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35" activeTab="0"/>
  </bookViews>
  <sheets>
    <sheet name="Rekapitulacija" sheetId="1" r:id="rId1"/>
    <sheet name="fekalni kanal" sheetId="2" r:id="rId2"/>
    <sheet name="Raztežilnik Čohi" sheetId="3" r:id="rId3"/>
    <sheet name="Raztežilnik Gorenje" sheetId="4" r:id="rId4"/>
    <sheet name="Vodovod Čohi" sheetId="5" r:id="rId5"/>
    <sheet name="asfalt Čohi- Gorenje" sheetId="6" r:id="rId6"/>
  </sheets>
  <definedNames>
    <definedName name="_xlnm.Print_Area" localSheetId="1">'fekalni kanal'!$A$1:$F$142</definedName>
  </definedNames>
  <calcPr fullCalcOnLoad="1"/>
</workbook>
</file>

<file path=xl/sharedStrings.xml><?xml version="1.0" encoding="utf-8"?>
<sst xmlns="http://schemas.openxmlformats.org/spreadsheetml/2006/main" count="1113" uniqueCount="473">
  <si>
    <t>PREDDELA</t>
  </si>
  <si>
    <t>m</t>
  </si>
  <si>
    <t>1.</t>
  </si>
  <si>
    <t>kos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</si>
  <si>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</si>
  <si>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</si>
  <si>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</si>
  <si>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</si>
  <si>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</si>
  <si>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</si>
  <si>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</si>
  <si>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</si>
  <si>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</si>
  <si>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8.</t>
  </si>
  <si>
    <t>12.</t>
  </si>
  <si>
    <t>RUŠITVENA DELA</t>
  </si>
  <si>
    <t>ZEMELJSKA DELA</t>
  </si>
  <si>
    <t>Naprava in postavitev gradbenih profilov (na mestih kjer se menja smer ali naklon)</t>
  </si>
  <si>
    <t>kpl</t>
  </si>
  <si>
    <t>OSTALA DELA</t>
  </si>
  <si>
    <t>Projekt izvedenih del (4 izvodi)</t>
  </si>
  <si>
    <t>Planiranje dna rova  s točnostjo +/- 1 cm</t>
  </si>
  <si>
    <t>Hladen premaz stikov med starim in novim asfaltom s polimerno emulzijo.</t>
  </si>
  <si>
    <t>Dovoz iz gradbiščne deponije in raztiranje humusa  v sloju debeline 20 cm.</t>
  </si>
  <si>
    <t>Obrizg nosilne plasti bituminizirane zmesi z emulzijo za boljši oprijem nosilne in obrabne plasti.</t>
  </si>
  <si>
    <t>Zasip jarka z materialom izkopa ter komprimiranje v plasteh po 30 cm (pod nevoznimi površinami)</t>
  </si>
  <si>
    <t>Nakladanje in odvoz odvečnega materiala od izkopa na deponijo po izbiri izvajalca, komplet z vsemi stroški deponiranja.</t>
  </si>
  <si>
    <t>Planiranje tamponskega planuma ceste z natančnostjo +- 1cm z uvaljanjem.</t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</si>
  <si>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</si>
  <si>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</si>
  <si>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 xml:space="preserve">PREDDELA </t>
  </si>
  <si>
    <t>ZEMELJSKA  DELA</t>
  </si>
  <si>
    <t>MONTAŽNA IN BETONSKA DELA</t>
  </si>
  <si>
    <t xml:space="preserve">SKUPAJ € </t>
  </si>
  <si>
    <t>Zakoličba trase kanalizacije z niveliranjem kanala</t>
  </si>
  <si>
    <t>PREDDELA SKUPAJ:</t>
  </si>
  <si>
    <t>Zasek oziroma rezanje obstoječega asfalta debeline do 10 cm.</t>
  </si>
  <si>
    <t>RUŠITVENA DELA SKUPAJ:</t>
  </si>
  <si>
    <r>
      <t>m</t>
    </r>
    <r>
      <rPr>
        <vertAlign val="superscript"/>
        <sz val="10"/>
        <rFont val="Arial CE"/>
        <family val="0"/>
      </rPr>
      <t>3</t>
    </r>
  </si>
  <si>
    <r>
      <t>m</t>
    </r>
    <r>
      <rPr>
        <vertAlign val="superscript"/>
        <sz val="10"/>
        <rFont val="Arial CE"/>
        <family val="0"/>
      </rPr>
      <t>2</t>
    </r>
  </si>
  <si>
    <t>ZEMELJSKA DELA SKUPAJ:</t>
  </si>
  <si>
    <t>MONTAŽNA IN BETONSKA DELA SKUPAJ:</t>
  </si>
  <si>
    <t>Preizkus vodotesnosti kanalizacije</t>
  </si>
  <si>
    <t>OSTALA DELA SKUPAJ:</t>
  </si>
  <si>
    <r>
      <t>Fino planiranje, odstranjevanje kamna, sejanje travne mešanice 30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 dodajanje granulat mineralnega gnojila 30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valjanje s travnim valjarjem.</t>
    </r>
  </si>
  <si>
    <t>Rezkanje asfalta v debelini cca 4 cm z odvozom asfaltne zmesi v deponijo po izbiri investitorja. V ceno so vključene tudi vse takse in drugi stroški, ki so povezani s trajnim deponiranjem oziroma recikliranjem</t>
  </si>
  <si>
    <t>Rušenje obstoječe asfaltne prevleke debeline do 10 cm z nakladanjem na prevozno sredstvo in odvozom na trajno deponijo po izbiri izvajalca. V ceno vključene tudi vse takse in drugi stroški, ki so povezani s trajnim deponiranjem oziroma recikliranjem</t>
  </si>
  <si>
    <t>Čiščenje starega asfalta in pobrizg z bitumensko emulzijo</t>
  </si>
  <si>
    <t>Izdelava geodetskega načrta novega stanja skladno z ZGO-1 in navodili upravljalca kanalizacije</t>
  </si>
  <si>
    <t>Zakoličba obstoječih komunalnih naprav ZA CELOTEN KANAL (križanja in približevanja) in označitev - elektroinstalacije, telefona, vodovoda, kanalizacije po pogojih in navodilih upravljavca.</t>
  </si>
  <si>
    <t>Obveščanje javnosti o izvajanju del preko časopisa in radia o zaporah in drugih ovirah za prebivalce - 1 objava v lokalnem časopisu, 1x tedensko objava na lokalnem radiu za vse kanale skupaj - sorazmerni del</t>
  </si>
  <si>
    <t>Obsutje kanalizacijskih cevi s posteljico iz sipkega materiala velikosti zrna do 8 mm , minimalno 15 cm nad temenom cevi. (vključena posteljica in obsutje)</t>
  </si>
  <si>
    <t>Izkop humusa na trasi kanalizacije v sloju debeline do 20 cm z nakladanjem na prevozno sredstvo in odvozom na gradbiščno deponijo.</t>
  </si>
  <si>
    <r>
      <t>Zasip  jarka z nevezanim materialom in izvedbo po TSC 06.100:2003, 0-125 mm, vključno z dobavo, komprimiranjem v plasteh po 30 cm ter planiranjem zgornjega sloja s točnostjo +-3 cm. Deformacijski modul E</t>
    </r>
    <r>
      <rPr>
        <vertAlign val="subscript"/>
        <sz val="11"/>
        <rFont val="Times New Roman"/>
        <family val="1"/>
      </rPr>
      <t>v2</t>
    </r>
    <r>
      <rPr>
        <sz val="11"/>
        <rFont val="Times New Roman"/>
        <family val="1"/>
      </rPr>
      <t>&gt;60 MPa (pod voznimi površinami)</t>
    </r>
  </si>
  <si>
    <r>
      <t>Zasip jarka z nevezanim materialom, vgrajevanje in zahteve materiala po TSC 06.200:2003; 0-32 mm (tampon), vključno z dobavo ter komprimiranjem v plasti 20 cm. Deformacijski modul E</t>
    </r>
    <r>
      <rPr>
        <vertAlign val="subscript"/>
        <sz val="11"/>
        <rFont val="Times New Roman"/>
        <family val="1"/>
      </rPr>
      <t>v2</t>
    </r>
    <r>
      <rPr>
        <sz val="11"/>
        <rFont val="Times New Roman"/>
        <family val="1"/>
      </rPr>
      <t>&gt; 100MPa (pod voznimi površinami)</t>
    </r>
  </si>
  <si>
    <t>Dobava in polaganje PVC gladkih cevi compact, standard EN 1401-1, na izvršeno peščeno podlogo v deb.10 cm, cevi fi 200 mm, trdnostni razred SN8 s priključitvijo na jaške, stiki se tesnijo z gumi tesnili, na peščeno posteljico (pesek ni vključen v postavki)</t>
  </si>
  <si>
    <t>FEKALNI KANAL GORENJE - ČOHI</t>
  </si>
  <si>
    <t>Čiščenje površin, zaraslih z grmovjem v širini do 5 m.</t>
  </si>
  <si>
    <t>Odkopavanje panjev in korenin dreves z deponiranjem na trajno deponijo po izbiri izvajalca z vsemi potrebnimi deli in stroški deponiranja. Premer panja do 30 cm.</t>
  </si>
  <si>
    <t>Sekanje dreves z odsekovanjem vej in odvozom na deponijo po izbiri izvajalca z vsemi potrebnimi deli in stroški deponiranja. Debelina drevesa do 20 cm (mehki les).</t>
  </si>
  <si>
    <t>Izkop jarkov za kanalizacijo, širine do 2.0 m, globine do 2.0 m, naklon brežin 70°-90° z odmetom min. 1.0 m od roba izkopa.</t>
  </si>
  <si>
    <t xml:space="preserve"> - v terenu III. ktg. - 30%</t>
  </si>
  <si>
    <t xml:space="preserve"> - v terenu IV. ktg. - 60%</t>
  </si>
  <si>
    <t xml:space="preserve"> - v terenu V. ktg. - 10%</t>
  </si>
  <si>
    <t xml:space="preserve"> - v terenu III. ktg. - 20%</t>
  </si>
  <si>
    <t xml:space="preserve"> - v terenu IV. ktg. - 70%</t>
  </si>
  <si>
    <t>Dobava in polaganje cevi iz PE 80 DN 110 mm na peščeno posteljico. Postavka zajema dobavo in montažo cevi v kosih dolžine12 m, vključno z elektrovarilno obojko (pesek ni vključen v postavki)</t>
  </si>
  <si>
    <t>Izdelava jaška na obroču iz podložnega betona d=10 cm; postavka zajema betonsko cev fi 80 cm L= 0.5 m, AB konusni nastavek 80/60 cm, z vsem opažnim in drugim materialom za izvedbo jaška. Dejanska višina jaška je določena z niveleto kanala in višino terena in se prilagaja z višino in številom betonskih cevi in pokrova.</t>
  </si>
  <si>
    <t>Dobava in vgradnja montažnega povoznega poliesterskega revizijskega jaška DN 80 cm, togosti SN 10000, komplet z muldami, obdelanimi s poliestrom, talno ploščo iz betona C 15/20, deb. 20 cm, vključno s prehodno ploščo in izravnalnim obročem za LTŽ pokrov.  (meri se globina jaška od vrha pokrova do dna mulde!)</t>
  </si>
  <si>
    <t xml:space="preserve"> - višina jaška do 1.5 m</t>
  </si>
  <si>
    <t xml:space="preserve">Dobava in vgradnja pokrova iz litega železa brez odprtin po EN124 najmanj  C250 vključno z AB razbremenilnim obročem in vencem, svetlega premera 600mm. Zunanji premer obroča pokrova znaša najmanj 40 cm več kot je premer jaška.(npr. EUROPA ali enakovreden). V postavki vključena vsa potrebna dela za postavitev pokrova na potrebno višino in nagib. </t>
  </si>
  <si>
    <t>Dodatek za izdelavo vtoka in iztoka v steni AB jaška, vključno z zatesnitvijo stikov. Vtočna cev PVC DN 200 mm, iztočna cev NL DN 100 mm.</t>
  </si>
  <si>
    <t>posamezna postavka zajema vsa dela in material, kot npr. dobavo, prenose, montažo, tesnilni in vijačni material NP 10 ali več</t>
  </si>
  <si>
    <t>PKZ DN 50 z gumi klinom in kolesom</t>
  </si>
  <si>
    <t>X KOS DN 50/2"</t>
  </si>
  <si>
    <t>DVOVIJAČNIK 2" IN GASILSKA SPOJKA S POKROVOM</t>
  </si>
  <si>
    <t>FAZONSKI ELEMENTI</t>
  </si>
  <si>
    <t>T  DN 100/50</t>
  </si>
  <si>
    <t>FF DN 50/700</t>
  </si>
  <si>
    <t>KONČNIK Z LETEČO PRIROBNICO IZ PEHD DN 110 mm</t>
  </si>
  <si>
    <t>ELEKTROVARILNO KOLENO DN 110/22°</t>
  </si>
  <si>
    <t>kanal:</t>
  </si>
  <si>
    <t>AB jašek:</t>
  </si>
  <si>
    <t>Dobava in vgrajevanje opreme v AB jašek. V opremo je vključen ves tesnilni, varilni in pritrdilni material ki vključuje:</t>
  </si>
  <si>
    <t>cev 114,3 x 2,0 mm AISI 304</t>
  </si>
  <si>
    <t>variva prirobnica DN 100 AISI 304</t>
  </si>
  <si>
    <t>nepovratni ventil GGG 40, DN 100, z gumi vpetjem</t>
  </si>
  <si>
    <t>T kos 114,3 x2,0 mm AISI 304</t>
  </si>
  <si>
    <r>
      <t>koleno 90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 xml:space="preserve"> 114,3 x2,0 mm AISI 304</t>
    </r>
  </si>
  <si>
    <t>13.</t>
  </si>
  <si>
    <t>14.</t>
  </si>
  <si>
    <t>15.</t>
  </si>
  <si>
    <t>FAZONSKI ELEMENTI SKUPAJ:</t>
  </si>
  <si>
    <t>Čiščenje in spiranje kanalizacije</t>
  </si>
  <si>
    <t>NEPREDVIDENA DELA (10%)</t>
  </si>
  <si>
    <t>DDV (22%)</t>
  </si>
  <si>
    <t xml:space="preserve">SKUPAJ Z DDV € </t>
  </si>
  <si>
    <t>Izkop jarkov za kanalizacijo, širine do 2.0 m, globine do 1.5 m, naklon brežin 70°-90° z nakladanjem na prevozno sredstvo in odvozom na trajno deponijo po izbiri izvajalca, komplet z vsemi stroški ravnanja materiala v deponiji.</t>
  </si>
  <si>
    <t>Zavarovanje prometa med gradnjo ZA CELOTEN KANAL z ustrezno dokumentacijo, pridobitev dovoljenja za cestno zaporo, z ureditvijo prometnega režima v času gradnje (obvestilo, zavarovanje gradbene jame in gradbišča, postavitev prometne signalizacije, postavitev zaščitne ograje, premostitvenih objektov za pešče in ostali promet). Z usmerjanjem prometa v času gradnje. Po končanih delih odstraniti prometno signalizacijo in vzpostaviti prometni režim v prvotno stanje.</t>
  </si>
  <si>
    <t>Izdelava varnostnega načrta gradbišča pred začetkom gradnje po gradbenih predpisih</t>
  </si>
  <si>
    <t>vtočni konus 114,3/200/2 mm, vse AISI 304</t>
  </si>
  <si>
    <t>FF 100/800</t>
  </si>
  <si>
    <t>dobava in montaža splakovalnika Steinhardt hydroflush model 100/250/400 ali ustrezno enakovreden</t>
  </si>
  <si>
    <t>ASFALTERSKA DELA</t>
  </si>
  <si>
    <t>ASFALTERSKA DELA SKUPAJ</t>
  </si>
  <si>
    <t>Izdelava obrabne in zaporne plasti bituminizirane zmesi AC 11 surf B 50/70 A4 v debelini 4 cm</t>
  </si>
  <si>
    <t>Izdelava AB jaška svetle dimenzije 1.2x1.4x2.0 m. Postavka vključuje vsa potrebni opažni material, podložni beton v debelini 10 cm, beton C25/30 za vgradnjo v plošče in stene debeline 20 cm, minimalno armaturo ter 2X LTŽ pokrov 60x60 cm  z okvirjem nosilnosti minimalno 250 kN. V postavko vključiti tudi naklonski beton v debelini do 10 cm.</t>
  </si>
  <si>
    <t xml:space="preserve">RAZTEŽILNIK ČOHI </t>
  </si>
  <si>
    <t>A</t>
  </si>
  <si>
    <t>GRADBENA DELA</t>
  </si>
  <si>
    <t>I</t>
  </si>
  <si>
    <t>Pripravljalna dela</t>
  </si>
  <si>
    <t>II</t>
  </si>
  <si>
    <t>Zemeljska dela</t>
  </si>
  <si>
    <t>III</t>
  </si>
  <si>
    <t>Tesarska dela</t>
  </si>
  <si>
    <t>IV</t>
  </si>
  <si>
    <t>Betonska in armirano betonska dela</t>
  </si>
  <si>
    <t>V.</t>
  </si>
  <si>
    <t>Zidarska dela</t>
  </si>
  <si>
    <t>VI</t>
  </si>
  <si>
    <t>Hidroizolacije in dilatacije</t>
  </si>
  <si>
    <t>VII.</t>
  </si>
  <si>
    <t>Zunanja ureditev</t>
  </si>
  <si>
    <t>VIII.</t>
  </si>
  <si>
    <t>Razna nepredvidena in režijska dela</t>
  </si>
  <si>
    <t>B.</t>
  </si>
  <si>
    <t>OBRTNIŠKA DELA</t>
  </si>
  <si>
    <t>I.</t>
  </si>
  <si>
    <t>Ključavničarska dela</t>
  </si>
  <si>
    <t>II.</t>
  </si>
  <si>
    <t>Kleparska dela</t>
  </si>
  <si>
    <t>III.</t>
  </si>
  <si>
    <t>Pleskarska dela</t>
  </si>
  <si>
    <t>IV.</t>
  </si>
  <si>
    <t>Keramičarska dela</t>
  </si>
  <si>
    <t>C</t>
  </si>
  <si>
    <t>CEVNE POVEZAVE IN MATERIAL Z MONTAŽO IN TRANSPORTI</t>
  </si>
  <si>
    <t>D</t>
  </si>
  <si>
    <t>RAZNA NEPREDVIDENA DELA 5%</t>
  </si>
  <si>
    <t>SKUPAJ:</t>
  </si>
  <si>
    <t>Prevzem gradbenega zemljišča za objekt.</t>
  </si>
  <si>
    <t>m2</t>
  </si>
  <si>
    <t>Čiščenje terena podrasti, grmovja in dreves pred pričetkom gradnje na predvideni lokaciji objekta.</t>
  </si>
  <si>
    <t>a) sekanje dreves o 10-30 cm skupaj z odkopavanjem panjev in odlaganjem na deponijo.</t>
  </si>
  <si>
    <t>kom</t>
  </si>
  <si>
    <t>b) odstranjevanje grmovja in podrasti z odlaganjem na deponijo</t>
  </si>
  <si>
    <t>Zakoličba objekta ter postavljanje profilov za objekt in dovozno pot.</t>
  </si>
  <si>
    <t>pavšal</t>
  </si>
  <si>
    <t>Pripravljalna dela skupaj:</t>
  </si>
  <si>
    <t>Strojni odkop humusa v debelini do 10 cm z direktnim nakladanjem na kamion in odvozom na začasno deponijo oddaljeno do 1 km za kasnejše humusiranje.</t>
  </si>
  <si>
    <t>m3</t>
  </si>
  <si>
    <t>Široki strojni izkop gradbene jame za vodohran v suhem terenu III in IV ktg.  z odlaganjem materiala na rob gradbene jame.</t>
  </si>
  <si>
    <t>Planiranje dna gradbene jame v vseh kategorijah</t>
  </si>
  <si>
    <t>Zasipanje okoli objekta in nad objektom z izkopanim materialom in nabijanjem v plasteh po 20 cm. Nad objektom se zasipava enakomerno samo z lahkim utrjevanjem. Iz zasipnega materiala se izloča kamenje premera večjega od 15 cm</t>
  </si>
  <si>
    <t>Planiranje novooblikovanih površin</t>
  </si>
  <si>
    <t>ravne horizontalne površine</t>
  </si>
  <si>
    <t>brežine</t>
  </si>
  <si>
    <t>Nakladanje in odvoz odvečnega materiala IV. in V. kat. na krajevno deponijo oddaljeno do 3 km.</t>
  </si>
  <si>
    <t>Zemeljska dela skupaj:</t>
  </si>
  <si>
    <t>Enostranski opaž podloženega betona iz desk višine do 15 cm skupaj z razopaževanjem in čiščenjem opaža.</t>
  </si>
  <si>
    <t>a) opaž ločne osnove iz desk</t>
  </si>
  <si>
    <t>m1</t>
  </si>
  <si>
    <t>b) raven opaž iz gradbenih plošč</t>
  </si>
  <si>
    <t>Enostranski opaž talne plošče vodne in armaturne celice višine do 40 cm skupaj z razopaževanjem in čiščenjem opaža.</t>
  </si>
  <si>
    <t>Dvostranski vertikalni ločni opaž enostransko vidnih sten vodne celice višine do 4,0 m, skupaj z razopaževanjem in čiščenjem opaža.</t>
  </si>
  <si>
    <t>Dvostranski vertikalni ravni opaž enostransko vidnih sten armaturne celice iz gradbenih plošč, skupaj z razopaževanjem in čiščenjem opaža.</t>
  </si>
  <si>
    <t>Dvostranski vertikalni ravni opaž obojestransko vidne vmesne stene v vodni celici iz gradbenih plošč, skupaj z razopaževanjem in čiščenjem opaža.</t>
  </si>
  <si>
    <t>Enostranski opaž poglobitve v dnu armaturne celice z razopaženjem in čiščenjem opaža.</t>
  </si>
  <si>
    <t>Vidni horizontalni opaž krovne plošče, z razopaževanjem in čiščenjem opaža.</t>
  </si>
  <si>
    <t>a)stropna pohodna plošča, višina podpiranja do 3,0 m</t>
  </si>
  <si>
    <t>Dvostranski vidni opaž venca nad krovno ploščo armaturne komore z razopaženjem in čiščenjem opaža.</t>
  </si>
  <si>
    <t>Dvostranski opaž temeljev podpornih zidov, višine do 0,30 m z razopaženjem in čiščenjem opaža.</t>
  </si>
  <si>
    <t>raven opaž iz gradbenih plošč</t>
  </si>
  <si>
    <t>Dvostranski vertikalni ravni opaž podpornih zidov iz gradbenih plošč, skupaj z razopaževanjem in čiščenjem opaža.</t>
  </si>
  <si>
    <t>Dodatek k opažem za namestitev kvadratnih oz. trikotnih letvic na opaž.</t>
  </si>
  <si>
    <t>trikotne letvice 2/2 cm</t>
  </si>
  <si>
    <t>ml</t>
  </si>
  <si>
    <t>Dodatek k opažem za vstavitev škatel med in na opaže.</t>
  </si>
  <si>
    <t>a) škatle velikosti do 1,0 m2</t>
  </si>
  <si>
    <t>Dobava, montaža in demontaža lahkega premičnega delovnega odra višine do 2 m za dobo 60 dni.</t>
  </si>
  <si>
    <t>Dobava, montaža in demontaža nepremičnega delavnega odra višine od 2-4 m za dobo 30 dni</t>
  </si>
  <si>
    <t>Tesarska dela skupaj:</t>
  </si>
  <si>
    <t>Dobava in vgrajevanje nearmiranega podložnega betona pr.0,08 do 12 m3/m2, C 12/15</t>
  </si>
  <si>
    <t>Dobava in vgrajevanje betona C 25/30 v armirane konstrukcije - dno vodne celice, pr.0,20-0,30 m3/m2, z dodatkom za vodotesnost (dodatki z atestom)</t>
  </si>
  <si>
    <t>Dobava in vgrajevanje betona C 25/30 v armirane konstrukcije - dno armaturne celice, pr.nad 0,30 m3/m2</t>
  </si>
  <si>
    <t>Dobava in vgrajevanje betona C 25/30 v armirane konstrukcije - stene vodne celice, pr.0,20-,30 m3/m2, z dodatkom za vodotesnost (dodatki z atestom)</t>
  </si>
  <si>
    <t>Dobava in vgrajevanje betona C 25/30 v armirane konstrukcije - stene armaturne celice pr. 0,20 m3/m2.</t>
  </si>
  <si>
    <t>Dobava in vgrajevanje betona C25/30 v armiranje konstrukcije.</t>
  </si>
  <si>
    <t>a) pohodna stropna plošča pr.0,15 m3/m2</t>
  </si>
  <si>
    <t>b) sredinska stena v vodni celici pr.0,20 m3/m2</t>
  </si>
  <si>
    <t>Dobava in vgrajevanje betona v armirane konstrukcije - venec nad armaturno celico prereza 0,20 m3/m2 C 25/30</t>
  </si>
  <si>
    <t>Dobava in vgrajevanje betona C 25/30 v zunanje podporne zidove pr. 0,20 m3/m2.</t>
  </si>
  <si>
    <t>Dobava, krivljenje in polaganje srednje komplicirane armature.</t>
  </si>
  <si>
    <r>
      <t xml:space="preserve">a) S 400 do </t>
    </r>
    <r>
      <rPr>
        <sz val="12"/>
        <rFont val="Symbol"/>
        <family val="1"/>
      </rPr>
      <t>f</t>
    </r>
    <r>
      <rPr>
        <sz val="12"/>
        <rFont val="Times New Roman CE"/>
        <family val="1"/>
      </rPr>
      <t xml:space="preserve"> 12 mm</t>
    </r>
  </si>
  <si>
    <t>kg</t>
  </si>
  <si>
    <t>Dobava in polaganje armaturnih mrež S 500 (5-8 kg/m2)</t>
  </si>
  <si>
    <t>Betonska dela skupaj:</t>
  </si>
  <si>
    <t>Vzidava kovinskega okvirja vrat velikosti 90/200 cm v A.B. steno.</t>
  </si>
  <si>
    <t>Vzidava kovinskega okvirja okna velikosti 100/60 cm v AB steno.</t>
  </si>
  <si>
    <t>Izdelava prevleke iz G.C.M. v mešanici 1:3 v naklonu preko hidroizolacije krovne plošče vodne in armaturne celice v deb. 2-10 cm.</t>
  </si>
  <si>
    <t>Izdelava prevleke iz F.C.M. v mešanici 1:2 preko naklonskega betona vodne in armaturne celice v deb.  do 1 cm.</t>
  </si>
  <si>
    <t>Izdelava naklonskega betona 2-10 cm v naklonu preko talne plošče vodne in armaturne celice</t>
  </si>
  <si>
    <t>Obloga vertikalnih sten vodne celice s Hidrostar folijo ali podobnim materialom, polagano vzporedno z zasipavanjem objekta</t>
  </si>
  <si>
    <t>Zaščita kompletne zunanje horizontalne hidroizolacije sten s cementnim estrihom 5 cm</t>
  </si>
  <si>
    <t>Namestitev, pritrditev in vodotesna vzidava faz.komadov in ostalih železnih delov, ki potekajo skozi stene.</t>
  </si>
  <si>
    <t>Čiščenje prostorov po končanih delih</t>
  </si>
  <si>
    <t>Zidarska dela skupaj:</t>
  </si>
  <si>
    <t>Hidroizolacija krovne plošče na fino zariban naklonski estrih in vertikalno po vencu v naslednji izvedbi:</t>
  </si>
  <si>
    <t>* premaz - HIDROSTOP ELASTIK</t>
  </si>
  <si>
    <t>* 2x FASADNA MREŽICA</t>
  </si>
  <si>
    <t>* premaz HIDROSTOP ELASTIK</t>
  </si>
  <si>
    <t>b) vertikalni zaključki do 40 cm</t>
  </si>
  <si>
    <t>Dobava in montaža KEMABAND traku širine 12 cm na vseh prehodih iz horizontale v vertikalo</t>
  </si>
  <si>
    <t xml:space="preserve">Premaz vseh delovnih stikov za povečanje sprijemljivosti starega in novega betona z vodoobstojno emulzijo </t>
  </si>
  <si>
    <t>Hidroizolacija in diletacije skupaj:</t>
  </si>
  <si>
    <t>Kompletna izdelava pohodnih površin iz pranih bet.plošč ob objektu v naslednji izvedbi:</t>
  </si>
  <si>
    <t>* gramozni tampon 20 cm</t>
  </si>
  <si>
    <t>* peščeni filter 5 cm</t>
  </si>
  <si>
    <t>* prane plošče 40/40/4 cm fugirane s FCM</t>
  </si>
  <si>
    <t>Izdelava mulde za odvod meteornih vod z brežin nad vodohranom. V postavki je zajeto:</t>
  </si>
  <si>
    <t>*izkop v profilu in vzdolžnem naklonu</t>
  </si>
  <si>
    <t>*oblaganje s kamnitim lomljencem do premera 10 cm, na oblikovano podlago. Rege med kamni se zapolni z zemljo</t>
  </si>
  <si>
    <t>Humusiranje bodočih zelenih površin z dovozom deponiranega izkopanega humusa v debelini 20 cm.</t>
  </si>
  <si>
    <t>a) horizontalno</t>
  </si>
  <si>
    <t>b) po brežinah 1 : 1,5 ter 3:2</t>
  </si>
  <si>
    <t>Zatravitev zelenic - horizontalno in v brežini, v postavki je zajeto:</t>
  </si>
  <si>
    <t>* prekopavanje humusa</t>
  </si>
  <si>
    <t>* fino planiranje površin</t>
  </si>
  <si>
    <t>* sejanje trave</t>
  </si>
  <si>
    <t>* uvaljanje semena</t>
  </si>
  <si>
    <t>Dobava, polaganje in vodotesno stičenje kanalizacijske PE cevi fi 160 mm za odvod praznotoka in varnostnega preliva od poglobitve v dnu armaturne celice, do izpustne glave kompletno. V postavki je zajeto:</t>
  </si>
  <si>
    <t>zemeljska dela (izkop gl.do 3,00 m zasip in odvoz odvečnega materiala)</t>
  </si>
  <si>
    <t xml:space="preserve">obbetoniranje cevi, 10 cm pod, ob in nad cevjo </t>
  </si>
  <si>
    <t xml:space="preserve">Izpustna glava po detajlu,  LŽ žabjim poklopcem </t>
  </si>
  <si>
    <t>Ureditev okolice skupaj:</t>
  </si>
  <si>
    <t>Razna nepredvidena in režijska dela izvedena po naročilu nadzornega organa z vpisom v gradbeno knjigo. Obračun po dejanskih stroških, predvidoma 5 % gradbenih del.</t>
  </si>
  <si>
    <t>ocena</t>
  </si>
  <si>
    <t>Nepredvidena dela skupaj:</t>
  </si>
  <si>
    <t>Vsi kovinski deli v rezervoarju so iz INOX AISI 304. Pred pričetkom del preveriti zidarske mere!</t>
  </si>
  <si>
    <t>Kovinska enokrilna vrata z okvirjem. Ogrodje iz profiliranega železa, krilo obojestransko obdano z bombirano pločevino in vmesnim toplotno izolacijskim polnilom v debelini 8 cm. Okvir iz profiliranega železa z navarjenimi sidri, z vsemi pomožnimi deli in manipulativnimi stroški</t>
  </si>
  <si>
    <t>a) zunanja enokrilna vrata velikosti 900/2000 mm z vgrajeno prezračevalno žaluzijo 425/225 mm v spodnjem delu krila</t>
  </si>
  <si>
    <t>Kovinsko enokrilno okno z okvirjem in krilom iz profiliranega železa ter mlečno zasteklitvijo. Okno se odpira po vertikalni in horizontalni osi in je opremljeno s standardnim okovjem.</t>
  </si>
  <si>
    <t>a) okno velikosti 1000/600 mm</t>
  </si>
  <si>
    <t>Dobava rešetke iz ploščatega železa 45/4 vel. 585 x 385 mm v okvirju iz L profilov 50/50/5 mm velikosti 1600/400 mm nad poglobitvijo v armaturni celici.</t>
  </si>
  <si>
    <t>Dobava predpražnega strgala iz ploščatega železa 25/5 mm vel.500/300 mm v okvirju iz L profilov 30/30/5 mm</t>
  </si>
  <si>
    <r>
      <t xml:space="preserve">Dobava in montaža ventilacije vodne celice </t>
    </r>
    <r>
      <rPr>
        <sz val="12"/>
        <rFont val="Symbol"/>
        <family val="1"/>
      </rPr>
      <t>F</t>
    </r>
    <r>
      <rPr>
        <sz val="12"/>
        <rFont val="Times New Roman CE"/>
        <family val="1"/>
      </rPr>
      <t xml:space="preserve"> 100 mm iz cevi v naslednji izvedbi:</t>
    </r>
  </si>
  <si>
    <r>
      <t>* cev AISI 304 114,3*2,5</t>
    </r>
    <r>
      <rPr>
        <sz val="12"/>
        <rFont val="Times New Roman CE"/>
        <family val="1"/>
      </rPr>
      <t xml:space="preserve"> mm, L=300 mm vzidana v A.B. steno vodne celice in vgrajeno mrežico proti mrčesu med prirobnice</t>
    </r>
  </si>
  <si>
    <t>*variva prirobnica DN 100 mm KOS 2</t>
  </si>
  <si>
    <t>* simetrični redukcijski kos 114,3*2,5 mm, dolžine po izbiri izvajalca KOS 1</t>
  </si>
  <si>
    <t xml:space="preserve">cev AISI 304, l= 2,3 m, </t>
  </si>
  <si>
    <t>* T kos DN 100 mm</t>
  </si>
  <si>
    <t>* prešano dno 219,1*2 mm</t>
  </si>
  <si>
    <t xml:space="preserve">* cev AISI 304 219,1*2 mm, L=300 mm </t>
  </si>
  <si>
    <t>inox mrežica proti mrčesu vstavljena med varive prirobnice DN 100</t>
  </si>
  <si>
    <t>varilni in drug pomožni material za izvedbo zračnika po detajlu</t>
  </si>
  <si>
    <t>Ključavničarska dela skupaj:</t>
  </si>
  <si>
    <t>Izdelava in montaža notranje in zunanje okenske odkapne police iz INOX dolžine 1000 mm in širine do 150 mm.</t>
  </si>
  <si>
    <t>Kleparska dela skupaj:</t>
  </si>
  <si>
    <t>Barvanje sten in stropa armaturne celice z akrilno barvo na  beton.</t>
  </si>
  <si>
    <t xml:space="preserve">Dvakratni nanos HIDROSTOP VH ali drugega enakovrednega premaza na beton, prvič s čopičem, drugič z železno gladilko na dno in stene vodne celice ter zunanje stene. </t>
  </si>
  <si>
    <t>Barvanje zunanjega dela strešnega venca, napušča in fasade z disperzijsko fasadno barvo Akrilcolor vključno s pripravo podlage v niansi po želji investitorja.</t>
  </si>
  <si>
    <t>Dobava in lepljenje Demit fasadnega sistema, debeline 5 cm na zunanje stene nad terenom</t>
  </si>
  <si>
    <t>Dobava in lepljenje ekstrudiranih Polistirenskih fasadnih plošč, debeline 5 cm, na zunanje stene pod terenom</t>
  </si>
  <si>
    <t>Pleskarska dela skupaj:</t>
  </si>
  <si>
    <t xml:space="preserve">1. </t>
  </si>
  <si>
    <t>Nabava in polaganje talnih glaziranih nedrsečih granitogrez ploščic z leplenjem v minimalnem naklonu proti talni odprtini, skupaj s stensko obrobo viš.10 cm in fugiranjem.</t>
  </si>
  <si>
    <t>m2.</t>
  </si>
  <si>
    <t>Keramičarska dela skupaj:</t>
  </si>
  <si>
    <r>
      <t>ves material, razen armatur, kiso posebej označene, je iz AISI 304! V postavke je vključen tudi ves pomožni in spojni materia</t>
    </r>
    <r>
      <rPr>
        <sz val="10"/>
        <rFont val="Times New Roman"/>
        <family val="1"/>
      </rPr>
      <t>l</t>
    </r>
  </si>
  <si>
    <t>Dotok v VH</t>
  </si>
  <si>
    <t>koleno 90° 88,9x2,0 mm</t>
  </si>
  <si>
    <t>Variva prirobnica DN 80</t>
  </si>
  <si>
    <t>cev 88,39x2,0 mm</t>
  </si>
  <si>
    <r>
      <t xml:space="preserve">lž medprirobnična zaporna loputa DN 80 </t>
    </r>
    <r>
      <rPr>
        <sz val="12"/>
        <rFont val="Arial"/>
        <family val="2"/>
      </rPr>
      <t>Δ</t>
    </r>
    <r>
      <rPr>
        <sz val="12"/>
        <rFont val="Times New Roman CE"/>
        <family val="1"/>
      </rPr>
      <t>p = 10 bar</t>
    </r>
  </si>
  <si>
    <t>regulator dotoka INOX DN 80</t>
  </si>
  <si>
    <t>Preliv in praznotok</t>
  </si>
  <si>
    <t>koleno 90° 114,3x2,0 mm</t>
  </si>
  <si>
    <t>Variva prirobnica DN 100</t>
  </si>
  <si>
    <t>cev 114,3 x 2,0 mm</t>
  </si>
  <si>
    <t xml:space="preserve">LŽ ovalni klinasti zasun F5 DN 100 </t>
  </si>
  <si>
    <t>kolo za zasun</t>
  </si>
  <si>
    <t>T kos 114,3x2,0mm</t>
  </si>
  <si>
    <t>V potrošnjo</t>
  </si>
  <si>
    <t>koleno 139,7x2,0 mm</t>
  </si>
  <si>
    <t>variva prirobnica DN 125</t>
  </si>
  <si>
    <t>cev 139,7x2,0 mm</t>
  </si>
  <si>
    <t>LŽ ovalni klinasti zasun F5 DN125</t>
  </si>
  <si>
    <t>sesalni koš DN 125</t>
  </si>
  <si>
    <t>Vodovodni material skupaj:</t>
  </si>
  <si>
    <t>RAZTEŽILNIK Gorenje</t>
  </si>
  <si>
    <t>Zasek obstoječega asfalta</t>
  </si>
  <si>
    <t>Rušenje asfaltnega ustroja z nakladanjem in odvozom v deponijo do 35 km</t>
  </si>
  <si>
    <t>Široki strojni izkop gradbene jame v suhem terenu III in IV ktg. z odlaganjem materiala na rob gradbene jame.</t>
  </si>
  <si>
    <t>Planiranje dna gradbene jame</t>
  </si>
  <si>
    <t>Zasip jarka z nevezanim materialom po SIST 13242:2003, vgrajevanje in zahteve materiala po TSC 06.100:2003; 0-63 mm (tampon), vključno z dobavo, komprimiranjem in finim planiranjem v plasti 20 cm (pod voznimi površinami)</t>
  </si>
  <si>
    <t>Planiranje tamponskega planuma ceste z natančnostjo +- 1cm z uvaljanjem</t>
  </si>
  <si>
    <t>Ponovno asfaltiranje cestnih površin z bitudrobirjem BD 016 debeline 5cm in bitumenskim betonom BB 08 debeline 3cm</t>
  </si>
  <si>
    <t>Črpanje vode iz jarkov med izkopom in montažo (Obračun po dejansko porabljenem času, črpalka potrebne zmogljivosti)</t>
  </si>
  <si>
    <t>kWh</t>
  </si>
  <si>
    <t>Dvostranski vertikalni ločni opaž enostransko vidnih sten vodne celice višine do 2,0 m, skupaj z razopaževanjem in čiščenjem opaža.</t>
  </si>
  <si>
    <t>c) pohodna plošča, višina podpiranja do 3,0 m</t>
  </si>
  <si>
    <t>Enostranski opaž venca krovne plošče vodne in armaturne celice višine do 20 cm skupaj z razopaževanjem in čiščenjem opaža.</t>
  </si>
  <si>
    <t>opaž ločne osnove iz desk</t>
  </si>
  <si>
    <t>Dobava in vgrajevanje betona C25/30 v armiranje konstrukcije - krovna plošča</t>
  </si>
  <si>
    <t>Dobava in vgrajevanje betona v armirane konstrukcije - stropni vhod v armaturno celico prereza 0,20 m3/m2 C 25/30</t>
  </si>
  <si>
    <t>Vzidava LŽ pokrova vključno z okvirjem, dimenzij 800x800mm, v stropni vhod armaturne celice (pod voznimi površinami)</t>
  </si>
  <si>
    <t>Hidroizolacija krovne plošče na fino zariban naklonski estrih v naslednji izvedbi:</t>
  </si>
  <si>
    <t>Dobava in vgraditev betonskega robnika 5/25/100 cm, skupaj z potrebnimi zemeljskimi deli in betonskim temeljem.</t>
  </si>
  <si>
    <t>Dobava, polaganje in vodotesno stičenje kanalizacijske PE cevi fi 160 mm za odvod praznotoka in varnostnega preliva od poglobitve v dnu armaturne celice, do izpusta z LŽ žabjim poklopcerm. V postavki je zajeto:</t>
  </si>
  <si>
    <t>zemeljska dela (izkop gl.do 3,00 m zasip in odvoz dovečnega materiala)</t>
  </si>
  <si>
    <t>Izdelava jaška v sestavi: betonski podstavek C12/15 1,30 x 1,30 m, višine do 0,40 m  na podložni beton d=10 cm, betonska cev fi 80 cm L= 1 m, AB konusni nastavek 80/60 cm, z vsem opažnim in drugim materialom za izvedbo jaška, vključno z izdelavo mulde. Dejanska višina jaška je določena z niveleto kanala in višino terena in se prilagaja z višino in številom betonskih cevi in pokrova. (Svetla višina jaška do 2,1 m)</t>
  </si>
  <si>
    <t>Izdelava dodatnega priključka na jašku iz BC za cev do DN 200 z vsemi potrebnimi deli</t>
  </si>
  <si>
    <t xml:space="preserve">cev AISI 304, l= 2,5 m, </t>
  </si>
  <si>
    <t>Izdelava in montaža fiksne vstopne lestve skozi stropno odprtino v armaturno celico, v naslednji izvedbi:</t>
  </si>
  <si>
    <t>* jeklene vertikalne nosilne cevi DN 30 na osni razdalji 500 mm skupaj z distančnimi oporami na razdalji 1500 mm</t>
  </si>
  <si>
    <t>* horizontalne stopne prečke iz jeklenih cevi DN 20 na osni razdalji 300 mm navarjene med vertikalne cevi</t>
  </si>
  <si>
    <t>* povezava med lestvami nad A.B. steno in oprijemalo za roke iz jeklenih cevi DN 30</t>
  </si>
  <si>
    <t>* pritrdilne ploščice 150/150/5 mm skupaj s sidrnimi vijaki TJS m120</t>
  </si>
  <si>
    <t>a) lestev dolžine ca 2,75 m za vstop v armaturno celico</t>
  </si>
  <si>
    <t>Barvanje sten in stropa armaturne celice in prostora nad njo z akrilno barvo na  beton.</t>
  </si>
  <si>
    <t>Dotok v Raztežilnik</t>
  </si>
  <si>
    <t>koleno 90° 168,3x2,0 mm</t>
  </si>
  <si>
    <t>Variva prirobnica DN 150</t>
  </si>
  <si>
    <t>LŽ medprirobnična zaporna loputu DN 80</t>
  </si>
  <si>
    <t>simetrični redukcijski kos 168,3/88,9x2,0 mm</t>
  </si>
  <si>
    <t>variva prirobnica DN 80</t>
  </si>
  <si>
    <t>cev 168,3x2,0 mm</t>
  </si>
  <si>
    <t>cev 88,9x2,0 mm</t>
  </si>
  <si>
    <t>FF 150/800</t>
  </si>
  <si>
    <t xml:space="preserve">LŽ ovalni klinasti zasun F5 DN 150 </t>
  </si>
  <si>
    <t>sesalni koš DN 150</t>
  </si>
  <si>
    <t>FF 150/500</t>
  </si>
  <si>
    <t>FF 150/600</t>
  </si>
  <si>
    <t>VODOVODNI MATERIAL Z MONTAŽO IN TRANSPORTI</t>
  </si>
  <si>
    <t>SKUPAJ</t>
  </si>
  <si>
    <t>Zakoličba trase vodovoda z niveliranjem kanala</t>
  </si>
  <si>
    <t>Zavarovanje lomnih točk.</t>
  </si>
  <si>
    <t>PREDDELA SKUPAJ</t>
  </si>
  <si>
    <t>Zasek oziroma rezanje asfalta v debelini do 10 cm.</t>
  </si>
  <si>
    <t>Rušenje obstoječe asfaltne prevleke debeline do 10 cm z nakladanjem na prevozno sredstvo in odvozom na ustrezno deponijo, ki jo zagotovi izvajalec. V ceno so vključene tudi vse takse in drugi stroški ki so povezani s trajnim deponiranjem oziroma recikliranjem.</t>
  </si>
  <si>
    <r>
      <t>m</t>
    </r>
    <r>
      <rPr>
        <vertAlign val="superscript"/>
        <sz val="11"/>
        <rFont val="Arial Narrow"/>
        <family val="2"/>
      </rPr>
      <t>2</t>
    </r>
  </si>
  <si>
    <t>RUŠITVENA DELA SKUPAJ</t>
  </si>
  <si>
    <t>Strojni odkop humusa v debelini do 20 cm z odlaganjem na rob izkopa.</t>
  </si>
  <si>
    <r>
      <t>m</t>
    </r>
    <r>
      <rPr>
        <vertAlign val="superscript"/>
        <sz val="11"/>
        <rFont val="Arial Narrow"/>
        <family val="2"/>
      </rPr>
      <t>3</t>
    </r>
  </si>
  <si>
    <r>
      <t>Strojni izkop jarkov za vodovod, širine do 2.0 m, globine do 2.0 m, naklon brežin 70</t>
    </r>
    <r>
      <rPr>
        <sz val="10"/>
        <rFont val="Arial"/>
        <family val="2"/>
      </rPr>
      <t>°-90° z odmetom 1.0m od roba izkopa.</t>
    </r>
  </si>
  <si>
    <t xml:space="preserve"> - v terenu III. ktg. - 80%</t>
  </si>
  <si>
    <t xml:space="preserve"> - v terenu IV. Do V ktg. - 20%</t>
  </si>
  <si>
    <r>
      <t>Strojni izkop jarkov za vodovod, širine do 2.0m, globine do 2.0m, naklon brežin 70</t>
    </r>
    <r>
      <rPr>
        <sz val="10"/>
        <rFont val="Arial"/>
        <family val="2"/>
      </rPr>
      <t>°-90° z nakladanjem na prevozno sredstvo, odvozom na ustrezno deponijo, ki jo zagotovi izvajalec, komplet s stroški ravnanja materiala v deponiji.</t>
    </r>
  </si>
  <si>
    <t>Ročni izkop zemljine III ktg. z odmetom materiala 1.0m od roba izkopa.</t>
  </si>
  <si>
    <t>Zasip jarka z materialom od izkopa z nabijanjem v plasteh po 30 cm do 95% SPP; zrna premera nad 125 mm se izločajo!</t>
  </si>
  <si>
    <t>Zasip  jarka z nevezanim materialom in izvedbo po TSC 06.100:2003, 0-125 mm, vključno z dobavo, ter komprimiranjem v plasteh po 30 cm (pod voznimi površinami)</t>
  </si>
  <si>
    <t>Zasip jarka z nevezanim materialom po SIST 13242:2003, vgrajevanje in zahteve materiala po TSC 06.100:2003; 0-32 mm, vključno z dobavo, komprimiranjem in finim planiranjem v plasti 20cm (pod voznimi površinami):</t>
  </si>
  <si>
    <t>Raztiranje humusa  v sloju debeline 20 cm z vsemi transporti po gradbišču.</t>
  </si>
  <si>
    <r>
      <t>Fino planiranje, odstranjevanje kamna, sejanje travne mešanice 30 g/m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in dodajanje granulat mineralnega gnojila 30 g/m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,  valjanjem s travnim valjarjem.</t>
    </r>
  </si>
  <si>
    <t>Nakladanje in odvoz odvečnega materiala od izkopa na deponijo, ki jo zagotovi izvajalec, vključno z vsemi ravnanji in stroški za trajno odlaganje.</t>
  </si>
  <si>
    <t>ZEMELJSKA DELA SKUPAJ</t>
  </si>
  <si>
    <t>CEVI</t>
  </si>
  <si>
    <r>
      <t>Prenašanje  in spuščanje v jarek cevi dolžine do 6m iz nodularne litine DN 80 mm, z dobavo, montažo in obsutjem cevi s posteljico iz sipkega materiala velikosti zrna do 8 mm, po detajlu (0.32m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/m); standardni (Tyton K9) spoj.</t>
    </r>
  </si>
  <si>
    <r>
      <t>Prenašanje  in spuščanje v jarek cevi dolžine do 6m iz nodularne litine DN 100 mm, z dobavo, montažo in obsutjem cevi s posteljico iz sipkega materiala velikosti zrna do 8 mm, po detajlu (0.33m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/m); standardni (Tyton K9) spoj.</t>
    </r>
  </si>
  <si>
    <t>Prevozi materiala vključno z raznosom vzdolž trase vodovoda in ostali manipulativni stroški.</t>
  </si>
  <si>
    <t>B</t>
  </si>
  <si>
    <t>FAZONI</t>
  </si>
  <si>
    <t>Posamezna postavka zajema vsa dela in material, kot npr. dobavo, prenose, montažo, tesnilni in vijačni material. Ves material je NP 16.</t>
  </si>
  <si>
    <r>
      <t>PPC TULJAVA 2</t>
    </r>
    <r>
      <rPr>
        <vertAlign val="superscript"/>
        <sz val="11"/>
        <rFont val="Arial Narrow"/>
        <family val="2"/>
      </rPr>
      <t>1</t>
    </r>
    <r>
      <rPr>
        <sz val="11"/>
        <rFont val="Arial Narrow"/>
        <family val="2"/>
      </rPr>
      <t>/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''</t>
    </r>
  </si>
  <si>
    <r>
      <t>PPC KOLENO 2</t>
    </r>
    <r>
      <rPr>
        <vertAlign val="superscript"/>
        <sz val="11"/>
        <rFont val="Arial Narrow"/>
        <family val="2"/>
      </rPr>
      <t>1</t>
    </r>
    <r>
      <rPr>
        <sz val="11"/>
        <rFont val="Arial Narrow"/>
        <family val="2"/>
      </rPr>
      <t>/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''</t>
    </r>
  </si>
  <si>
    <r>
      <t>PPC T KOS 2</t>
    </r>
    <r>
      <rPr>
        <vertAlign val="superscript"/>
        <sz val="11"/>
        <rFont val="Arial Narrow"/>
        <family val="2"/>
      </rPr>
      <t>1</t>
    </r>
    <r>
      <rPr>
        <sz val="11"/>
        <rFont val="Arial Narrow"/>
        <family val="2"/>
      </rPr>
      <t>/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''</t>
    </r>
  </si>
  <si>
    <r>
      <t>KROGELNI VENTIL 2</t>
    </r>
    <r>
      <rPr>
        <vertAlign val="superscript"/>
        <sz val="11"/>
        <rFont val="Arial Narrow"/>
        <family val="2"/>
      </rPr>
      <t>1</t>
    </r>
    <r>
      <rPr>
        <sz val="11"/>
        <rFont val="Arial Narrow"/>
        <family val="2"/>
      </rPr>
      <t>/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''</t>
    </r>
  </si>
  <si>
    <t>FFQ DN 50</t>
  </si>
  <si>
    <t xml:space="preserve">EU DN 80 </t>
  </si>
  <si>
    <t>FF DN 80/300</t>
  </si>
  <si>
    <t>FF DN 80/400</t>
  </si>
  <si>
    <t>FF DN 80/600</t>
  </si>
  <si>
    <t>FF DN 80/800</t>
  </si>
  <si>
    <t>FF DN 80/1000</t>
  </si>
  <si>
    <t>X DN 80</t>
  </si>
  <si>
    <t>T DN 80</t>
  </si>
  <si>
    <t>N DN 80</t>
  </si>
  <si>
    <t>FFQ DN 80</t>
  </si>
  <si>
    <t>16.</t>
  </si>
  <si>
    <r>
      <t>FFK DN 80/11,25</t>
    </r>
    <r>
      <rPr>
        <sz val="11"/>
        <rFont val="Calibri"/>
        <family val="2"/>
      </rPr>
      <t>°</t>
    </r>
  </si>
  <si>
    <t>17.</t>
  </si>
  <si>
    <r>
      <t>MMK DN 80/11,25</t>
    </r>
    <r>
      <rPr>
        <sz val="11"/>
        <rFont val="Calibri"/>
        <family val="2"/>
      </rPr>
      <t>°</t>
    </r>
  </si>
  <si>
    <t>18.</t>
  </si>
  <si>
    <r>
      <t>MMK DN 80/22,5</t>
    </r>
    <r>
      <rPr>
        <sz val="11"/>
        <rFont val="Calibri"/>
        <family val="2"/>
      </rPr>
      <t>°</t>
    </r>
  </si>
  <si>
    <t>19.</t>
  </si>
  <si>
    <r>
      <t>MMK DN 80/30</t>
    </r>
    <r>
      <rPr>
        <sz val="11"/>
        <rFont val="Calibri"/>
        <family val="2"/>
      </rPr>
      <t>°</t>
    </r>
  </si>
  <si>
    <t>20.</t>
  </si>
  <si>
    <r>
      <t>MMK DN 80/45</t>
    </r>
    <r>
      <rPr>
        <sz val="11"/>
        <rFont val="Calibri"/>
        <family val="2"/>
      </rPr>
      <t>°</t>
    </r>
  </si>
  <si>
    <t>21.</t>
  </si>
  <si>
    <t>MMQ DN 80</t>
  </si>
  <si>
    <t>22.</t>
  </si>
  <si>
    <t>MMA DN 80/50</t>
  </si>
  <si>
    <t>23.</t>
  </si>
  <si>
    <t>EU DN 100</t>
  </si>
  <si>
    <t>24.</t>
  </si>
  <si>
    <t>FF DN 100/600</t>
  </si>
  <si>
    <t>25.</t>
  </si>
  <si>
    <t>FF DN 100/800</t>
  </si>
  <si>
    <t>26.</t>
  </si>
  <si>
    <t>T DN 100</t>
  </si>
  <si>
    <t>27.</t>
  </si>
  <si>
    <t>T DN 100/80</t>
  </si>
  <si>
    <t>28.</t>
  </si>
  <si>
    <t>FFR DN 100/80/200</t>
  </si>
  <si>
    <t>29.</t>
  </si>
  <si>
    <t>X DN 100</t>
  </si>
  <si>
    <t>30.</t>
  </si>
  <si>
    <t>FFQ DN 100</t>
  </si>
  <si>
    <t>31.</t>
  </si>
  <si>
    <r>
      <t>FFK DN 100/11,25</t>
    </r>
    <r>
      <rPr>
        <sz val="11"/>
        <rFont val="Calibri"/>
        <family val="2"/>
      </rPr>
      <t>°</t>
    </r>
  </si>
  <si>
    <t>32.</t>
  </si>
  <si>
    <r>
      <t>FFK DN 100/30</t>
    </r>
    <r>
      <rPr>
        <sz val="11"/>
        <rFont val="Calibri"/>
        <family val="2"/>
      </rPr>
      <t>°</t>
    </r>
  </si>
  <si>
    <t>33.</t>
  </si>
  <si>
    <r>
      <t>FFK DN 100/45</t>
    </r>
    <r>
      <rPr>
        <sz val="11"/>
        <rFont val="Calibri"/>
        <family val="2"/>
      </rPr>
      <t>°</t>
    </r>
  </si>
  <si>
    <t>34.</t>
  </si>
  <si>
    <r>
      <t>MMK DN 100/11,25</t>
    </r>
    <r>
      <rPr>
        <sz val="11"/>
        <rFont val="Calibri"/>
        <family val="2"/>
      </rPr>
      <t>°</t>
    </r>
  </si>
  <si>
    <t>35.</t>
  </si>
  <si>
    <r>
      <t>MMK DN 100/22,5</t>
    </r>
    <r>
      <rPr>
        <sz val="11"/>
        <rFont val="Calibri"/>
        <family val="2"/>
      </rPr>
      <t>°</t>
    </r>
  </si>
  <si>
    <t>36.</t>
  </si>
  <si>
    <r>
      <t>MMK DN 100/30</t>
    </r>
    <r>
      <rPr>
        <sz val="11"/>
        <rFont val="Calibri"/>
        <family val="2"/>
      </rPr>
      <t>°</t>
    </r>
  </si>
  <si>
    <t>37.</t>
  </si>
  <si>
    <r>
      <t>MMK DN 100/45</t>
    </r>
    <r>
      <rPr>
        <sz val="11"/>
        <rFont val="Calibri"/>
        <family val="2"/>
      </rPr>
      <t>°</t>
    </r>
  </si>
  <si>
    <t>38.</t>
  </si>
  <si>
    <t>MMQ DN 100</t>
  </si>
  <si>
    <t>39.</t>
  </si>
  <si>
    <t>MMA DN 100/80</t>
  </si>
  <si>
    <t>40.</t>
  </si>
  <si>
    <t>T DN 300</t>
  </si>
  <si>
    <t>41.</t>
  </si>
  <si>
    <t>FFR DN 300/100/300</t>
  </si>
  <si>
    <t>ARMATURE</t>
  </si>
  <si>
    <t>posamezna postavka zajema vsa dela in material, kot npr. dobavo, prenose, montažo, tesnilni in vijačni material. Ves material je NP 16.</t>
  </si>
  <si>
    <t>ovalni klinasti zasun DN80 (F5)</t>
  </si>
  <si>
    <t>ovalni klinasti zasun DN100 (F5)</t>
  </si>
  <si>
    <t>ploščati klinasti zasun DN50 (F4)</t>
  </si>
  <si>
    <t>NADZEMNI HIDRANT DN80/1250</t>
  </si>
  <si>
    <t>ENOKROGELNI ODZRAČEVALNI VENTIL DN50</t>
  </si>
  <si>
    <t>KOLO ZA ZASUN DN 50</t>
  </si>
  <si>
    <t>KOLO ZA ZASUN DN 100</t>
  </si>
  <si>
    <t>LŽ CESTNA KAPA φ125</t>
  </si>
  <si>
    <t>TELESKOPSKA VGRADILNA GARNITURA</t>
  </si>
  <si>
    <t>VODOVODNI MATERIAL Z MONTAŽO IN TRANSPORTI SKUPAJ</t>
  </si>
  <si>
    <t>Izdelava zidu iz kamnitega lomljenca v betonu debeline 30 cm. Razmerje beton kamen je 1:1. V postavko je zajet tudi izkop za zid, opažanje ter zasip z materialom od izkopa.</t>
  </si>
  <si>
    <t>Izdelava AB temelja za zid iz kamna dimenzij 0,4x0,7m. Postavka zajema izkop, zasip z materialom od izkopa, opaž, beton ter minimalno armaturo.</t>
  </si>
  <si>
    <t>Izdelava betonskih sidrnih blokov dimenzij 0,5x0,5x0,4 m iz betona C16/20, komplet z opažanjem, dobavo in vgrajevanjem betona, za sidranje cevovoda.</t>
  </si>
  <si>
    <t>Izdelava betonskih sidrnih blokov dim. 40x20x20cm iz betona C16/20, komplet z opažanjem, dobavo in vgrajevanjem betona, za montažo nadzemnega hidranta.</t>
  </si>
  <si>
    <t>Izdelava betonskih podstavkov dim. 40x40x10cm iz betona C16/20, komplet z opažanjem, dobavo in vgrajevanjem betona, za montažo cestnih kap.</t>
  </si>
  <si>
    <r>
      <t>Izdelava jaška za zračnik. Postavka zajema ves potreben material, delo in vse ostalo za izvedbo: priprava podlage, podložni beton v obroču C12/15=0,07m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, betonska cev fi 80 cm, L=0,5m, AB konus 80/60 cm L=32 cm, AB obroč iz C25/30=0,11m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, spoji obdelani s GCM 1:2.</t>
    </r>
  </si>
  <si>
    <t>Dobava in vgradnja pokrova iz litega železa po EN124 D400 vključno z AB razbremenilnim obročem in vencem,  protihrupnim vložkom iz kompozitnega materiala, premera 600mm z odprtinami za prezračevanje. (npr. REXESS CDRK 60EYX44 ali enakovreden)</t>
  </si>
  <si>
    <t>Vzpostavitev kamnitih podpornih zidov v prvotno stanje, debeline do 40cm.</t>
  </si>
  <si>
    <t xml:space="preserve">Izdelava geodetskega načrta novega stanja skladno z ZGO-1 in navodili upravljalca kanal. </t>
  </si>
  <si>
    <t>OSTALA  DELA SKUPAJ</t>
  </si>
  <si>
    <t>SKUPNA REKAPITULACIJA</t>
  </si>
  <si>
    <t>Fekalni kanal</t>
  </si>
  <si>
    <t>Raztežilnik Čohi</t>
  </si>
  <si>
    <t>Raztežilnik Gorenje</t>
  </si>
  <si>
    <t>Vodovod Čohi</t>
  </si>
  <si>
    <t>Asfaltiranje</t>
  </si>
  <si>
    <t>RUŠITVENA DELA TER BETONSKA DELA</t>
  </si>
  <si>
    <t>Izdelava drenaže DN 150 (navadna rumena cev) z izkopom, odvozom materiala  na deponijo ter zasipom s tamponom</t>
  </si>
  <si>
    <t>Izdelava cestnega požiralnika globine do 1.5 m, iz betonske cevi DN 500, LTŽ rešetka za težki promet</t>
  </si>
  <si>
    <t>Izvedba cenega propusta  in betonske cevi DN 1000, s potrebnim obbetoniranjem cevi</t>
  </si>
  <si>
    <t>RUŠITVENA IN BETONSKA  DELA SKUPAJ:</t>
  </si>
  <si>
    <t>Dobava in polaganje PVC gladkih cevi compact, standard EN 1401-1, na izvršeno peščeno podlogo v deb.10 cm, cevi fi 250 mm, trdnostni razred SN8 s priključitvijo na jaške, stiki se tesnijo z gumi tesnili, na peščeno posteljico, ter obsip s peskom (0,3m/m)</t>
  </si>
  <si>
    <t xml:space="preserve"> - v terenu III do IV ktg. - 80%</t>
  </si>
  <si>
    <t xml:space="preserve"> - v terenu V. ktg. - 20%</t>
  </si>
  <si>
    <t>DDV 22%-(obrnjena davčna obveznost)</t>
  </si>
  <si>
    <t>Izdelava nosilne plasti bituminizirane zmesi AC 22 base A4 B 50/70 v debelini 6 cm.</t>
  </si>
  <si>
    <t>Izdelava nosilne bituminizirane zmesi AC 22 base B50/70 A4 v debelini 6 cm</t>
  </si>
  <si>
    <t>Izdelava obrabne in zaporne plasti bituminizirane zmesi  AC 11 surf B 50/70 A4 v debelini 4 cm.</t>
  </si>
  <si>
    <t>Dodatek za izdelavo mulde</t>
  </si>
  <si>
    <t>Opomba: ponudnik mora pred oddajo ponudbe prekontrolirati vse zneske ter seštevke ponudbenih postavk!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</si>
</sst>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"/>
    <numFmt numFmtId="174" formatCode="0.0%"/>
  </numFmts>
  <fonts count="69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1"/>
      <name val="Arial Narrow"/>
      <family val="2"/>
    </font>
    <font>
      <sz val="12"/>
      <name val="SLO Times New Roman"/>
      <family val="0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vertAlign val="superscript"/>
      <sz val="10"/>
      <name val="Arial CE"/>
      <family val="0"/>
    </font>
    <font>
      <b/>
      <i/>
      <sz val="11"/>
      <name val="Arial Narrow"/>
      <family val="2"/>
    </font>
    <font>
      <sz val="10"/>
      <name val="Arial"/>
      <family val="2"/>
    </font>
    <font>
      <vertAlign val="subscript"/>
      <sz val="11"/>
      <name val="Times New Roman"/>
      <family val="1"/>
    </font>
    <font>
      <sz val="11"/>
      <name val="Calibri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Arial CE"/>
      <family val="2"/>
    </font>
    <font>
      <sz val="12"/>
      <color indexed="10"/>
      <name val="Times New Roman CE"/>
      <family val="1"/>
    </font>
    <font>
      <sz val="12"/>
      <name val="Symbol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color indexed="10"/>
      <name val="Arial CE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name val="Arial Narrow"/>
      <family val="2"/>
    </font>
    <font>
      <vertAlign val="subscript"/>
      <sz val="11"/>
      <name val="Arial Narrow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2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8" fillId="22" borderId="0" applyNumberFormat="0" applyBorder="0" applyAlignment="0" applyProtection="0"/>
    <xf numFmtId="49" fontId="7" fillId="0" borderId="0">
      <alignment/>
      <protection/>
    </xf>
    <xf numFmtId="1" fontId="1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61" fillId="0" borderId="6" applyNumberFormat="0" applyFill="0" applyAlignment="0" applyProtection="0"/>
    <xf numFmtId="0" fontId="62" fillId="30" borderId="7" applyNumberFormat="0" applyAlignment="0" applyProtection="0"/>
    <xf numFmtId="0" fontId="63" fillId="21" borderId="8" applyNumberFormat="0" applyAlignment="0" applyProtection="0"/>
    <xf numFmtId="0" fontId="6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8" applyNumberFormat="0" applyAlignment="0" applyProtection="0"/>
    <xf numFmtId="0" fontId="66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top" wrapText="1" readingOrder="1"/>
    </xf>
    <xf numFmtId="49" fontId="0" fillId="0" borderId="0" xfId="0" applyNumberFormat="1" applyFont="1" applyAlignment="1">
      <alignment vertical="top" wrapText="1" readingOrder="1"/>
    </xf>
    <xf numFmtId="49" fontId="0" fillId="0" borderId="10" xfId="0" applyNumberFormat="1" applyFont="1" applyBorder="1" applyAlignment="1">
      <alignment vertical="top" wrapText="1" readingOrder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1" fontId="8" fillId="0" borderId="0" xfId="0" applyNumberFormat="1" applyFont="1" applyAlignment="1">
      <alignment vertical="top"/>
    </xf>
    <xf numFmtId="0" fontId="8" fillId="0" borderId="0" xfId="0" applyFont="1" applyAlignment="1">
      <alignment wrapText="1"/>
    </xf>
    <xf numFmtId="4" fontId="0" fillId="0" borderId="0" xfId="0" applyNumberFormat="1" applyAlignment="1">
      <alignment horizontal="right"/>
    </xf>
    <xf numFmtId="1" fontId="0" fillId="0" borderId="0" xfId="0" applyNumberFormat="1" applyAlignment="1">
      <alignment vertical="top"/>
    </xf>
    <xf numFmtId="0" fontId="0" fillId="0" borderId="0" xfId="0" applyAlignment="1">
      <alignment wrapText="1"/>
    </xf>
    <xf numFmtId="4" fontId="9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NumberFormat="1" applyAlignment="1">
      <alignment vertical="top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4" fontId="8" fillId="0" borderId="0" xfId="0" applyNumberFormat="1" applyFont="1" applyAlignment="1">
      <alignment horizontal="right"/>
    </xf>
    <xf numFmtId="0" fontId="0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 vertical="top"/>
    </xf>
    <xf numFmtId="1" fontId="0" fillId="0" borderId="0" xfId="0" applyNumberFormat="1" applyAlignment="1">
      <alignment horizontal="right" vertical="top"/>
    </xf>
    <xf numFmtId="4" fontId="8" fillId="0" borderId="0" xfId="0" applyNumberFormat="1" applyFont="1" applyAlignment="1">
      <alignment horizontal="right"/>
    </xf>
    <xf numFmtId="0" fontId="0" fillId="0" borderId="10" xfId="0" applyBorder="1" applyAlignment="1">
      <alignment wrapText="1"/>
    </xf>
    <xf numFmtId="4" fontId="67" fillId="0" borderId="1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" fontId="68" fillId="0" borderId="0" xfId="0" applyNumberFormat="1" applyFont="1" applyAlignment="1">
      <alignment horizontal="right"/>
    </xf>
    <xf numFmtId="4" fontId="68" fillId="0" borderId="10" xfId="0" applyNumberFormat="1" applyFont="1" applyBorder="1" applyAlignment="1">
      <alignment horizontal="right"/>
    </xf>
    <xf numFmtId="4" fontId="67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 readingOrder="1"/>
    </xf>
    <xf numFmtId="49" fontId="0" fillId="0" borderId="0" xfId="45" applyFont="1" applyAlignment="1">
      <alignment vertical="top" wrapText="1"/>
      <protection/>
    </xf>
    <xf numFmtId="1" fontId="0" fillId="0" borderId="0" xfId="0" applyNumberFormat="1" applyFont="1" applyAlignment="1">
      <alignment vertical="top"/>
    </xf>
    <xf numFmtId="0" fontId="0" fillId="0" borderId="0" xfId="0" applyFont="1" applyBorder="1" applyAlignment="1" quotePrefix="1">
      <alignment vertical="top" wrapText="1"/>
    </xf>
    <xf numFmtId="0" fontId="0" fillId="0" borderId="0" xfId="0" applyFont="1" applyAlignment="1" quotePrefix="1">
      <alignment wrapText="1"/>
    </xf>
    <xf numFmtId="0" fontId="0" fillId="0" borderId="0" xfId="0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vertical="top" wrapText="1"/>
    </xf>
    <xf numFmtId="0" fontId="15" fillId="0" borderId="0" xfId="47" applyFont="1">
      <alignment/>
      <protection/>
    </xf>
    <xf numFmtId="0" fontId="16" fillId="0" borderId="0" xfId="47" applyFont="1" applyAlignment="1">
      <alignment horizontal="left" vertical="top"/>
      <protection/>
    </xf>
    <xf numFmtId="0" fontId="16" fillId="0" borderId="0" xfId="47" applyFont="1" applyAlignment="1">
      <alignment wrapText="1"/>
      <protection/>
    </xf>
    <xf numFmtId="0" fontId="17" fillId="0" borderId="0" xfId="47" applyFont="1" applyAlignment="1">
      <alignment horizontal="left" vertical="top"/>
      <protection/>
    </xf>
    <xf numFmtId="0" fontId="17" fillId="0" borderId="0" xfId="47" applyFont="1" applyAlignment="1">
      <alignment wrapText="1"/>
      <protection/>
    </xf>
    <xf numFmtId="4" fontId="18" fillId="0" borderId="0" xfId="47" applyNumberFormat="1" applyFont="1">
      <alignment/>
      <protection/>
    </xf>
    <xf numFmtId="0" fontId="19" fillId="0" borderId="0" xfId="47" applyFont="1" applyAlignment="1">
      <alignment wrapText="1"/>
      <protection/>
    </xf>
    <xf numFmtId="0" fontId="16" fillId="0" borderId="11" xfId="47" applyFont="1" applyBorder="1">
      <alignment/>
      <protection/>
    </xf>
    <xf numFmtId="4" fontId="18" fillId="0" borderId="12" xfId="47" applyNumberFormat="1" applyFont="1" applyBorder="1">
      <alignment/>
      <protection/>
    </xf>
    <xf numFmtId="0" fontId="17" fillId="0" borderId="0" xfId="46" applyFont="1" applyAlignment="1">
      <alignment horizontal="center" vertical="top"/>
      <protection/>
    </xf>
    <xf numFmtId="0" fontId="17" fillId="0" borderId="0" xfId="46" applyFont="1" applyAlignment="1">
      <alignment wrapText="1"/>
      <protection/>
    </xf>
    <xf numFmtId="4" fontId="18" fillId="0" borderId="0" xfId="46" applyNumberFormat="1" applyFont="1">
      <alignment/>
      <protection/>
    </xf>
    <xf numFmtId="0" fontId="15" fillId="0" borderId="0" xfId="46" applyFont="1" applyAlignment="1">
      <alignment horizontal="center"/>
      <protection/>
    </xf>
    <xf numFmtId="0" fontId="15" fillId="0" borderId="0" xfId="46" applyFont="1">
      <alignment/>
      <protection/>
    </xf>
    <xf numFmtId="0" fontId="18" fillId="0" borderId="0" xfId="46" applyFont="1" applyAlignment="1">
      <alignment horizontal="center" vertical="top"/>
      <protection/>
    </xf>
    <xf numFmtId="0" fontId="18" fillId="0" borderId="0" xfId="46" applyFont="1" applyAlignment="1">
      <alignment wrapText="1"/>
      <protection/>
    </xf>
    <xf numFmtId="0" fontId="18" fillId="0" borderId="10" xfId="46" applyFont="1" applyBorder="1" applyAlignment="1">
      <alignment wrapText="1"/>
      <protection/>
    </xf>
    <xf numFmtId="4" fontId="18" fillId="0" borderId="10" xfId="46" applyNumberFormat="1" applyFont="1" applyBorder="1">
      <alignment/>
      <protection/>
    </xf>
    <xf numFmtId="4" fontId="20" fillId="0" borderId="10" xfId="46" applyNumberFormat="1" applyFont="1" applyBorder="1">
      <alignment/>
      <protection/>
    </xf>
    <xf numFmtId="4" fontId="17" fillId="0" borderId="0" xfId="46" applyNumberFormat="1" applyFont="1">
      <alignment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" fontId="18" fillId="0" borderId="0" xfId="46" applyNumberFormat="1" applyFont="1" applyBorder="1">
      <alignment/>
      <protection/>
    </xf>
    <xf numFmtId="0" fontId="22" fillId="0" borderId="0" xfId="46" applyFont="1" applyAlignment="1">
      <alignment wrapText="1"/>
      <protection/>
    </xf>
    <xf numFmtId="4" fontId="20" fillId="0" borderId="0" xfId="46" applyNumberFormat="1" applyFont="1">
      <alignment/>
      <protection/>
    </xf>
    <xf numFmtId="0" fontId="25" fillId="0" borderId="0" xfId="46" applyFont="1">
      <alignment/>
      <protection/>
    </xf>
    <xf numFmtId="0" fontId="25" fillId="0" borderId="0" xfId="46" applyFont="1" applyAlignment="1">
      <alignment horizontal="center"/>
      <protection/>
    </xf>
    <xf numFmtId="0" fontId="0" fillId="0" borderId="0" xfId="0" applyNumberFormat="1" applyFill="1" applyAlignment="1">
      <alignment wrapText="1"/>
    </xf>
    <xf numFmtId="0" fontId="18" fillId="0" borderId="0" xfId="46" applyFont="1" applyAlignment="1">
      <alignment wrapText="1"/>
      <protection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right" vertical="top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6" fillId="0" borderId="0" xfId="0" applyFont="1" applyAlignment="1">
      <alignment horizontal="right" vertical="top"/>
    </xf>
    <xf numFmtId="49" fontId="26" fillId="0" borderId="0" xfId="0" applyNumberFormat="1" applyFont="1" applyBorder="1" applyAlignment="1">
      <alignment vertical="top" wrapText="1"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6" fillId="0" borderId="10" xfId="0" applyNumberFormat="1" applyFont="1" applyBorder="1" applyAlignment="1">
      <alignment vertical="top" wrapText="1"/>
    </xf>
    <xf numFmtId="49" fontId="26" fillId="0" borderId="0" xfId="0" applyNumberFormat="1" applyFont="1" applyBorder="1" applyAlignment="1">
      <alignment horizontal="left" vertical="distributed" wrapText="1" readingOrder="1"/>
    </xf>
    <xf numFmtId="49" fontId="26" fillId="0" borderId="0" xfId="0" applyNumberFormat="1" applyFont="1" applyAlignment="1">
      <alignment horizontal="left" vertical="top" wrapText="1" readingOrder="1"/>
    </xf>
    <xf numFmtId="49" fontId="26" fillId="0" borderId="10" xfId="0" applyNumberFormat="1" applyFont="1" applyBorder="1" applyAlignment="1">
      <alignment horizontal="left" vertical="top" wrapText="1" readingOrder="1"/>
    </xf>
    <xf numFmtId="0" fontId="26" fillId="0" borderId="0" xfId="0" applyNumberFormat="1" applyFont="1" applyAlignment="1">
      <alignment horizontal="left" vertical="top" wrapText="1" readingOrder="1"/>
    </xf>
    <xf numFmtId="49" fontId="26" fillId="0" borderId="0" xfId="0" applyNumberFormat="1" applyFont="1" applyAlignment="1">
      <alignment horizontal="left" vertical="justify" wrapText="1" readingOrder="1"/>
    </xf>
    <xf numFmtId="9" fontId="26" fillId="0" borderId="0" xfId="0" applyNumberFormat="1" applyFont="1" applyAlignment="1">
      <alignment/>
    </xf>
    <xf numFmtId="49" fontId="27" fillId="0" borderId="0" xfId="0" applyNumberFormat="1" applyFont="1" applyAlignment="1">
      <alignment horizontal="left" vertical="justify" wrapText="1" readingOrder="1"/>
    </xf>
    <xf numFmtId="49" fontId="26" fillId="0" borderId="0" xfId="0" applyNumberFormat="1" applyFont="1" applyAlignment="1">
      <alignment wrapText="1"/>
    </xf>
    <xf numFmtId="49" fontId="26" fillId="0" borderId="10" xfId="0" applyNumberFormat="1" applyFont="1" applyBorder="1" applyAlignment="1">
      <alignment horizontal="left" vertical="justify" wrapText="1" readingOrder="1"/>
    </xf>
    <xf numFmtId="49" fontId="26" fillId="0" borderId="0" xfId="0" applyNumberFormat="1" applyFont="1" applyAlignment="1">
      <alignment vertical="top" wrapText="1"/>
    </xf>
    <xf numFmtId="2" fontId="26" fillId="0" borderId="0" xfId="0" applyNumberFormat="1" applyFont="1" applyAlignment="1">
      <alignment vertical="top" wrapText="1"/>
    </xf>
    <xf numFmtId="9" fontId="26" fillId="0" borderId="0" xfId="52" applyFont="1" applyAlignment="1">
      <alignment/>
    </xf>
    <xf numFmtId="49" fontId="0" fillId="0" borderId="0" xfId="0" applyNumberFormat="1" applyFont="1" applyBorder="1" applyAlignment="1">
      <alignment horizontal="left" vertical="top" wrapText="1" readingOrder="1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49" fontId="0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47" applyFont="1" applyAlignment="1">
      <alignment horizontal="center"/>
      <protection/>
    </xf>
    <xf numFmtId="49" fontId="3" fillId="0" borderId="0" xfId="0" applyNumberFormat="1" applyFont="1" applyAlignment="1">
      <alignment horizontal="left" wrapText="1"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3" xfId="42"/>
    <cellStyle name="Navadno 4" xfId="43"/>
    <cellStyle name="Navadno 5" xfId="44"/>
    <cellStyle name="Navadno 6" xfId="45"/>
    <cellStyle name="Navadno_List1" xfId="46"/>
    <cellStyle name="Navadno_REKAP VH" xfId="47"/>
    <cellStyle name="Nevtralno" xfId="48"/>
    <cellStyle name="Normal 2" xfId="49"/>
    <cellStyle name="Normal_pr zid 7,9 koslj 10.12.98 (2)" xfId="50"/>
    <cellStyle name="Followed Hyperlink" xfId="51"/>
    <cellStyle name="Percent" xfId="52"/>
    <cellStyle name="Opomba" xfId="53"/>
    <cellStyle name="Opozorilo" xfId="54"/>
    <cellStyle name="Pojasnjevalno besedilo" xfId="55"/>
    <cellStyle name="Poudarek1" xfId="56"/>
    <cellStyle name="Poudarek2" xfId="57"/>
    <cellStyle name="Poudarek3" xfId="58"/>
    <cellStyle name="Poudarek4" xfId="59"/>
    <cellStyle name="Poudarek5" xfId="60"/>
    <cellStyle name="Poudarek6" xfId="61"/>
    <cellStyle name="Povezana celica" xfId="62"/>
    <cellStyle name="Preveri celico" xfId="63"/>
    <cellStyle name="Računanje" xfId="64"/>
    <cellStyle name="Slabo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32.140625" style="0" customWidth="1"/>
    <col min="4" max="4" width="21.140625" style="0" customWidth="1"/>
  </cols>
  <sheetData>
    <row r="4" spans="2:4" ht="15.75">
      <c r="B4" s="125" t="s">
        <v>453</v>
      </c>
      <c r="C4" s="122"/>
      <c r="D4" s="123"/>
    </row>
    <row r="5" spans="2:4" ht="15.75">
      <c r="B5" s="122"/>
      <c r="C5" s="122"/>
      <c r="D5" s="123"/>
    </row>
    <row r="6" spans="2:4" ht="15.75">
      <c r="B6" s="122" t="s">
        <v>454</v>
      </c>
      <c r="C6" s="122"/>
      <c r="D6" s="123">
        <f>'fekalni kanal'!C10</f>
        <v>0</v>
      </c>
    </row>
    <row r="7" spans="2:4" ht="15.75">
      <c r="B7" s="122" t="s">
        <v>455</v>
      </c>
      <c r="C7" s="122"/>
      <c r="D7" s="123">
        <f>'Raztežilnik Čohi'!D26</f>
        <v>0</v>
      </c>
    </row>
    <row r="8" spans="2:4" ht="15.75">
      <c r="B8" s="122" t="s">
        <v>456</v>
      </c>
      <c r="C8" s="122"/>
      <c r="D8" s="123">
        <f>'Raztežilnik Gorenje'!D24</f>
        <v>0</v>
      </c>
    </row>
    <row r="9" spans="2:4" ht="15.75">
      <c r="B9" s="122" t="s">
        <v>457</v>
      </c>
      <c r="C9" s="122"/>
      <c r="D9" s="123">
        <f>'Vodovod Čohi'!C6</f>
        <v>0</v>
      </c>
    </row>
    <row r="10" spans="2:4" ht="16.5" thickBot="1">
      <c r="B10" s="126" t="s">
        <v>458</v>
      </c>
      <c r="C10" s="126"/>
      <c r="D10" s="127">
        <f>'asfalt Čohi- Gorenje'!C7</f>
        <v>0</v>
      </c>
    </row>
    <row r="11" spans="2:4" ht="16.5" thickTop="1">
      <c r="B11" s="122"/>
      <c r="C11" s="122"/>
      <c r="D11" s="123"/>
    </row>
    <row r="12" spans="2:4" ht="15.75">
      <c r="B12" s="125" t="s">
        <v>335</v>
      </c>
      <c r="C12" s="122"/>
      <c r="D12" s="123">
        <f>SUM(D6:D11)</f>
        <v>0</v>
      </c>
    </row>
    <row r="13" spans="2:4" ht="15.75">
      <c r="B13" s="125" t="s">
        <v>467</v>
      </c>
      <c r="C13" s="122"/>
      <c r="D13" s="123">
        <f>+D12*0.22</f>
        <v>0</v>
      </c>
    </row>
    <row r="14" spans="2:4" ht="15">
      <c r="B14" s="124"/>
      <c r="C14" s="124"/>
      <c r="D14" s="124"/>
    </row>
    <row r="18" ht="60">
      <c r="B18" s="128" t="s">
        <v>472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view="pageBreakPreview" zoomScale="120" zoomScaleSheetLayoutView="120" zoomScalePageLayoutView="0" workbookViewId="0" topLeftCell="A1">
      <selection activeCell="E15" sqref="E15:E142"/>
    </sheetView>
  </sheetViews>
  <sheetFormatPr defaultColWidth="9.140625" defaultRowHeight="15"/>
  <cols>
    <col min="1" max="1" width="6.421875" style="0" customWidth="1"/>
    <col min="2" max="2" width="44.8515625" style="0" customWidth="1"/>
    <col min="3" max="3" width="12.28125" style="0" customWidth="1"/>
    <col min="4" max="4" width="9.140625" style="0" customWidth="1"/>
    <col min="5" max="5" width="8.421875" style="0" customWidth="1"/>
    <col min="6" max="6" width="11.00390625" style="0" customWidth="1"/>
  </cols>
  <sheetData>
    <row r="1" spans="1:6" ht="16.5">
      <c r="A1" s="129" t="s">
        <v>56</v>
      </c>
      <c r="B1" s="130"/>
      <c r="C1" s="130"/>
      <c r="D1" s="130"/>
      <c r="E1" s="130"/>
      <c r="F1" s="130"/>
    </row>
    <row r="2" spans="1:6" ht="16.5">
      <c r="A2" s="131"/>
      <c r="B2" s="131"/>
      <c r="C2" s="131"/>
      <c r="D2" s="131"/>
      <c r="E2" s="131"/>
      <c r="F2" s="131"/>
    </row>
    <row r="3" spans="1:6" ht="16.5">
      <c r="A3" s="2" t="s">
        <v>2</v>
      </c>
      <c r="B3" s="1" t="s">
        <v>30</v>
      </c>
      <c r="C3" s="39">
        <f>F27</f>
        <v>0</v>
      </c>
      <c r="D3" s="120"/>
      <c r="E3" s="120"/>
      <c r="F3" s="8"/>
    </row>
    <row r="4" spans="1:6" ht="16.5">
      <c r="A4" s="2" t="s">
        <v>4</v>
      </c>
      <c r="B4" s="1" t="s">
        <v>15</v>
      </c>
      <c r="C4" s="39">
        <f>F42</f>
        <v>0</v>
      </c>
      <c r="D4" s="120"/>
      <c r="E4" s="120"/>
      <c r="F4" s="8"/>
    </row>
    <row r="5" spans="1:6" ht="16.5">
      <c r="A5" s="2" t="s">
        <v>5</v>
      </c>
      <c r="B5" s="1" t="s">
        <v>31</v>
      </c>
      <c r="C5" s="39">
        <f>F73</f>
        <v>0</v>
      </c>
      <c r="D5" s="120"/>
      <c r="E5" s="120"/>
      <c r="F5" s="8"/>
    </row>
    <row r="6" spans="1:6" ht="16.5">
      <c r="A6" s="2" t="s">
        <v>6</v>
      </c>
      <c r="B6" s="1" t="s">
        <v>32</v>
      </c>
      <c r="C6" s="39">
        <f>F91</f>
        <v>0</v>
      </c>
      <c r="D6" s="120"/>
      <c r="E6" s="120"/>
      <c r="F6" s="8"/>
    </row>
    <row r="7" spans="1:6" ht="16.5">
      <c r="A7" s="2" t="s">
        <v>7</v>
      </c>
      <c r="B7" s="1" t="s">
        <v>76</v>
      </c>
      <c r="C7" s="39">
        <f>F128</f>
        <v>0</v>
      </c>
      <c r="D7" s="120"/>
      <c r="E7" s="120"/>
      <c r="F7" s="8"/>
    </row>
    <row r="8" spans="1:6" ht="16.5">
      <c r="A8" s="2" t="s">
        <v>8</v>
      </c>
      <c r="B8" s="1" t="s">
        <v>19</v>
      </c>
      <c r="C8" s="39">
        <f>F142</f>
        <v>0</v>
      </c>
      <c r="D8" s="120"/>
      <c r="E8" s="120"/>
      <c r="F8" s="8"/>
    </row>
    <row r="9" spans="1:6" ht="17.25" thickBot="1">
      <c r="A9" s="2"/>
      <c r="B9" s="27" t="s">
        <v>94</v>
      </c>
      <c r="C9" s="56">
        <f>SUM(C3:E8)*0.1</f>
        <v>0</v>
      </c>
      <c r="D9" s="121"/>
      <c r="E9" s="121"/>
      <c r="F9" s="8"/>
    </row>
    <row r="10" spans="1:6" ht="17.25" thickTop="1">
      <c r="A10" s="2"/>
      <c r="B10" s="1" t="s">
        <v>33</v>
      </c>
      <c r="C10" s="39">
        <f>SUM(C3:E9)</f>
        <v>0</v>
      </c>
      <c r="D10" s="120"/>
      <c r="E10" s="120"/>
      <c r="F10" s="8"/>
    </row>
    <row r="11" spans="1:6" ht="16.5">
      <c r="A11" s="2"/>
      <c r="B11" s="1" t="s">
        <v>95</v>
      </c>
      <c r="C11" s="39">
        <f>C10*0.22</f>
        <v>0</v>
      </c>
      <c r="D11" s="120"/>
      <c r="E11" s="120"/>
      <c r="F11" s="8"/>
    </row>
    <row r="12" spans="1:6" ht="16.5">
      <c r="A12" s="2"/>
      <c r="B12" s="1" t="s">
        <v>96</v>
      </c>
      <c r="C12" s="39">
        <f>C10+C11</f>
        <v>0</v>
      </c>
      <c r="D12" s="120"/>
      <c r="E12" s="120"/>
      <c r="F12" s="8"/>
    </row>
    <row r="13" spans="1:6" ht="16.5">
      <c r="A13" s="2"/>
      <c r="B13" s="1"/>
      <c r="C13" s="39"/>
      <c r="D13" s="120"/>
      <c r="E13" s="120"/>
      <c r="F13" s="8"/>
    </row>
    <row r="14" spans="1:6" ht="15">
      <c r="A14" s="9" t="s">
        <v>2</v>
      </c>
      <c r="B14" s="29" t="s">
        <v>0</v>
      </c>
      <c r="D14" s="11"/>
      <c r="E14" s="11"/>
      <c r="F14" s="11"/>
    </row>
    <row r="15" spans="1:6" ht="15">
      <c r="A15" s="12"/>
      <c r="B15" s="13"/>
      <c r="D15" s="11"/>
      <c r="E15" s="11"/>
      <c r="F15" s="11"/>
    </row>
    <row r="16" spans="1:6" ht="15">
      <c r="A16" s="34" t="s">
        <v>2</v>
      </c>
      <c r="B16" s="40" t="s">
        <v>34</v>
      </c>
      <c r="C16" t="s">
        <v>1</v>
      </c>
      <c r="D16" s="11">
        <v>537.5</v>
      </c>
      <c r="E16" s="14"/>
      <c r="F16" s="15">
        <f>+D16*E16</f>
        <v>0</v>
      </c>
    </row>
    <row r="17" spans="1:6" ht="16.5">
      <c r="A17" s="35"/>
      <c r="B17" s="41"/>
      <c r="C17" s="1"/>
      <c r="D17" s="39"/>
      <c r="E17" s="39"/>
      <c r="F17" s="39"/>
    </row>
    <row r="18" spans="1:6" ht="30">
      <c r="A18" s="34" t="s">
        <v>4</v>
      </c>
      <c r="B18" s="40" t="s">
        <v>17</v>
      </c>
      <c r="C18" t="s">
        <v>3</v>
      </c>
      <c r="D18" s="11">
        <v>35</v>
      </c>
      <c r="E18" s="14"/>
      <c r="F18" s="15">
        <f>+D18*E18</f>
        <v>0</v>
      </c>
    </row>
    <row r="19" spans="1:6" ht="15">
      <c r="A19" s="35"/>
      <c r="B19" s="42"/>
      <c r="D19" s="11"/>
      <c r="E19" s="14"/>
      <c r="F19" s="15"/>
    </row>
    <row r="20" spans="1:6" ht="60">
      <c r="A20" s="34" t="s">
        <v>5</v>
      </c>
      <c r="B20" s="40" t="s">
        <v>49</v>
      </c>
      <c r="C20" t="s">
        <v>18</v>
      </c>
      <c r="D20" s="11">
        <v>1</v>
      </c>
      <c r="E20" s="14"/>
      <c r="F20" s="15">
        <f>+D20*E20</f>
        <v>0</v>
      </c>
    </row>
    <row r="21" spans="1:6" ht="15">
      <c r="A21" s="34"/>
      <c r="B21" s="40"/>
      <c r="D21" s="11"/>
      <c r="E21" s="14"/>
      <c r="F21" s="15"/>
    </row>
    <row r="22" spans="1:6" ht="150">
      <c r="A22" s="34" t="s">
        <v>6</v>
      </c>
      <c r="B22" s="43" t="s">
        <v>98</v>
      </c>
      <c r="C22" t="s">
        <v>18</v>
      </c>
      <c r="D22" s="11">
        <v>1</v>
      </c>
      <c r="E22" s="14"/>
      <c r="F22" s="15">
        <f>+D22*E22</f>
        <v>0</v>
      </c>
    </row>
    <row r="23" spans="1:6" ht="15">
      <c r="A23" s="34"/>
      <c r="B23" s="44"/>
      <c r="D23" s="11"/>
      <c r="E23" s="14"/>
      <c r="F23" s="15"/>
    </row>
    <row r="24" spans="1:6" ht="30">
      <c r="A24" s="34" t="s">
        <v>7</v>
      </c>
      <c r="B24" s="40" t="s">
        <v>99</v>
      </c>
      <c r="C24" s="3" t="s">
        <v>18</v>
      </c>
      <c r="D24" s="11">
        <v>1</v>
      </c>
      <c r="E24" s="14"/>
      <c r="F24" s="15">
        <f>+D24*E24</f>
        <v>0</v>
      </c>
    </row>
    <row r="25" spans="1:6" ht="15">
      <c r="A25" s="34"/>
      <c r="B25" s="40"/>
      <c r="D25" s="11"/>
      <c r="E25" s="14"/>
      <c r="F25" s="15"/>
    </row>
    <row r="26" spans="1:6" ht="75.75" thickBot="1">
      <c r="A26" s="34" t="s">
        <v>8</v>
      </c>
      <c r="B26" s="45" t="s">
        <v>50</v>
      </c>
      <c r="C26" s="30" t="s">
        <v>18</v>
      </c>
      <c r="D26" s="31">
        <v>1</v>
      </c>
      <c r="E26" s="32"/>
      <c r="F26" s="33">
        <f>E26*D26</f>
        <v>0</v>
      </c>
    </row>
    <row r="27" spans="1:6" ht="15.75" thickTop="1">
      <c r="A27" s="12"/>
      <c r="B27" s="28" t="s">
        <v>35</v>
      </c>
      <c r="D27" s="11"/>
      <c r="E27" s="14"/>
      <c r="F27" s="36">
        <f>SUM(F16:F26)</f>
        <v>0</v>
      </c>
    </row>
    <row r="28" spans="1:6" ht="15">
      <c r="A28" s="12"/>
      <c r="B28" s="16"/>
      <c r="D28" s="11"/>
      <c r="E28" s="14"/>
      <c r="F28" s="15"/>
    </row>
    <row r="29" spans="1:6" ht="15">
      <c r="A29" s="9" t="s">
        <v>4</v>
      </c>
      <c r="B29" s="29" t="s">
        <v>15</v>
      </c>
      <c r="C29" s="18"/>
      <c r="D29" s="19"/>
      <c r="E29" s="19"/>
      <c r="F29" s="20"/>
    </row>
    <row r="30" spans="1:6" ht="15">
      <c r="A30" s="34"/>
      <c r="B30" s="26"/>
      <c r="C30" s="18"/>
      <c r="D30" s="19"/>
      <c r="E30" s="14"/>
      <c r="F30" s="15"/>
    </row>
    <row r="31" spans="1:6" ht="30">
      <c r="A31" s="34" t="s">
        <v>2</v>
      </c>
      <c r="B31" s="26" t="s">
        <v>57</v>
      </c>
      <c r="C31" s="18" t="s">
        <v>39</v>
      </c>
      <c r="D31" s="19">
        <v>340</v>
      </c>
      <c r="E31" s="14"/>
      <c r="F31" s="15">
        <f>E31*D31</f>
        <v>0</v>
      </c>
    </row>
    <row r="32" spans="1:6" ht="15">
      <c r="A32" s="34"/>
      <c r="B32" s="26"/>
      <c r="C32" s="18"/>
      <c r="D32" s="19"/>
      <c r="E32" s="14"/>
      <c r="F32" s="15"/>
    </row>
    <row r="33" spans="1:6" ht="60">
      <c r="A33" s="34" t="s">
        <v>4</v>
      </c>
      <c r="B33" s="26" t="s">
        <v>59</v>
      </c>
      <c r="C33" s="18" t="s">
        <v>3</v>
      </c>
      <c r="D33" s="19">
        <v>26</v>
      </c>
      <c r="E33" s="14"/>
      <c r="F33" s="15">
        <f>E33*D33</f>
        <v>0</v>
      </c>
    </row>
    <row r="34" spans="1:6" ht="15">
      <c r="A34" s="34"/>
      <c r="B34" s="26"/>
      <c r="C34" s="18"/>
      <c r="D34" s="19"/>
      <c r="E34" s="14"/>
      <c r="F34" s="15"/>
    </row>
    <row r="35" spans="1:6" ht="60">
      <c r="A35" s="34" t="s">
        <v>5</v>
      </c>
      <c r="B35" s="26" t="s">
        <v>58</v>
      </c>
      <c r="C35" s="18" t="s">
        <v>3</v>
      </c>
      <c r="D35" s="19">
        <v>26</v>
      </c>
      <c r="E35" s="14"/>
      <c r="F35" s="15">
        <f>E35*D35</f>
        <v>0</v>
      </c>
    </row>
    <row r="36" spans="1:6" ht="15">
      <c r="A36" s="34"/>
      <c r="B36" s="26"/>
      <c r="C36" s="18"/>
      <c r="D36" s="19"/>
      <c r="E36" s="14"/>
      <c r="F36" s="15"/>
    </row>
    <row r="37" spans="1:6" ht="75">
      <c r="A37" s="34" t="s">
        <v>6</v>
      </c>
      <c r="B37" s="26" t="s">
        <v>45</v>
      </c>
      <c r="C37" s="18" t="s">
        <v>39</v>
      </c>
      <c r="D37" s="19">
        <v>56</v>
      </c>
      <c r="E37" s="14"/>
      <c r="F37" s="15">
        <f>E37*D37</f>
        <v>0</v>
      </c>
    </row>
    <row r="38" spans="1:6" ht="15">
      <c r="A38" s="34"/>
      <c r="B38" s="17"/>
      <c r="C38" s="18"/>
      <c r="D38" s="19"/>
      <c r="E38" s="19"/>
      <c r="F38" s="15"/>
    </row>
    <row r="39" spans="1:6" ht="30">
      <c r="A39" s="34" t="s">
        <v>7</v>
      </c>
      <c r="B39" s="21" t="s">
        <v>36</v>
      </c>
      <c r="C39" s="18" t="s">
        <v>1</v>
      </c>
      <c r="D39" s="19">
        <v>280</v>
      </c>
      <c r="E39" s="14"/>
      <c r="F39" s="15">
        <f>E39*D39</f>
        <v>0</v>
      </c>
    </row>
    <row r="40" spans="1:6" ht="15">
      <c r="A40" s="34"/>
      <c r="B40" s="21"/>
      <c r="C40" s="18"/>
      <c r="D40" s="19"/>
      <c r="E40" s="14"/>
      <c r="F40" s="15"/>
    </row>
    <row r="41" spans="1:6" ht="90.75" thickBot="1">
      <c r="A41" s="34" t="s">
        <v>8</v>
      </c>
      <c r="B41" s="50" t="s">
        <v>46</v>
      </c>
      <c r="C41" s="30" t="s">
        <v>39</v>
      </c>
      <c r="D41" s="31">
        <v>579</v>
      </c>
      <c r="E41" s="32"/>
      <c r="F41" s="33">
        <f>E41*D41</f>
        <v>0</v>
      </c>
    </row>
    <row r="42" spans="1:6" ht="15.75" thickTop="1">
      <c r="A42" s="12"/>
      <c r="B42" s="28" t="s">
        <v>37</v>
      </c>
      <c r="D42" s="11"/>
      <c r="E42" s="14"/>
      <c r="F42" s="36">
        <f>SUM(F30:F41)</f>
        <v>0</v>
      </c>
    </row>
    <row r="43" spans="1:6" ht="15">
      <c r="A43" s="12"/>
      <c r="B43" s="17"/>
      <c r="C43" s="18"/>
      <c r="D43" s="19"/>
      <c r="E43" s="19"/>
      <c r="F43" s="20"/>
    </row>
    <row r="44" spans="1:6" ht="15">
      <c r="A44" s="9" t="s">
        <v>5</v>
      </c>
      <c r="B44" s="29" t="s">
        <v>16</v>
      </c>
      <c r="D44" s="11"/>
      <c r="E44" s="11"/>
      <c r="F44" s="11"/>
    </row>
    <row r="45" spans="1:6" ht="15">
      <c r="A45" s="9"/>
      <c r="B45" s="29"/>
      <c r="D45" s="11"/>
      <c r="E45" s="11"/>
      <c r="F45" s="11"/>
    </row>
    <row r="46" spans="1:6" ht="45">
      <c r="A46" s="34" t="s">
        <v>2</v>
      </c>
      <c r="B46" s="4" t="s">
        <v>52</v>
      </c>
      <c r="C46" s="18" t="s">
        <v>38</v>
      </c>
      <c r="D46" s="11">
        <v>27.5</v>
      </c>
      <c r="E46" s="46"/>
      <c r="F46" s="23">
        <f>E46*D46</f>
        <v>0</v>
      </c>
    </row>
    <row r="47" spans="1:6" ht="15">
      <c r="A47" s="9"/>
      <c r="B47" s="29"/>
      <c r="D47" s="11"/>
      <c r="E47" s="11"/>
      <c r="F47" s="23"/>
    </row>
    <row r="48" spans="1:6" ht="45">
      <c r="A48" s="34" t="s">
        <v>4</v>
      </c>
      <c r="B48" s="4" t="s">
        <v>60</v>
      </c>
      <c r="D48" s="11"/>
      <c r="E48" s="11"/>
      <c r="F48" s="23"/>
    </row>
    <row r="49" spans="1:7" ht="15">
      <c r="A49" s="34"/>
      <c r="B49" s="4" t="s">
        <v>61</v>
      </c>
      <c r="C49" s="18" t="s">
        <v>38</v>
      </c>
      <c r="D49" s="11">
        <f>ROUND(0.3*G49,1)</f>
        <v>49.5</v>
      </c>
      <c r="E49" s="46"/>
      <c r="F49" s="23">
        <f>E49*D49</f>
        <v>0</v>
      </c>
      <c r="G49">
        <v>165</v>
      </c>
    </row>
    <row r="50" spans="1:6" ht="15">
      <c r="A50" s="34"/>
      <c r="B50" s="4" t="s">
        <v>62</v>
      </c>
      <c r="C50" s="18" t="s">
        <v>38</v>
      </c>
      <c r="D50" s="11">
        <f>ROUND(0.6*G49,1)</f>
        <v>99</v>
      </c>
      <c r="E50" s="46"/>
      <c r="F50" s="23">
        <f>E50*D50</f>
        <v>0</v>
      </c>
    </row>
    <row r="51" spans="1:6" ht="15">
      <c r="A51" s="34"/>
      <c r="B51" s="4" t="s">
        <v>63</v>
      </c>
      <c r="C51" s="18" t="s">
        <v>38</v>
      </c>
      <c r="D51" s="11">
        <f>G49-D49-D50</f>
        <v>16.5</v>
      </c>
      <c r="E51" s="46"/>
      <c r="F51" s="23">
        <f>E51*D51</f>
        <v>0</v>
      </c>
    </row>
    <row r="52" spans="1:6" ht="15">
      <c r="A52" s="34"/>
      <c r="B52" s="29"/>
      <c r="D52" s="11"/>
      <c r="E52" s="11"/>
      <c r="F52" s="23"/>
    </row>
    <row r="53" spans="1:6" ht="75">
      <c r="A53" s="34" t="s">
        <v>5</v>
      </c>
      <c r="B53" s="4" t="s">
        <v>97</v>
      </c>
      <c r="D53" s="11"/>
      <c r="E53" s="11"/>
      <c r="F53" s="23"/>
    </row>
    <row r="54" spans="1:7" ht="15">
      <c r="A54" s="34"/>
      <c r="B54" s="4" t="s">
        <v>64</v>
      </c>
      <c r="C54" s="18" t="s">
        <v>38</v>
      </c>
      <c r="D54" s="11">
        <f>ROUND(G54*0.2,1)</f>
        <v>113.6</v>
      </c>
      <c r="E54" s="46"/>
      <c r="F54" s="23">
        <f>E54*D54</f>
        <v>0</v>
      </c>
      <c r="G54">
        <v>568</v>
      </c>
    </row>
    <row r="55" spans="1:6" ht="15">
      <c r="A55" s="34"/>
      <c r="B55" s="4" t="s">
        <v>65</v>
      </c>
      <c r="C55" s="18" t="s">
        <v>38</v>
      </c>
      <c r="D55" s="11">
        <f>ROUND(G54*0.7,2)</f>
        <v>397.6</v>
      </c>
      <c r="E55" s="46"/>
      <c r="F55" s="23">
        <f>E55*D55</f>
        <v>0</v>
      </c>
    </row>
    <row r="56" spans="1:6" ht="15">
      <c r="A56" s="34"/>
      <c r="B56" s="4" t="s">
        <v>63</v>
      </c>
      <c r="C56" s="18" t="s">
        <v>38</v>
      </c>
      <c r="D56" s="11">
        <f>G54-D54-D55</f>
        <v>56.799999999999955</v>
      </c>
      <c r="E56" s="46"/>
      <c r="F56" s="23">
        <f>E56*D56</f>
        <v>0</v>
      </c>
    </row>
    <row r="57" spans="1:6" ht="15">
      <c r="A57" s="34"/>
      <c r="B57" s="4"/>
      <c r="D57" s="11"/>
      <c r="E57" s="11"/>
      <c r="F57" s="23"/>
    </row>
    <row r="58" spans="1:6" ht="18">
      <c r="A58" s="34" t="s">
        <v>6</v>
      </c>
      <c r="B58" s="4" t="s">
        <v>21</v>
      </c>
      <c r="C58" s="18" t="s">
        <v>28</v>
      </c>
      <c r="D58" s="11">
        <v>340</v>
      </c>
      <c r="E58" s="46"/>
      <c r="F58" s="23">
        <f>D58*E58</f>
        <v>0</v>
      </c>
    </row>
    <row r="59" spans="1:6" ht="15">
      <c r="A59" s="34"/>
      <c r="B59" s="4"/>
      <c r="C59" s="18"/>
      <c r="D59" s="11"/>
      <c r="E59" s="46"/>
      <c r="F59" s="23"/>
    </row>
    <row r="60" spans="1:6" ht="30">
      <c r="A60" s="34" t="s">
        <v>7</v>
      </c>
      <c r="B60" s="5" t="s">
        <v>25</v>
      </c>
      <c r="C60" s="18" t="s">
        <v>38</v>
      </c>
      <c r="D60" s="11">
        <v>137</v>
      </c>
      <c r="E60" s="46"/>
      <c r="F60" s="23">
        <f>D60*E60</f>
        <v>0</v>
      </c>
    </row>
    <row r="61" spans="1:6" ht="15">
      <c r="A61" s="34"/>
      <c r="B61" s="22"/>
      <c r="D61" s="11"/>
      <c r="E61" s="11"/>
      <c r="F61" s="23"/>
    </row>
    <row r="62" spans="1:6" ht="76.5">
      <c r="A62" s="34" t="s">
        <v>8</v>
      </c>
      <c r="B62" s="5" t="s">
        <v>53</v>
      </c>
      <c r="C62" s="18" t="s">
        <v>29</v>
      </c>
      <c r="D62" s="11">
        <v>343</v>
      </c>
      <c r="E62" s="46"/>
      <c r="F62" s="23">
        <f>D62*E62</f>
        <v>0</v>
      </c>
    </row>
    <row r="63" spans="1:6" ht="15">
      <c r="A63" s="34"/>
      <c r="B63" s="5"/>
      <c r="C63" s="18"/>
      <c r="D63" s="11"/>
      <c r="E63" s="46"/>
      <c r="F63" s="23"/>
    </row>
    <row r="64" spans="1:6" ht="76.5">
      <c r="A64" s="34" t="s">
        <v>9</v>
      </c>
      <c r="B64" s="5" t="s">
        <v>54</v>
      </c>
      <c r="C64" s="18" t="s">
        <v>29</v>
      </c>
      <c r="D64" s="11">
        <v>124</v>
      </c>
      <c r="E64" s="46"/>
      <c r="F64" s="23">
        <f>D64*E64</f>
        <v>0</v>
      </c>
    </row>
    <row r="65" spans="1:6" ht="15">
      <c r="A65" s="34"/>
      <c r="B65" s="4"/>
      <c r="C65" s="18"/>
      <c r="D65" s="11"/>
      <c r="E65" s="11"/>
      <c r="F65" s="23"/>
    </row>
    <row r="66" spans="1:6" ht="45">
      <c r="A66" s="34" t="s">
        <v>13</v>
      </c>
      <c r="B66" s="4" t="s">
        <v>51</v>
      </c>
      <c r="C66" s="18" t="s">
        <v>29</v>
      </c>
      <c r="D66" s="11">
        <v>143</v>
      </c>
      <c r="E66" s="46"/>
      <c r="F66" s="23">
        <f>D66*E66</f>
        <v>0</v>
      </c>
    </row>
    <row r="67" spans="1:6" ht="15">
      <c r="A67" s="34"/>
      <c r="B67" s="5"/>
      <c r="C67" s="18"/>
      <c r="D67" s="11"/>
      <c r="E67" s="46"/>
      <c r="F67" s="23"/>
    </row>
    <row r="68" spans="1:6" ht="30">
      <c r="A68" s="34" t="s">
        <v>10</v>
      </c>
      <c r="B68" s="4" t="s">
        <v>23</v>
      </c>
      <c r="C68" s="18" t="s">
        <v>29</v>
      </c>
      <c r="D68" s="11">
        <f>D46</f>
        <v>27.5</v>
      </c>
      <c r="E68" s="46"/>
      <c r="F68" s="23">
        <f>D68*E68</f>
        <v>0</v>
      </c>
    </row>
    <row r="69" spans="1:6" ht="15">
      <c r="A69" s="34"/>
      <c r="B69" s="4"/>
      <c r="C69" s="18"/>
      <c r="D69" s="11"/>
      <c r="E69" s="11"/>
      <c r="F69" s="23"/>
    </row>
    <row r="70" spans="1:6" ht="66">
      <c r="A70" s="34" t="s">
        <v>11</v>
      </c>
      <c r="B70" s="5" t="s">
        <v>44</v>
      </c>
      <c r="C70" s="18" t="s">
        <v>28</v>
      </c>
      <c r="D70" s="11">
        <v>139</v>
      </c>
      <c r="E70" s="46"/>
      <c r="F70" s="23">
        <f>D70*E70</f>
        <v>0</v>
      </c>
    </row>
    <row r="71" spans="1:6" ht="15">
      <c r="A71" s="34"/>
      <c r="B71" s="4"/>
      <c r="C71" s="18"/>
      <c r="D71" s="11"/>
      <c r="E71" s="11"/>
      <c r="F71" s="23"/>
    </row>
    <row r="72" spans="1:6" ht="45.75" thickBot="1">
      <c r="A72" s="34" t="s">
        <v>12</v>
      </c>
      <c r="B72" s="6" t="s">
        <v>26</v>
      </c>
      <c r="C72" s="30" t="s">
        <v>38</v>
      </c>
      <c r="D72" s="31">
        <f>SUM(D49:D51)*1.3-0.95*D60</f>
        <v>84.35</v>
      </c>
      <c r="E72" s="32"/>
      <c r="F72" s="33">
        <f>E72*D72</f>
        <v>0</v>
      </c>
    </row>
    <row r="73" spans="1:6" ht="15.75" thickTop="1">
      <c r="A73" s="12"/>
      <c r="B73" s="28" t="s">
        <v>40</v>
      </c>
      <c r="D73" s="11"/>
      <c r="E73" s="14"/>
      <c r="F73" s="36">
        <f>SUM(F46:F72)</f>
        <v>0</v>
      </c>
    </row>
    <row r="74" spans="1:6" ht="15">
      <c r="A74" s="12"/>
      <c r="B74" s="13"/>
      <c r="D74" s="11"/>
      <c r="E74" s="11"/>
      <c r="F74" s="11"/>
    </row>
    <row r="75" spans="1:6" ht="15">
      <c r="A75" s="9" t="s">
        <v>6</v>
      </c>
      <c r="B75" s="29" t="s">
        <v>32</v>
      </c>
      <c r="D75" s="11"/>
      <c r="E75" s="11"/>
      <c r="F75" s="11"/>
    </row>
    <row r="76" spans="1:6" ht="15">
      <c r="A76" s="9"/>
      <c r="B76" s="10"/>
      <c r="D76" s="11"/>
      <c r="E76" s="11"/>
      <c r="F76" s="11"/>
    </row>
    <row r="77" spans="1:6" ht="93" customHeight="1">
      <c r="A77" s="34" t="s">
        <v>2</v>
      </c>
      <c r="B77" s="4" t="s">
        <v>55</v>
      </c>
      <c r="C77" s="3" t="s">
        <v>1</v>
      </c>
      <c r="D77" s="11">
        <v>4</v>
      </c>
      <c r="E77" s="46"/>
      <c r="F77" s="15">
        <f aca="true" t="shared" si="0" ref="F77:F90">+D77*E77</f>
        <v>0</v>
      </c>
    </row>
    <row r="78" spans="1:6" ht="15">
      <c r="A78" s="34"/>
      <c r="B78" s="4"/>
      <c r="C78" s="3"/>
      <c r="D78" s="11"/>
      <c r="E78" s="46"/>
      <c r="F78" s="15"/>
    </row>
    <row r="79" spans="1:6" ht="73.5" customHeight="1">
      <c r="A79" s="34" t="s">
        <v>4</v>
      </c>
      <c r="B79" s="51" t="s">
        <v>66</v>
      </c>
      <c r="C79" s="3" t="s">
        <v>1</v>
      </c>
      <c r="D79" s="11">
        <v>533.5</v>
      </c>
      <c r="E79" s="46"/>
      <c r="F79" s="15">
        <f t="shared" si="0"/>
        <v>0</v>
      </c>
    </row>
    <row r="80" spans="1:6" ht="15">
      <c r="A80" s="34"/>
      <c r="B80" s="51"/>
      <c r="C80" s="3"/>
      <c r="D80" s="11"/>
      <c r="E80" s="46"/>
      <c r="F80" s="15"/>
    </row>
    <row r="81" spans="1:6" ht="105">
      <c r="A81" s="34" t="s">
        <v>5</v>
      </c>
      <c r="B81" s="51" t="s">
        <v>67</v>
      </c>
      <c r="C81" s="3" t="s">
        <v>3</v>
      </c>
      <c r="D81" s="11">
        <v>5</v>
      </c>
      <c r="E81" s="46"/>
      <c r="F81" s="15">
        <f t="shared" si="0"/>
        <v>0</v>
      </c>
    </row>
    <row r="82" spans="1:6" ht="15">
      <c r="A82" s="34"/>
      <c r="B82" s="51"/>
      <c r="C82" s="3"/>
      <c r="D82" s="11"/>
      <c r="E82" s="46"/>
      <c r="F82" s="15"/>
    </row>
    <row r="83" spans="1:6" ht="105">
      <c r="A83" s="34" t="s">
        <v>6</v>
      </c>
      <c r="B83" s="4" t="s">
        <v>68</v>
      </c>
      <c r="C83" s="3"/>
      <c r="D83" s="11"/>
      <c r="E83" s="46"/>
      <c r="F83" s="15"/>
    </row>
    <row r="84" spans="1:6" ht="15">
      <c r="A84" s="34"/>
      <c r="B84" s="51" t="s">
        <v>69</v>
      </c>
      <c r="C84" s="3" t="s">
        <v>3</v>
      </c>
      <c r="D84" s="11">
        <v>1</v>
      </c>
      <c r="E84" s="46"/>
      <c r="F84" s="15">
        <f t="shared" si="0"/>
        <v>0</v>
      </c>
    </row>
    <row r="85" spans="1:6" ht="15">
      <c r="A85" s="34"/>
      <c r="B85" s="51"/>
      <c r="C85" s="3"/>
      <c r="D85" s="11"/>
      <c r="E85" s="46"/>
      <c r="F85" s="15"/>
    </row>
    <row r="86" spans="1:6" ht="120">
      <c r="A86" s="34" t="s">
        <v>7</v>
      </c>
      <c r="B86" s="7" t="s">
        <v>70</v>
      </c>
      <c r="C86" s="3" t="s">
        <v>3</v>
      </c>
      <c r="D86" s="11">
        <v>6</v>
      </c>
      <c r="E86" s="46"/>
      <c r="F86" s="15">
        <f t="shared" si="0"/>
        <v>0</v>
      </c>
    </row>
    <row r="87" spans="1:6" ht="15">
      <c r="A87" s="34"/>
      <c r="B87" s="7"/>
      <c r="C87" s="3"/>
      <c r="D87" s="11"/>
      <c r="E87" s="46"/>
      <c r="F87" s="15"/>
    </row>
    <row r="88" spans="1:6" ht="120">
      <c r="A88" s="34" t="s">
        <v>8</v>
      </c>
      <c r="B88" s="7" t="s">
        <v>106</v>
      </c>
      <c r="C88" s="3" t="s">
        <v>18</v>
      </c>
      <c r="D88" s="11">
        <v>1</v>
      </c>
      <c r="E88" s="46"/>
      <c r="F88" s="15">
        <f t="shared" si="0"/>
        <v>0</v>
      </c>
    </row>
    <row r="89" spans="1:6" ht="15">
      <c r="A89" s="34"/>
      <c r="B89" s="7"/>
      <c r="C89" s="3"/>
      <c r="D89" s="11"/>
      <c r="E89" s="46"/>
      <c r="F89" s="15"/>
    </row>
    <row r="90" spans="1:6" ht="45.75" thickBot="1">
      <c r="A90" s="34" t="s">
        <v>9</v>
      </c>
      <c r="B90" s="6" t="s">
        <v>71</v>
      </c>
      <c r="C90" s="49" t="s">
        <v>18</v>
      </c>
      <c r="D90" s="31">
        <v>1</v>
      </c>
      <c r="E90" s="47"/>
      <c r="F90" s="33">
        <f t="shared" si="0"/>
        <v>0</v>
      </c>
    </row>
    <row r="91" spans="1:6" ht="29.25" thickTop="1">
      <c r="A91" s="12"/>
      <c r="B91" s="28" t="s">
        <v>41</v>
      </c>
      <c r="D91" s="11"/>
      <c r="E91" s="14"/>
      <c r="F91" s="36">
        <f>SUM(F77:F90)</f>
        <v>0</v>
      </c>
    </row>
    <row r="92" spans="1:6" ht="15">
      <c r="A92" s="12"/>
      <c r="B92" s="28"/>
      <c r="D92" s="11"/>
      <c r="E92" s="14"/>
      <c r="F92" s="36"/>
    </row>
    <row r="93" spans="1:6" ht="15">
      <c r="A93" s="52" t="s">
        <v>7</v>
      </c>
      <c r="B93" s="28" t="s">
        <v>76</v>
      </c>
      <c r="D93" s="11"/>
      <c r="E93" s="14"/>
      <c r="F93" s="36"/>
    </row>
    <row r="94" spans="1:6" ht="15">
      <c r="A94" s="12"/>
      <c r="B94" s="28"/>
      <c r="D94" s="11"/>
      <c r="E94" s="14"/>
      <c r="F94" s="36"/>
    </row>
    <row r="95" spans="1:6" ht="45">
      <c r="A95" s="34"/>
      <c r="B95" s="24" t="s">
        <v>72</v>
      </c>
      <c r="D95" s="11"/>
      <c r="E95" s="46"/>
      <c r="F95" s="15"/>
    </row>
    <row r="96" spans="1:6" ht="15">
      <c r="A96" s="34"/>
      <c r="B96" s="24" t="s">
        <v>81</v>
      </c>
      <c r="D96" s="11"/>
      <c r="E96" s="46"/>
      <c r="F96" s="15"/>
    </row>
    <row r="97" spans="1:6" ht="15">
      <c r="A97" s="34" t="s">
        <v>2</v>
      </c>
      <c r="B97" s="24" t="s">
        <v>77</v>
      </c>
      <c r="C97" t="s">
        <v>3</v>
      </c>
      <c r="D97" s="11">
        <v>5</v>
      </c>
      <c r="E97" s="46"/>
      <c r="F97" s="15">
        <f>E97*D97</f>
        <v>0</v>
      </c>
    </row>
    <row r="98" spans="1:6" ht="15">
      <c r="A98" s="34"/>
      <c r="B98" s="24"/>
      <c r="D98" s="11"/>
      <c r="E98" s="46"/>
      <c r="F98" s="15"/>
    </row>
    <row r="99" spans="1:6" ht="15">
      <c r="A99" s="34" t="s">
        <v>4</v>
      </c>
      <c r="B99" s="24" t="s">
        <v>78</v>
      </c>
      <c r="C99" t="s">
        <v>3</v>
      </c>
      <c r="D99" s="11">
        <v>5</v>
      </c>
      <c r="E99" s="46"/>
      <c r="F99" s="15">
        <f aca="true" t="shared" si="1" ref="F99:F127">E99*D99</f>
        <v>0</v>
      </c>
    </row>
    <row r="100" spans="1:6" ht="15">
      <c r="A100" s="34"/>
      <c r="B100" s="24"/>
      <c r="D100" s="11"/>
      <c r="E100" s="46"/>
      <c r="F100" s="15"/>
    </row>
    <row r="101" spans="1:6" ht="15">
      <c r="A101" s="34" t="s">
        <v>5</v>
      </c>
      <c r="B101" s="24" t="s">
        <v>73</v>
      </c>
      <c r="C101" t="s">
        <v>3</v>
      </c>
      <c r="D101" s="11">
        <v>5</v>
      </c>
      <c r="E101" s="46"/>
      <c r="F101" s="15">
        <f t="shared" si="1"/>
        <v>0</v>
      </c>
    </row>
    <row r="102" spans="1:6" ht="15">
      <c r="A102" s="34"/>
      <c r="B102" s="24"/>
      <c r="D102" s="11"/>
      <c r="E102" s="46"/>
      <c r="F102" s="15"/>
    </row>
    <row r="103" spans="1:6" ht="15">
      <c r="A103" s="34" t="s">
        <v>6</v>
      </c>
      <c r="B103" s="24" t="s">
        <v>74</v>
      </c>
      <c r="C103" t="s">
        <v>3</v>
      </c>
      <c r="D103" s="11">
        <v>5</v>
      </c>
      <c r="E103" s="46"/>
      <c r="F103" s="15">
        <f t="shared" si="1"/>
        <v>0</v>
      </c>
    </row>
    <row r="104" spans="1:6" ht="15">
      <c r="A104" s="34"/>
      <c r="B104" s="24"/>
      <c r="D104" s="11"/>
      <c r="E104" s="46"/>
      <c r="F104" s="15"/>
    </row>
    <row r="105" spans="1:6" ht="30">
      <c r="A105" s="34" t="s">
        <v>7</v>
      </c>
      <c r="B105" s="24" t="s">
        <v>75</v>
      </c>
      <c r="C105" t="s">
        <v>3</v>
      </c>
      <c r="D105" s="11">
        <v>5</v>
      </c>
      <c r="E105" s="46"/>
      <c r="F105" s="15">
        <f t="shared" si="1"/>
        <v>0</v>
      </c>
    </row>
    <row r="106" spans="1:6" ht="15">
      <c r="A106" s="34"/>
      <c r="B106" s="24"/>
      <c r="D106" s="11"/>
      <c r="E106" s="46"/>
      <c r="F106" s="15"/>
    </row>
    <row r="107" spans="1:6" ht="30">
      <c r="A107" s="34" t="s">
        <v>8</v>
      </c>
      <c r="B107" s="24" t="s">
        <v>79</v>
      </c>
      <c r="C107" t="s">
        <v>3</v>
      </c>
      <c r="D107" s="11">
        <v>11</v>
      </c>
      <c r="E107" s="46"/>
      <c r="F107" s="15">
        <f t="shared" si="1"/>
        <v>0</v>
      </c>
    </row>
    <row r="108" spans="1:6" ht="15">
      <c r="A108" s="34"/>
      <c r="B108" s="24"/>
      <c r="D108" s="11"/>
      <c r="E108" s="46"/>
      <c r="F108" s="15"/>
    </row>
    <row r="109" spans="1:6" ht="15">
      <c r="A109" s="34" t="s">
        <v>9</v>
      </c>
      <c r="B109" s="24" t="s">
        <v>80</v>
      </c>
      <c r="C109" t="s">
        <v>3</v>
      </c>
      <c r="D109" s="11">
        <v>3</v>
      </c>
      <c r="E109" s="46"/>
      <c r="F109" s="15">
        <f t="shared" si="1"/>
        <v>0</v>
      </c>
    </row>
    <row r="110" spans="1:6" ht="15">
      <c r="A110" s="34"/>
      <c r="B110" s="24"/>
      <c r="D110" s="11"/>
      <c r="E110" s="46"/>
      <c r="F110" s="15"/>
    </row>
    <row r="111" spans="1:6" ht="15">
      <c r="A111" s="34"/>
      <c r="B111" s="24" t="s">
        <v>82</v>
      </c>
      <c r="D111" s="11"/>
      <c r="E111" s="46"/>
      <c r="F111" s="15"/>
    </row>
    <row r="112" spans="1:6" ht="45">
      <c r="A112" s="34"/>
      <c r="B112" s="53" t="s">
        <v>83</v>
      </c>
      <c r="C112" s="3"/>
      <c r="D112" s="11"/>
      <c r="E112" s="46"/>
      <c r="F112" s="15"/>
    </row>
    <row r="113" spans="1:6" ht="15">
      <c r="A113" s="34" t="s">
        <v>13</v>
      </c>
      <c r="B113" s="54" t="s">
        <v>100</v>
      </c>
      <c r="C113" s="7" t="s">
        <v>18</v>
      </c>
      <c r="D113" s="11">
        <v>1</v>
      </c>
      <c r="E113" s="46"/>
      <c r="F113" s="15">
        <f t="shared" si="1"/>
        <v>0</v>
      </c>
    </row>
    <row r="114" spans="1:6" ht="15">
      <c r="A114" s="34"/>
      <c r="B114" s="54"/>
      <c r="C114" s="7"/>
      <c r="D114" s="11"/>
      <c r="E114" s="46"/>
      <c r="F114" s="15"/>
    </row>
    <row r="115" spans="1:6" ht="15">
      <c r="A115" s="34" t="s">
        <v>10</v>
      </c>
      <c r="B115" s="54" t="s">
        <v>84</v>
      </c>
      <c r="C115" s="13" t="s">
        <v>1</v>
      </c>
      <c r="D115" s="11">
        <v>0.5</v>
      </c>
      <c r="E115" s="46"/>
      <c r="F115" s="15">
        <f t="shared" si="1"/>
        <v>0</v>
      </c>
    </row>
    <row r="116" spans="1:6" ht="15">
      <c r="A116" s="34"/>
      <c r="B116" s="54"/>
      <c r="C116" s="13"/>
      <c r="D116" s="11"/>
      <c r="E116" s="46"/>
      <c r="F116" s="15"/>
    </row>
    <row r="117" spans="1:6" ht="15">
      <c r="A117" s="34" t="s">
        <v>11</v>
      </c>
      <c r="B117" s="54" t="s">
        <v>101</v>
      </c>
      <c r="C117" s="13" t="s">
        <v>3</v>
      </c>
      <c r="D117" s="11">
        <v>1</v>
      </c>
      <c r="E117" s="46"/>
      <c r="F117" s="15">
        <f t="shared" si="1"/>
        <v>0</v>
      </c>
    </row>
    <row r="118" spans="1:6" ht="15">
      <c r="A118" s="34"/>
      <c r="B118" s="54"/>
      <c r="C118" s="13"/>
      <c r="D118" s="11"/>
      <c r="E118" s="46"/>
      <c r="F118" s="15"/>
    </row>
    <row r="119" spans="1:6" ht="15">
      <c r="A119" s="34" t="s">
        <v>12</v>
      </c>
      <c r="B119" s="7" t="s">
        <v>85</v>
      </c>
      <c r="C119" s="7" t="s">
        <v>3</v>
      </c>
      <c r="D119" s="11">
        <v>2</v>
      </c>
      <c r="E119" s="46"/>
      <c r="F119" s="15">
        <f t="shared" si="1"/>
        <v>0</v>
      </c>
    </row>
    <row r="120" spans="1:6" ht="15">
      <c r="A120" s="34"/>
      <c r="B120" s="7"/>
      <c r="C120" s="7"/>
      <c r="D120" s="11"/>
      <c r="E120" s="46"/>
      <c r="F120" s="15"/>
    </row>
    <row r="121" spans="1:6" ht="15">
      <c r="A121" s="34" t="s">
        <v>14</v>
      </c>
      <c r="B121" s="7" t="s">
        <v>88</v>
      </c>
      <c r="C121" s="7" t="s">
        <v>3</v>
      </c>
      <c r="D121" s="11">
        <v>1</v>
      </c>
      <c r="E121" s="46"/>
      <c r="F121" s="15">
        <f t="shared" si="1"/>
        <v>0</v>
      </c>
    </row>
    <row r="122" spans="1:6" ht="15">
      <c r="A122" s="34"/>
      <c r="B122" s="7"/>
      <c r="C122" s="7"/>
      <c r="D122" s="11"/>
      <c r="E122" s="46"/>
      <c r="F122" s="15"/>
    </row>
    <row r="123" spans="1:6" ht="29.25" customHeight="1">
      <c r="A123" s="34" t="s">
        <v>89</v>
      </c>
      <c r="B123" s="7" t="s">
        <v>86</v>
      </c>
      <c r="C123" s="7" t="s">
        <v>3</v>
      </c>
      <c r="D123" s="11">
        <v>1</v>
      </c>
      <c r="E123" s="46"/>
      <c r="F123" s="15">
        <f t="shared" si="1"/>
        <v>0</v>
      </c>
    </row>
    <row r="124" spans="1:6" ht="15">
      <c r="A124" s="34"/>
      <c r="B124" s="7"/>
      <c r="C124" s="7"/>
      <c r="D124" s="11"/>
      <c r="E124" s="46"/>
      <c r="F124" s="15"/>
    </row>
    <row r="125" spans="1:6" ht="15">
      <c r="A125" s="34" t="s">
        <v>90</v>
      </c>
      <c r="B125" s="7" t="s">
        <v>87</v>
      </c>
      <c r="C125" s="7" t="s">
        <v>3</v>
      </c>
      <c r="D125" s="11">
        <v>1</v>
      </c>
      <c r="E125" s="46"/>
      <c r="F125" s="15">
        <f t="shared" si="1"/>
        <v>0</v>
      </c>
    </row>
    <row r="126" spans="1:6" ht="15">
      <c r="A126" s="34"/>
      <c r="B126" s="7"/>
      <c r="C126" s="7"/>
      <c r="D126" s="11"/>
      <c r="E126" s="46"/>
      <c r="F126" s="15"/>
    </row>
    <row r="127" spans="1:6" ht="45.75" thickBot="1">
      <c r="A127" s="34" t="s">
        <v>91</v>
      </c>
      <c r="B127" s="37" t="s">
        <v>102</v>
      </c>
      <c r="C127" s="30" t="s">
        <v>3</v>
      </c>
      <c r="D127" s="31">
        <v>1</v>
      </c>
      <c r="E127" s="38"/>
      <c r="F127" s="33">
        <f t="shared" si="1"/>
        <v>0</v>
      </c>
    </row>
    <row r="128" spans="1:6" ht="15.75" thickTop="1">
      <c r="A128" s="12"/>
      <c r="B128" s="28" t="s">
        <v>92</v>
      </c>
      <c r="D128" s="11"/>
      <c r="E128" s="14"/>
      <c r="F128" s="36">
        <f>SUM(F97:F127)</f>
        <v>0</v>
      </c>
    </row>
    <row r="129" spans="1:6" ht="15">
      <c r="A129" s="12"/>
      <c r="B129" s="10"/>
      <c r="D129" s="11"/>
      <c r="E129" s="11"/>
      <c r="F129" s="25"/>
    </row>
    <row r="130" spans="1:6" ht="15">
      <c r="A130" s="9" t="s">
        <v>8</v>
      </c>
      <c r="B130" s="29" t="s">
        <v>19</v>
      </c>
      <c r="D130" s="11"/>
      <c r="E130" s="11"/>
      <c r="F130" s="11"/>
    </row>
    <row r="131" spans="1:6" ht="15">
      <c r="A131" s="9"/>
      <c r="B131" s="29"/>
      <c r="D131" s="11"/>
      <c r="E131" s="11"/>
      <c r="F131" s="11"/>
    </row>
    <row r="132" spans="1:6" ht="30">
      <c r="A132" s="34" t="s">
        <v>2</v>
      </c>
      <c r="B132" s="24" t="s">
        <v>27</v>
      </c>
      <c r="C132" t="s">
        <v>39</v>
      </c>
      <c r="D132" s="11">
        <f>D41</f>
        <v>579</v>
      </c>
      <c r="E132" s="46"/>
      <c r="F132" s="15">
        <f>+D132*E132</f>
        <v>0</v>
      </c>
    </row>
    <row r="133" spans="1:6" ht="15">
      <c r="A133" s="34"/>
      <c r="B133" s="24"/>
      <c r="D133" s="11"/>
      <c r="E133" s="46"/>
      <c r="F133" s="15"/>
    </row>
    <row r="134" spans="1:6" ht="15">
      <c r="A134" s="34"/>
      <c r="B134" s="26"/>
      <c r="C134" s="18"/>
      <c r="D134" s="11"/>
      <c r="E134" s="48"/>
      <c r="F134" s="15"/>
    </row>
    <row r="135" spans="1:6" ht="30">
      <c r="A135" s="34" t="s">
        <v>4</v>
      </c>
      <c r="B135" s="26" t="s">
        <v>48</v>
      </c>
      <c r="C135" t="s">
        <v>1</v>
      </c>
      <c r="D135" s="11">
        <f>D16</f>
        <v>537.5</v>
      </c>
      <c r="E135" s="48"/>
      <c r="F135" s="15">
        <f>+D135*E135</f>
        <v>0</v>
      </c>
    </row>
    <row r="136" spans="1:6" ht="15">
      <c r="A136" s="34"/>
      <c r="B136" s="26"/>
      <c r="D136" s="11"/>
      <c r="E136" s="46"/>
      <c r="F136" s="15"/>
    </row>
    <row r="137" spans="1:6" ht="15">
      <c r="A137" s="34" t="s">
        <v>5</v>
      </c>
      <c r="B137" s="26" t="s">
        <v>42</v>
      </c>
      <c r="C137" t="s">
        <v>1</v>
      </c>
      <c r="D137" s="11">
        <f>D135</f>
        <v>537.5</v>
      </c>
      <c r="E137" s="48"/>
      <c r="F137" s="15">
        <f>+D137*E137</f>
        <v>0</v>
      </c>
    </row>
    <row r="138" spans="1:6" ht="15">
      <c r="A138" s="34"/>
      <c r="B138" s="26"/>
      <c r="D138" s="11"/>
      <c r="E138" s="46"/>
      <c r="F138" s="15"/>
    </row>
    <row r="139" spans="1:6" ht="15">
      <c r="A139" s="34" t="s">
        <v>6</v>
      </c>
      <c r="B139" s="26" t="s">
        <v>93</v>
      </c>
      <c r="C139" t="s">
        <v>1</v>
      </c>
      <c r="D139" s="11">
        <f>D137</f>
        <v>537.5</v>
      </c>
      <c r="E139" s="48"/>
      <c r="F139" s="15">
        <f>+D139*E139</f>
        <v>0</v>
      </c>
    </row>
    <row r="140" spans="1:6" ht="15">
      <c r="A140" s="34"/>
      <c r="B140" s="13"/>
      <c r="D140" s="11"/>
      <c r="E140" s="11"/>
      <c r="F140" s="11"/>
    </row>
    <row r="141" spans="1:6" ht="15.75" thickBot="1">
      <c r="A141" s="34" t="s">
        <v>7</v>
      </c>
      <c r="B141" s="37" t="s">
        <v>20</v>
      </c>
      <c r="C141" s="30" t="s">
        <v>18</v>
      </c>
      <c r="D141" s="31">
        <v>0</v>
      </c>
      <c r="E141" s="38"/>
      <c r="F141" s="33">
        <f>+D141*E141</f>
        <v>0</v>
      </c>
    </row>
    <row r="142" spans="1:6" ht="15.75" thickTop="1">
      <c r="A142" s="12"/>
      <c r="B142" s="28" t="s">
        <v>43</v>
      </c>
      <c r="D142" s="11"/>
      <c r="E142" s="14"/>
      <c r="F142" s="36">
        <f>SUM(F132:F141)</f>
        <v>0</v>
      </c>
    </row>
  </sheetData>
  <sheetProtection/>
  <mergeCells count="2">
    <mergeCell ref="A1:F1"/>
    <mergeCell ref="A2:F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 Narrow,Navadno"&amp;9Detajl infrastruktura d.o.o., Na produ 13, Vipava&amp;R&amp;"Arial Narrow,Navadno"&amp;9fekalni kanal Gorenje - Čohi</oddHeader>
    <oddFooter>&amp;C&amp;P</oddFooter>
  </headerFooter>
  <rowBreaks count="4" manualBreakCount="4">
    <brk id="13" max="255" man="1"/>
    <brk id="42" max="5" man="1"/>
    <brk id="68" max="5" man="1"/>
    <brk id="12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375"/>
  <sheetViews>
    <sheetView zoomScalePageLayoutView="0" workbookViewId="0" topLeftCell="A22">
      <selection activeCell="F45" sqref="F45"/>
    </sheetView>
  </sheetViews>
  <sheetFormatPr defaultColWidth="9.140625" defaultRowHeight="15"/>
  <cols>
    <col min="3" max="3" width="32.8515625" style="0" customWidth="1"/>
    <col min="4" max="4" width="14.7109375" style="0" customWidth="1"/>
  </cols>
  <sheetData>
    <row r="3" spans="1:4" ht="15.75">
      <c r="A3" s="64"/>
      <c r="B3" s="64"/>
      <c r="C3" s="64"/>
      <c r="D3" s="64"/>
    </row>
    <row r="4" spans="1:4" ht="15.75">
      <c r="A4" s="64"/>
      <c r="B4" s="64"/>
      <c r="C4" s="64"/>
      <c r="D4" s="64"/>
    </row>
    <row r="5" spans="1:4" ht="15.75">
      <c r="A5" s="64"/>
      <c r="B5" s="132" t="s">
        <v>107</v>
      </c>
      <c r="C5" s="132"/>
      <c r="D5" s="64"/>
    </row>
    <row r="6" spans="1:4" ht="15.75">
      <c r="A6" s="64"/>
      <c r="B6" s="64"/>
      <c r="C6" s="64"/>
      <c r="D6" s="64"/>
    </row>
    <row r="7" spans="1:4" ht="15.75">
      <c r="A7" s="64"/>
      <c r="B7" s="64"/>
      <c r="C7" s="64"/>
      <c r="D7" s="64"/>
    </row>
    <row r="8" spans="1:4" ht="15.75">
      <c r="A8" s="64"/>
      <c r="B8" s="65" t="s">
        <v>108</v>
      </c>
      <c r="C8" s="66" t="s">
        <v>109</v>
      </c>
      <c r="D8" s="64"/>
    </row>
    <row r="9" spans="1:4" ht="15.75">
      <c r="A9" s="64"/>
      <c r="B9" s="67" t="s">
        <v>110</v>
      </c>
      <c r="C9" s="68" t="s">
        <v>111</v>
      </c>
      <c r="D9" s="69">
        <f>F46</f>
        <v>0</v>
      </c>
    </row>
    <row r="10" spans="1:4" ht="15.75">
      <c r="A10" s="64"/>
      <c r="B10" s="67" t="s">
        <v>112</v>
      </c>
      <c r="C10" s="68" t="s">
        <v>113</v>
      </c>
      <c r="D10" s="69">
        <f>F72</f>
        <v>0</v>
      </c>
    </row>
    <row r="11" spans="1:4" ht="15.75">
      <c r="A11" s="64"/>
      <c r="B11" s="67" t="s">
        <v>114</v>
      </c>
      <c r="C11" s="68" t="s">
        <v>115</v>
      </c>
      <c r="D11" s="69">
        <f>F129</f>
        <v>0</v>
      </c>
    </row>
    <row r="12" spans="1:4" ht="31.5">
      <c r="A12" s="64"/>
      <c r="B12" s="67" t="s">
        <v>116</v>
      </c>
      <c r="C12" s="68" t="s">
        <v>117</v>
      </c>
      <c r="D12" s="69">
        <f>F168</f>
        <v>0</v>
      </c>
    </row>
    <row r="13" spans="1:4" ht="15.75">
      <c r="A13" s="64"/>
      <c r="B13" s="67" t="s">
        <v>118</v>
      </c>
      <c r="C13" s="68" t="s">
        <v>119</v>
      </c>
      <c r="D13" s="69">
        <f>F199</f>
        <v>0</v>
      </c>
    </row>
    <row r="14" spans="1:4" ht="15.75">
      <c r="A14" s="64"/>
      <c r="B14" s="67" t="s">
        <v>120</v>
      </c>
      <c r="C14" s="68" t="s">
        <v>121</v>
      </c>
      <c r="D14" s="69">
        <f>F253</f>
        <v>0</v>
      </c>
    </row>
    <row r="15" spans="1:4" ht="15.75">
      <c r="A15" s="64"/>
      <c r="B15" s="67" t="s">
        <v>122</v>
      </c>
      <c r="C15" s="68" t="s">
        <v>123</v>
      </c>
      <c r="D15" s="69">
        <f>F253</f>
        <v>0</v>
      </c>
    </row>
    <row r="16" spans="1:4" ht="31.5">
      <c r="A16" s="64"/>
      <c r="B16" s="67" t="s">
        <v>124</v>
      </c>
      <c r="C16" s="68" t="s">
        <v>125</v>
      </c>
      <c r="D16" s="69">
        <f>F260</f>
        <v>0</v>
      </c>
    </row>
    <row r="17" spans="1:4" ht="15.75">
      <c r="A17" s="64"/>
      <c r="B17" s="67"/>
      <c r="C17" s="68"/>
      <c r="D17" s="69"/>
    </row>
    <row r="18" spans="1:4" ht="15.75">
      <c r="A18" s="64"/>
      <c r="B18" s="65" t="s">
        <v>126</v>
      </c>
      <c r="C18" s="66" t="s">
        <v>127</v>
      </c>
      <c r="D18" s="64"/>
    </row>
    <row r="19" spans="1:4" ht="15.75">
      <c r="A19" s="64"/>
      <c r="B19" s="67" t="s">
        <v>128</v>
      </c>
      <c r="C19" s="68" t="s">
        <v>129</v>
      </c>
      <c r="D19" s="69">
        <f>F294</f>
        <v>0</v>
      </c>
    </row>
    <row r="20" spans="1:4" ht="15.75">
      <c r="A20" s="64"/>
      <c r="B20" s="67" t="s">
        <v>130</v>
      </c>
      <c r="C20" s="68" t="s">
        <v>131</v>
      </c>
      <c r="D20" s="69">
        <f>F302</f>
        <v>0</v>
      </c>
    </row>
    <row r="21" spans="1:4" ht="15.75">
      <c r="A21" s="64"/>
      <c r="B21" s="67" t="s">
        <v>132</v>
      </c>
      <c r="C21" s="68" t="s">
        <v>133</v>
      </c>
      <c r="D21" s="69">
        <f>F323</f>
        <v>0</v>
      </c>
    </row>
    <row r="22" spans="1:4" ht="15.75">
      <c r="A22" s="64"/>
      <c r="B22" s="67" t="s">
        <v>134</v>
      </c>
      <c r="C22" s="68" t="s">
        <v>135</v>
      </c>
      <c r="D22" s="69">
        <f>F331</f>
        <v>0</v>
      </c>
    </row>
    <row r="23" spans="1:4" ht="15.75">
      <c r="A23" s="64"/>
      <c r="B23" s="67"/>
      <c r="C23" s="68"/>
      <c r="D23" s="69"/>
    </row>
    <row r="24" spans="1:4" ht="47.25">
      <c r="A24" s="64"/>
      <c r="B24" s="65" t="s">
        <v>136</v>
      </c>
      <c r="C24" s="66" t="s">
        <v>137</v>
      </c>
      <c r="D24" s="69">
        <f>F375</f>
        <v>0</v>
      </c>
    </row>
    <row r="25" spans="1:4" ht="30.75" thickBot="1">
      <c r="A25" s="64"/>
      <c r="B25" s="65" t="s">
        <v>138</v>
      </c>
      <c r="C25" s="70" t="s">
        <v>139</v>
      </c>
      <c r="D25" s="69">
        <f>SUM(D18:D24)*0.05</f>
        <v>0</v>
      </c>
    </row>
    <row r="26" spans="1:4" ht="16.5" thickBot="1">
      <c r="A26" s="64"/>
      <c r="B26" s="64"/>
      <c r="C26" s="71" t="s">
        <v>140</v>
      </c>
      <c r="D26" s="72">
        <f>SUM(D9:D25)</f>
        <v>0</v>
      </c>
    </row>
    <row r="29" spans="2:6" ht="15.75">
      <c r="B29" s="73" t="s">
        <v>108</v>
      </c>
      <c r="C29" s="74" t="s">
        <v>109</v>
      </c>
      <c r="D29" s="75"/>
      <c r="E29" s="75"/>
      <c r="F29" s="75"/>
    </row>
    <row r="30" spans="2:6" ht="15.75">
      <c r="B30" s="76"/>
      <c r="C30" s="77"/>
      <c r="D30" s="77"/>
      <c r="E30" s="77"/>
      <c r="F30" s="77"/>
    </row>
    <row r="31" spans="2:6" ht="15.75">
      <c r="B31" s="73" t="s">
        <v>110</v>
      </c>
      <c r="C31" s="74" t="s">
        <v>111</v>
      </c>
      <c r="D31" s="75"/>
      <c r="E31" s="75"/>
      <c r="F31" s="75"/>
    </row>
    <row r="32" spans="2:6" ht="15.75">
      <c r="B32" s="76"/>
      <c r="C32" s="77"/>
      <c r="D32" s="77"/>
      <c r="E32" s="77"/>
      <c r="F32" s="77"/>
    </row>
    <row r="33" spans="2:6" ht="31.5">
      <c r="B33" s="78">
        <v>1</v>
      </c>
      <c r="C33" s="79" t="s">
        <v>141</v>
      </c>
      <c r="D33" s="75"/>
      <c r="E33" s="75"/>
      <c r="F33" s="75"/>
    </row>
    <row r="34" spans="2:6" ht="15.75">
      <c r="B34" s="78"/>
      <c r="C34" s="79" t="s">
        <v>142</v>
      </c>
      <c r="D34" s="75">
        <v>93</v>
      </c>
      <c r="E34" s="75"/>
      <c r="F34" s="75">
        <f>E34*D34</f>
        <v>0</v>
      </c>
    </row>
    <row r="35" spans="2:6" ht="15.75">
      <c r="B35" s="76"/>
      <c r="C35" s="77"/>
      <c r="D35" s="77"/>
      <c r="E35" s="77"/>
      <c r="F35" s="75"/>
    </row>
    <row r="36" spans="2:6" ht="47.25">
      <c r="B36" s="78">
        <v>2</v>
      </c>
      <c r="C36" s="79" t="s">
        <v>143</v>
      </c>
      <c r="D36" s="75"/>
      <c r="E36" s="75"/>
      <c r="F36" s="75"/>
    </row>
    <row r="37" spans="2:6" ht="15.75">
      <c r="B37" s="76"/>
      <c r="C37" s="77"/>
      <c r="D37" s="77"/>
      <c r="E37" s="77"/>
      <c r="F37" s="75"/>
    </row>
    <row r="38" spans="2:6" ht="47.25">
      <c r="B38" s="78"/>
      <c r="C38" s="79" t="s">
        <v>144</v>
      </c>
      <c r="D38" s="75"/>
      <c r="E38" s="75"/>
      <c r="F38" s="75"/>
    </row>
    <row r="39" spans="2:6" ht="15.75">
      <c r="B39" s="78"/>
      <c r="C39" s="79" t="s">
        <v>145</v>
      </c>
      <c r="D39" s="75">
        <v>30</v>
      </c>
      <c r="E39" s="75"/>
      <c r="F39" s="75">
        <f>E39*D39</f>
        <v>0</v>
      </c>
    </row>
    <row r="40" spans="2:6" ht="31.5">
      <c r="B40" s="78"/>
      <c r="C40" s="79" t="s">
        <v>146</v>
      </c>
      <c r="D40" s="75"/>
      <c r="E40" s="75"/>
      <c r="F40" s="75"/>
    </row>
    <row r="41" spans="2:6" ht="15.75">
      <c r="B41" s="78"/>
      <c r="C41" s="79" t="s">
        <v>142</v>
      </c>
      <c r="D41" s="75">
        <v>25</v>
      </c>
      <c r="E41" s="75"/>
      <c r="F41" s="75">
        <f>E41*D41</f>
        <v>0</v>
      </c>
    </row>
    <row r="42" spans="2:6" ht="15.75">
      <c r="B42" s="76"/>
      <c r="C42" s="77"/>
      <c r="D42" s="77"/>
      <c r="E42" s="77"/>
      <c r="F42" s="75"/>
    </row>
    <row r="43" spans="2:6" ht="31.5">
      <c r="B43" s="78">
        <v>3</v>
      </c>
      <c r="C43" s="79" t="s">
        <v>147</v>
      </c>
      <c r="D43" s="75"/>
      <c r="E43" s="75"/>
      <c r="F43" s="75"/>
    </row>
    <row r="44" spans="2:6" ht="15.75">
      <c r="B44" s="78"/>
      <c r="C44" s="79" t="s">
        <v>148</v>
      </c>
      <c r="D44" s="75"/>
      <c r="E44" s="75"/>
      <c r="F44" s="75">
        <v>0</v>
      </c>
    </row>
    <row r="45" spans="2:6" ht="16.5" thickBot="1">
      <c r="B45" s="78"/>
      <c r="C45" s="80"/>
      <c r="D45" s="81"/>
      <c r="E45" s="81"/>
      <c r="F45" s="81"/>
    </row>
    <row r="46" spans="2:6" ht="16.5" thickTop="1">
      <c r="B46" s="78"/>
      <c r="C46" s="74" t="s">
        <v>149</v>
      </c>
      <c r="D46" s="75"/>
      <c r="E46" s="75"/>
      <c r="F46" s="75">
        <f>SUM(F34:F44)</f>
        <v>0</v>
      </c>
    </row>
    <row r="47" spans="2:6" ht="15.75">
      <c r="B47" s="76"/>
      <c r="C47" s="77"/>
      <c r="D47" s="77"/>
      <c r="E47" s="77"/>
      <c r="F47" s="77"/>
    </row>
    <row r="48" spans="2:6" ht="15.75">
      <c r="B48" s="76"/>
      <c r="C48" s="77"/>
      <c r="D48" s="77"/>
      <c r="E48" s="77"/>
      <c r="F48" s="77"/>
    </row>
    <row r="49" spans="2:6" ht="15.75">
      <c r="B49" s="73" t="s">
        <v>112</v>
      </c>
      <c r="C49" s="74" t="s">
        <v>113</v>
      </c>
      <c r="D49" s="75"/>
      <c r="E49" s="75"/>
      <c r="F49" s="75"/>
    </row>
    <row r="50" spans="2:6" ht="15.75">
      <c r="B50" s="76"/>
      <c r="C50" s="77"/>
      <c r="D50" s="77"/>
      <c r="E50" s="77"/>
      <c r="F50" s="77"/>
    </row>
    <row r="51" spans="2:6" ht="78.75">
      <c r="B51" s="78">
        <v>1</v>
      </c>
      <c r="C51" s="79" t="s">
        <v>150</v>
      </c>
      <c r="D51" s="75"/>
      <c r="E51" s="75"/>
      <c r="F51" s="75"/>
    </row>
    <row r="52" spans="2:6" ht="15.75">
      <c r="B52" s="78"/>
      <c r="C52" s="79" t="s">
        <v>151</v>
      </c>
      <c r="D52" s="75">
        <v>7</v>
      </c>
      <c r="E52" s="75"/>
      <c r="F52" s="75">
        <f>E52*D52</f>
        <v>0</v>
      </c>
    </row>
    <row r="53" spans="2:6" ht="15.75">
      <c r="B53" s="76"/>
      <c r="C53" s="77"/>
      <c r="D53" s="77"/>
      <c r="E53" s="77"/>
      <c r="F53" s="75"/>
    </row>
    <row r="54" spans="2:6" ht="63">
      <c r="B54" s="78">
        <v>2</v>
      </c>
      <c r="C54" s="79" t="s">
        <v>152</v>
      </c>
      <c r="D54" s="75"/>
      <c r="E54" s="75"/>
      <c r="F54" s="75"/>
    </row>
    <row r="55" spans="2:6" ht="15.75">
      <c r="B55" s="78"/>
      <c r="C55" s="79" t="s">
        <v>151</v>
      </c>
      <c r="D55" s="75">
        <v>106</v>
      </c>
      <c r="E55" s="75"/>
      <c r="F55" s="75">
        <f>D55*E55</f>
        <v>0</v>
      </c>
    </row>
    <row r="56" spans="2:6" ht="15.75">
      <c r="B56" s="76"/>
      <c r="C56" s="77"/>
      <c r="D56" s="77"/>
      <c r="E56" s="77"/>
      <c r="F56" s="75"/>
    </row>
    <row r="57" spans="2:6" ht="31.5">
      <c r="B57" s="78">
        <v>3</v>
      </c>
      <c r="C57" s="79" t="s">
        <v>153</v>
      </c>
      <c r="D57" s="75"/>
      <c r="E57" s="75"/>
      <c r="F57" s="75"/>
    </row>
    <row r="58" spans="2:6" ht="15.75">
      <c r="B58" s="78"/>
      <c r="C58" s="79" t="s">
        <v>142</v>
      </c>
      <c r="D58" s="75">
        <v>62</v>
      </c>
      <c r="E58" s="75"/>
      <c r="F58" s="75">
        <f>E58*D58</f>
        <v>0</v>
      </c>
    </row>
    <row r="59" spans="2:6" ht="15.75">
      <c r="B59" s="76"/>
      <c r="C59" s="77"/>
      <c r="D59" s="77"/>
      <c r="E59" s="77"/>
      <c r="F59" s="75"/>
    </row>
    <row r="60" spans="2:6" ht="126">
      <c r="B60" s="78">
        <v>4</v>
      </c>
      <c r="C60" s="79" t="s">
        <v>154</v>
      </c>
      <c r="D60" s="75"/>
      <c r="E60" s="75"/>
      <c r="F60" s="75"/>
    </row>
    <row r="61" spans="2:6" ht="15.75">
      <c r="B61" s="78"/>
      <c r="C61" s="79" t="s">
        <v>151</v>
      </c>
      <c r="D61" s="75">
        <v>57</v>
      </c>
      <c r="E61" s="75"/>
      <c r="F61" s="75">
        <f>E61*D61</f>
        <v>0</v>
      </c>
    </row>
    <row r="62" spans="2:6" ht="15.75">
      <c r="B62" s="78"/>
      <c r="C62" s="79"/>
      <c r="D62" s="75"/>
      <c r="E62" s="75"/>
      <c r="F62" s="75"/>
    </row>
    <row r="63" spans="2:6" ht="15.75">
      <c r="B63" s="78">
        <v>5</v>
      </c>
      <c r="C63" s="79" t="s">
        <v>155</v>
      </c>
      <c r="D63" s="75"/>
      <c r="E63" s="75"/>
      <c r="F63" s="75"/>
    </row>
    <row r="64" spans="2:6" ht="15.75">
      <c r="B64" s="78"/>
      <c r="C64" s="79" t="s">
        <v>156</v>
      </c>
      <c r="D64" s="75"/>
      <c r="E64" s="75"/>
      <c r="F64" s="75"/>
    </row>
    <row r="65" spans="2:6" ht="15.75">
      <c r="B65" s="78"/>
      <c r="C65" s="79" t="s">
        <v>142</v>
      </c>
      <c r="D65" s="75">
        <v>31</v>
      </c>
      <c r="E65" s="75"/>
      <c r="F65" s="75">
        <f>E65*D65</f>
        <v>0</v>
      </c>
    </row>
    <row r="66" spans="2:6" ht="15.75">
      <c r="B66" s="78"/>
      <c r="C66" s="79" t="s">
        <v>157</v>
      </c>
      <c r="D66" s="75"/>
      <c r="E66" s="75"/>
      <c r="F66" s="75"/>
    </row>
    <row r="67" spans="2:6" ht="15.75">
      <c r="B67" s="78"/>
      <c r="C67" s="79" t="s">
        <v>142</v>
      </c>
      <c r="D67" s="75">
        <v>4.5</v>
      </c>
      <c r="E67" s="75"/>
      <c r="F67" s="75">
        <f>E67*D67</f>
        <v>0</v>
      </c>
    </row>
    <row r="68" spans="2:6" ht="15.75">
      <c r="B68" s="76"/>
      <c r="C68" s="77"/>
      <c r="D68" s="77"/>
      <c r="E68" s="77"/>
      <c r="F68" s="75"/>
    </row>
    <row r="69" spans="2:6" ht="47.25">
      <c r="B69" s="78">
        <v>6</v>
      </c>
      <c r="C69" s="79" t="s">
        <v>158</v>
      </c>
      <c r="D69" s="75"/>
      <c r="E69" s="75"/>
      <c r="F69" s="75"/>
    </row>
    <row r="70" spans="2:6" ht="15.75">
      <c r="B70" s="78"/>
      <c r="C70" s="79" t="s">
        <v>151</v>
      </c>
      <c r="D70" s="75">
        <f>(D55-D61)*1.3</f>
        <v>63.7</v>
      </c>
      <c r="E70" s="75"/>
      <c r="F70" s="75">
        <f>E70*D70</f>
        <v>0</v>
      </c>
    </row>
    <row r="71" spans="2:6" ht="16.5" thickBot="1">
      <c r="B71" s="78"/>
      <c r="C71" s="80"/>
      <c r="D71" s="82"/>
      <c r="E71" s="81"/>
      <c r="F71" s="81"/>
    </row>
    <row r="72" spans="2:6" ht="16.5" thickTop="1">
      <c r="B72" s="78"/>
      <c r="C72" s="74" t="s">
        <v>159</v>
      </c>
      <c r="D72" s="75"/>
      <c r="E72" s="75"/>
      <c r="F72" s="75">
        <f>SUM(F51:F71)</f>
        <v>0</v>
      </c>
    </row>
    <row r="73" spans="2:6" ht="15.75">
      <c r="B73" s="76"/>
      <c r="C73" s="77"/>
      <c r="D73" s="77"/>
      <c r="E73" s="77"/>
      <c r="F73" s="77"/>
    </row>
    <row r="74" spans="2:6" ht="15.75">
      <c r="B74" s="76"/>
      <c r="C74" s="77"/>
      <c r="D74" s="77"/>
      <c r="E74" s="77"/>
      <c r="F74" s="77"/>
    </row>
    <row r="75" spans="2:6" ht="15.75">
      <c r="B75" s="73" t="s">
        <v>114</v>
      </c>
      <c r="C75" s="74" t="s">
        <v>115</v>
      </c>
      <c r="D75" s="83"/>
      <c r="E75" s="83"/>
      <c r="F75" s="75"/>
    </row>
    <row r="76" spans="2:6" ht="15.75">
      <c r="B76" s="76"/>
      <c r="C76" s="77"/>
      <c r="D76" s="77"/>
      <c r="E76" s="77"/>
      <c r="F76" s="77"/>
    </row>
    <row r="77" spans="2:6" ht="63">
      <c r="B77" s="78">
        <v>1</v>
      </c>
      <c r="C77" s="79" t="s">
        <v>160</v>
      </c>
      <c r="D77" s="75"/>
      <c r="E77" s="75"/>
      <c r="F77" s="75"/>
    </row>
    <row r="78" spans="2:6" ht="15.75">
      <c r="B78" s="78"/>
      <c r="C78" s="79" t="s">
        <v>161</v>
      </c>
      <c r="D78" s="75"/>
      <c r="E78" s="75"/>
      <c r="F78" s="75"/>
    </row>
    <row r="79" spans="2:6" ht="15.75">
      <c r="B79" s="78"/>
      <c r="C79" s="79" t="s">
        <v>162</v>
      </c>
      <c r="D79" s="75">
        <v>45.3</v>
      </c>
      <c r="E79" s="75"/>
      <c r="F79" s="75">
        <f>E79*D79</f>
        <v>0</v>
      </c>
    </row>
    <row r="80" spans="2:6" ht="15.75">
      <c r="B80" s="78"/>
      <c r="C80" s="79" t="s">
        <v>163</v>
      </c>
      <c r="D80" s="75"/>
      <c r="E80" s="75"/>
      <c r="F80" s="75"/>
    </row>
    <row r="81" spans="2:6" ht="15.75">
      <c r="B81" s="78"/>
      <c r="C81" s="79" t="s">
        <v>162</v>
      </c>
      <c r="D81" s="75">
        <v>5</v>
      </c>
      <c r="E81" s="75"/>
      <c r="F81" s="75">
        <f>E81*D81</f>
        <v>0</v>
      </c>
    </row>
    <row r="82" spans="2:6" ht="15.75">
      <c r="B82" s="76"/>
      <c r="C82" s="77"/>
      <c r="D82" s="77"/>
      <c r="E82" s="77"/>
      <c r="F82" s="75"/>
    </row>
    <row r="83" spans="2:6" ht="63">
      <c r="B83" s="78">
        <v>2</v>
      </c>
      <c r="C83" s="79" t="s">
        <v>164</v>
      </c>
      <c r="D83" s="75"/>
      <c r="E83" s="75"/>
      <c r="F83" s="75"/>
    </row>
    <row r="84" spans="2:6" ht="15.75">
      <c r="B84" s="78"/>
      <c r="C84" s="79" t="s">
        <v>161</v>
      </c>
      <c r="D84" s="75"/>
      <c r="E84" s="75"/>
      <c r="F84" s="75"/>
    </row>
    <row r="85" spans="2:6" ht="15.75">
      <c r="B85" s="78"/>
      <c r="C85" s="79" t="s">
        <v>142</v>
      </c>
      <c r="D85" s="75">
        <v>3.08</v>
      </c>
      <c r="E85" s="75"/>
      <c r="F85" s="75">
        <f>E85*D85</f>
        <v>0</v>
      </c>
    </row>
    <row r="86" spans="2:6" ht="15.75">
      <c r="B86" s="78"/>
      <c r="C86" s="79" t="s">
        <v>163</v>
      </c>
      <c r="D86" s="75"/>
      <c r="E86" s="75"/>
      <c r="F86" s="75"/>
    </row>
    <row r="87" spans="2:6" ht="15.75">
      <c r="B87" s="78"/>
      <c r="C87" s="79" t="s">
        <v>142</v>
      </c>
      <c r="D87" s="75">
        <v>3</v>
      </c>
      <c r="E87" s="75"/>
      <c r="F87" s="75">
        <f>E87*D87</f>
        <v>0</v>
      </c>
    </row>
    <row r="88" spans="2:6" ht="15.75">
      <c r="B88" s="76"/>
      <c r="C88" s="77"/>
      <c r="D88" s="77"/>
      <c r="E88" s="77"/>
      <c r="F88" s="75"/>
    </row>
    <row r="89" spans="2:6" ht="63">
      <c r="B89" s="78">
        <v>3</v>
      </c>
      <c r="C89" s="79" t="s">
        <v>165</v>
      </c>
      <c r="D89" s="75"/>
      <c r="E89" s="75"/>
      <c r="F89" s="75"/>
    </row>
    <row r="90" spans="2:6" ht="15.75">
      <c r="B90" s="78"/>
      <c r="C90" s="79" t="s">
        <v>142</v>
      </c>
      <c r="D90" s="75">
        <v>34.8</v>
      </c>
      <c r="E90" s="75"/>
      <c r="F90" s="75">
        <f>E90*D90</f>
        <v>0</v>
      </c>
    </row>
    <row r="91" spans="2:6" ht="15.75">
      <c r="B91" s="76"/>
      <c r="C91" s="77"/>
      <c r="D91" s="77"/>
      <c r="E91" s="77"/>
      <c r="F91" s="75"/>
    </row>
    <row r="92" spans="2:6" ht="63">
      <c r="B92" s="78">
        <v>4</v>
      </c>
      <c r="C92" s="79" t="s">
        <v>166</v>
      </c>
      <c r="D92" s="75"/>
      <c r="E92" s="75"/>
      <c r="F92" s="75"/>
    </row>
    <row r="93" spans="2:6" ht="15.75">
      <c r="B93" s="78"/>
      <c r="C93" s="79" t="s">
        <v>142</v>
      </c>
      <c r="D93" s="75">
        <v>21.6</v>
      </c>
      <c r="E93" s="75"/>
      <c r="F93" s="75">
        <f>E93*D93</f>
        <v>0</v>
      </c>
    </row>
    <row r="94" spans="2:6" ht="15.75">
      <c r="B94" s="76"/>
      <c r="C94" s="77"/>
      <c r="D94" s="77"/>
      <c r="E94" s="77"/>
      <c r="F94" s="75"/>
    </row>
    <row r="95" spans="2:6" ht="78.75">
      <c r="B95" s="78">
        <v>5</v>
      </c>
      <c r="C95" s="79" t="s">
        <v>167</v>
      </c>
      <c r="D95" s="75"/>
      <c r="E95" s="75"/>
      <c r="F95" s="75"/>
    </row>
    <row r="96" spans="2:6" ht="15.75">
      <c r="B96" s="78"/>
      <c r="C96" s="79" t="s">
        <v>142</v>
      </c>
      <c r="D96" s="75">
        <v>3.6</v>
      </c>
      <c r="E96" s="75"/>
      <c r="F96" s="75">
        <f>E96*D96</f>
        <v>0</v>
      </c>
    </row>
    <row r="97" spans="2:6" ht="15.75">
      <c r="B97" s="76"/>
      <c r="C97" s="77"/>
      <c r="D97" s="77"/>
      <c r="E97" s="77"/>
      <c r="F97" s="75"/>
    </row>
    <row r="98" spans="2:6" ht="47.25">
      <c r="B98" s="78">
        <v>6</v>
      </c>
      <c r="C98" s="79" t="s">
        <v>168</v>
      </c>
      <c r="D98" s="75"/>
      <c r="E98" s="75"/>
      <c r="F98" s="75"/>
    </row>
    <row r="99" spans="2:6" ht="15.75">
      <c r="B99" s="78"/>
      <c r="C99" s="79" t="s">
        <v>142</v>
      </c>
      <c r="D99" s="75">
        <v>2.7</v>
      </c>
      <c r="E99" s="75"/>
      <c r="F99" s="75">
        <f>E99*D99</f>
        <v>0</v>
      </c>
    </row>
    <row r="100" spans="2:6" ht="15.75">
      <c r="B100" s="76"/>
      <c r="C100" s="77"/>
      <c r="D100" s="77"/>
      <c r="E100" s="77"/>
      <c r="F100" s="75"/>
    </row>
    <row r="101" spans="2:6" ht="47.25">
      <c r="B101" s="78">
        <v>7</v>
      </c>
      <c r="C101" s="79" t="s">
        <v>169</v>
      </c>
      <c r="D101" s="75"/>
      <c r="E101" s="75"/>
      <c r="F101" s="75"/>
    </row>
    <row r="102" spans="2:6" ht="31.5">
      <c r="B102" s="78"/>
      <c r="C102" s="79" t="s">
        <v>170</v>
      </c>
      <c r="D102" s="75"/>
      <c r="E102" s="75"/>
      <c r="F102" s="75"/>
    </row>
    <row r="103" spans="2:6" ht="15.75">
      <c r="B103" s="78"/>
      <c r="C103" s="79" t="s">
        <v>142</v>
      </c>
      <c r="D103" s="75">
        <v>11.5</v>
      </c>
      <c r="E103" s="75"/>
      <c r="F103" s="75">
        <f>E103*D103</f>
        <v>0</v>
      </c>
    </row>
    <row r="104" spans="2:6" ht="15.75">
      <c r="B104" s="76"/>
      <c r="C104" s="77"/>
      <c r="D104" s="77"/>
      <c r="E104" s="77"/>
      <c r="F104" s="75"/>
    </row>
    <row r="105" spans="2:6" ht="47.25">
      <c r="B105" s="78">
        <v>8</v>
      </c>
      <c r="C105" s="79" t="s">
        <v>171</v>
      </c>
      <c r="D105" s="75"/>
      <c r="E105" s="75"/>
      <c r="F105" s="75"/>
    </row>
    <row r="106" spans="2:6" ht="15.75">
      <c r="B106" s="78"/>
      <c r="C106" s="79" t="s">
        <v>142</v>
      </c>
      <c r="D106" s="75">
        <v>11.1</v>
      </c>
      <c r="E106" s="75"/>
      <c r="F106" s="75">
        <f>E106*D106</f>
        <v>0</v>
      </c>
    </row>
    <row r="107" spans="2:6" ht="15.75">
      <c r="B107" s="78"/>
      <c r="C107" s="79"/>
      <c r="D107" s="75"/>
      <c r="E107" s="75"/>
      <c r="F107" s="75"/>
    </row>
    <row r="108" spans="2:6" ht="47.25">
      <c r="B108" s="78">
        <v>9</v>
      </c>
      <c r="C108" s="79" t="s">
        <v>172</v>
      </c>
      <c r="D108" s="75"/>
      <c r="E108" s="75"/>
      <c r="F108" s="75"/>
    </row>
    <row r="109" spans="2:6" ht="15.75">
      <c r="B109" s="78"/>
      <c r="C109" s="79" t="s">
        <v>173</v>
      </c>
      <c r="D109" s="75"/>
      <c r="E109" s="75"/>
      <c r="F109" s="75"/>
    </row>
    <row r="110" spans="2:6" ht="15.75">
      <c r="B110" s="78"/>
      <c r="C110" s="79" t="s">
        <v>142</v>
      </c>
      <c r="D110" s="75">
        <v>8</v>
      </c>
      <c r="E110" s="75"/>
      <c r="F110" s="75">
        <f>E110*D110</f>
        <v>0</v>
      </c>
    </row>
    <row r="111" spans="2:6" ht="15.75">
      <c r="B111" s="78"/>
      <c r="C111" s="79"/>
      <c r="D111" s="75"/>
      <c r="E111" s="75"/>
      <c r="F111" s="75"/>
    </row>
    <row r="112" spans="2:6" ht="63">
      <c r="B112" s="78">
        <v>10</v>
      </c>
      <c r="C112" s="79" t="s">
        <v>174</v>
      </c>
      <c r="D112" s="75"/>
      <c r="E112" s="75"/>
      <c r="F112" s="75"/>
    </row>
    <row r="113" spans="2:6" ht="15.75">
      <c r="B113" s="78"/>
      <c r="C113" s="79" t="s">
        <v>142</v>
      </c>
      <c r="D113" s="75">
        <v>32.1</v>
      </c>
      <c r="E113" s="75"/>
      <c r="F113" s="75">
        <f>E113*D113</f>
        <v>0</v>
      </c>
    </row>
    <row r="114" spans="2:6" ht="15.75">
      <c r="B114" s="78"/>
      <c r="C114" s="79"/>
      <c r="D114" s="75"/>
      <c r="E114" s="75"/>
      <c r="F114" s="75"/>
    </row>
    <row r="115" spans="2:6" ht="47.25">
      <c r="B115" s="78">
        <v>11</v>
      </c>
      <c r="C115" s="79" t="s">
        <v>175</v>
      </c>
      <c r="D115" s="75"/>
      <c r="E115" s="75"/>
      <c r="F115" s="75"/>
    </row>
    <row r="116" spans="2:6" ht="15.75">
      <c r="B116" s="78"/>
      <c r="C116" s="79" t="s">
        <v>176</v>
      </c>
      <c r="D116" s="75"/>
      <c r="E116" s="75"/>
      <c r="F116" s="75"/>
    </row>
    <row r="117" spans="2:6" ht="15.75">
      <c r="B117" s="78"/>
      <c r="C117" s="79" t="s">
        <v>177</v>
      </c>
      <c r="D117" s="75">
        <v>15.2</v>
      </c>
      <c r="E117" s="75"/>
      <c r="F117" s="75">
        <f>E117*D117</f>
        <v>0</v>
      </c>
    </row>
    <row r="118" spans="2:6" ht="15.75">
      <c r="B118" s="76"/>
      <c r="C118" s="77"/>
      <c r="D118" s="77"/>
      <c r="E118" s="77"/>
      <c r="F118" s="75"/>
    </row>
    <row r="119" spans="2:6" ht="31.5">
      <c r="B119" s="78">
        <v>12</v>
      </c>
      <c r="C119" s="79" t="s">
        <v>178</v>
      </c>
      <c r="D119" s="75"/>
      <c r="E119" s="75"/>
      <c r="F119" s="75"/>
    </row>
    <row r="120" spans="2:6" ht="15.75">
      <c r="B120" s="78"/>
      <c r="C120" s="79" t="s">
        <v>179</v>
      </c>
      <c r="D120" s="75">
        <v>2</v>
      </c>
      <c r="E120" s="75"/>
      <c r="F120" s="75">
        <f>E120*D120</f>
        <v>0</v>
      </c>
    </row>
    <row r="121" spans="2:6" ht="15.75">
      <c r="B121" s="78"/>
      <c r="C121" s="79" t="s">
        <v>145</v>
      </c>
      <c r="D121" s="75"/>
      <c r="E121" s="75"/>
      <c r="F121" s="75"/>
    </row>
    <row r="122" spans="2:6" ht="15.75">
      <c r="B122" s="76"/>
      <c r="C122" s="77"/>
      <c r="D122" s="77"/>
      <c r="E122" s="77"/>
      <c r="F122" s="75"/>
    </row>
    <row r="123" spans="2:6" ht="47.25">
      <c r="B123" s="78">
        <v>13</v>
      </c>
      <c r="C123" s="79" t="s">
        <v>180</v>
      </c>
      <c r="D123" s="75"/>
      <c r="E123" s="75"/>
      <c r="F123" s="75"/>
    </row>
    <row r="124" spans="2:6" ht="15.75">
      <c r="B124" s="78"/>
      <c r="C124" s="79" t="s">
        <v>142</v>
      </c>
      <c r="D124" s="75">
        <v>8.4</v>
      </c>
      <c r="E124" s="75"/>
      <c r="F124" s="75">
        <f>E124*D124</f>
        <v>0</v>
      </c>
    </row>
    <row r="125" spans="2:6" ht="15.75">
      <c r="B125" s="76"/>
      <c r="C125" s="77"/>
      <c r="D125" s="77"/>
      <c r="E125" s="77"/>
      <c r="F125" s="75"/>
    </row>
    <row r="126" spans="2:6" ht="47.25">
      <c r="B126" s="78">
        <v>14</v>
      </c>
      <c r="C126" s="79" t="s">
        <v>181</v>
      </c>
      <c r="D126" s="75"/>
      <c r="E126" s="75"/>
      <c r="F126" s="75"/>
    </row>
    <row r="127" spans="2:6" ht="15.75">
      <c r="B127" s="78"/>
      <c r="C127" s="79" t="s">
        <v>142</v>
      </c>
      <c r="D127" s="75">
        <v>33.8</v>
      </c>
      <c r="E127" s="75"/>
      <c r="F127" s="75">
        <f>E127*D127</f>
        <v>0</v>
      </c>
    </row>
    <row r="128" spans="2:6" ht="16.5" thickBot="1">
      <c r="B128" s="78"/>
      <c r="C128" s="80"/>
      <c r="D128" s="81"/>
      <c r="E128" s="81"/>
      <c r="F128" s="81"/>
    </row>
    <row r="129" spans="2:6" ht="16.5" thickTop="1">
      <c r="B129" s="78"/>
      <c r="C129" s="74" t="s">
        <v>182</v>
      </c>
      <c r="D129" s="75"/>
      <c r="E129" s="75"/>
      <c r="F129" s="75">
        <f>SUM(F79:F127)</f>
        <v>0</v>
      </c>
    </row>
    <row r="130" spans="2:6" ht="15.75">
      <c r="B130" s="76"/>
      <c r="C130" s="77"/>
      <c r="D130" s="77"/>
      <c r="E130" s="77"/>
      <c r="F130" s="77"/>
    </row>
    <row r="131" spans="2:6" ht="15.75">
      <c r="B131" s="76"/>
      <c r="C131" s="77"/>
      <c r="D131" s="77"/>
      <c r="E131" s="77"/>
      <c r="F131" s="77"/>
    </row>
    <row r="132" spans="2:6" ht="31.5">
      <c r="B132" s="73" t="s">
        <v>116</v>
      </c>
      <c r="C132" s="74" t="s">
        <v>117</v>
      </c>
      <c r="D132" s="83"/>
      <c r="E132" s="83"/>
      <c r="F132" s="75"/>
    </row>
    <row r="133" spans="2:6" ht="15.75">
      <c r="B133" s="76"/>
      <c r="C133" s="77"/>
      <c r="D133" s="77"/>
      <c r="E133" s="77"/>
      <c r="F133" s="77"/>
    </row>
    <row r="134" spans="2:6" ht="47.25">
      <c r="B134" s="78">
        <v>1</v>
      </c>
      <c r="C134" s="79" t="s">
        <v>183</v>
      </c>
      <c r="D134" s="75"/>
      <c r="E134" s="75"/>
      <c r="F134" s="75"/>
    </row>
    <row r="135" spans="2:6" ht="15.75">
      <c r="B135" s="78"/>
      <c r="C135" s="79" t="s">
        <v>151</v>
      </c>
      <c r="D135" s="75">
        <v>3.6</v>
      </c>
      <c r="E135" s="75"/>
      <c r="F135" s="75">
        <f>E135*D135</f>
        <v>0</v>
      </c>
    </row>
    <row r="136" spans="2:6" ht="15.75">
      <c r="B136" s="76"/>
      <c r="C136" s="77"/>
      <c r="D136" s="77"/>
      <c r="E136" s="77"/>
      <c r="F136" s="75"/>
    </row>
    <row r="137" spans="2:6" ht="78.75">
      <c r="B137" s="78">
        <v>2</v>
      </c>
      <c r="C137" s="79" t="s">
        <v>184</v>
      </c>
      <c r="D137" s="75"/>
      <c r="E137" s="75"/>
      <c r="F137" s="75"/>
    </row>
    <row r="138" spans="2:6" ht="15.75">
      <c r="B138" s="78"/>
      <c r="C138" s="79" t="s">
        <v>151</v>
      </c>
      <c r="D138" s="75">
        <v>1.4</v>
      </c>
      <c r="E138" s="75"/>
      <c r="F138" s="75">
        <f>E138*D138</f>
        <v>0</v>
      </c>
    </row>
    <row r="139" spans="2:6" ht="15.75">
      <c r="B139" s="78"/>
      <c r="C139" s="79"/>
      <c r="D139" s="75"/>
      <c r="E139" s="75"/>
      <c r="F139" s="75"/>
    </row>
    <row r="140" spans="2:6" ht="63">
      <c r="B140" s="78">
        <v>3</v>
      </c>
      <c r="C140" s="79" t="s">
        <v>185</v>
      </c>
      <c r="D140" s="75"/>
      <c r="E140" s="75"/>
      <c r="F140" s="75"/>
    </row>
    <row r="141" spans="2:6" ht="15.75">
      <c r="B141" s="78"/>
      <c r="C141" s="79" t="s">
        <v>151</v>
      </c>
      <c r="D141" s="75">
        <v>1.5</v>
      </c>
      <c r="E141" s="75"/>
      <c r="F141" s="75">
        <f>E141*D141</f>
        <v>0</v>
      </c>
    </row>
    <row r="142" spans="2:6" ht="15.75">
      <c r="B142" s="76"/>
      <c r="C142" s="77"/>
      <c r="D142" s="77"/>
      <c r="E142" s="77"/>
      <c r="F142" s="75"/>
    </row>
    <row r="143" spans="2:6" ht="78.75">
      <c r="B143" s="78">
        <v>4</v>
      </c>
      <c r="C143" s="79" t="s">
        <v>186</v>
      </c>
      <c r="D143" s="75"/>
      <c r="E143" s="75"/>
      <c r="F143" s="75"/>
    </row>
    <row r="144" spans="2:6" ht="15.75">
      <c r="B144" s="78"/>
      <c r="C144" s="79" t="s">
        <v>151</v>
      </c>
      <c r="D144" s="75">
        <v>3.3</v>
      </c>
      <c r="E144" s="75"/>
      <c r="F144" s="75">
        <f>E144*D144</f>
        <v>0</v>
      </c>
    </row>
    <row r="145" spans="2:6" ht="15.75">
      <c r="B145" s="76"/>
      <c r="C145" s="77"/>
      <c r="D145" s="77"/>
      <c r="E145" s="77"/>
      <c r="F145" s="75"/>
    </row>
    <row r="146" spans="2:6" ht="63">
      <c r="B146" s="78">
        <v>5</v>
      </c>
      <c r="C146" s="79" t="s">
        <v>187</v>
      </c>
      <c r="D146" s="75"/>
      <c r="E146" s="75"/>
      <c r="F146" s="75"/>
    </row>
    <row r="147" spans="2:6" ht="15.75">
      <c r="B147" s="78"/>
      <c r="C147" s="79" t="s">
        <v>151</v>
      </c>
      <c r="D147" s="75">
        <v>2.5</v>
      </c>
      <c r="E147" s="75"/>
      <c r="F147" s="75">
        <f>E147*D147</f>
        <v>0</v>
      </c>
    </row>
    <row r="148" spans="2:6" ht="15.75">
      <c r="B148" s="78"/>
      <c r="C148" s="77"/>
      <c r="D148" s="77"/>
      <c r="E148" s="77"/>
      <c r="F148" s="75"/>
    </row>
    <row r="149" spans="2:6" ht="31.5">
      <c r="B149" s="78">
        <v>6</v>
      </c>
      <c r="C149" s="79" t="s">
        <v>188</v>
      </c>
      <c r="D149" s="75"/>
      <c r="E149" s="75"/>
      <c r="F149" s="75"/>
    </row>
    <row r="150" spans="2:6" ht="31.5">
      <c r="B150" s="84"/>
      <c r="C150" s="79" t="s">
        <v>189</v>
      </c>
      <c r="D150" s="75"/>
      <c r="E150" s="75"/>
      <c r="F150" s="75"/>
    </row>
    <row r="151" spans="2:6" ht="15.75">
      <c r="B151" s="78"/>
      <c r="C151" s="79" t="s">
        <v>151</v>
      </c>
      <c r="D151" s="75">
        <v>2.9</v>
      </c>
      <c r="E151" s="75"/>
      <c r="F151" s="75">
        <f>E151*D151</f>
        <v>0</v>
      </c>
    </row>
    <row r="152" spans="2:6" ht="31.5">
      <c r="B152" s="78"/>
      <c r="C152" s="79" t="s">
        <v>190</v>
      </c>
      <c r="D152" s="75"/>
      <c r="E152" s="75"/>
      <c r="F152" s="75"/>
    </row>
    <row r="153" spans="2:6" ht="15.75">
      <c r="B153" s="78"/>
      <c r="C153" s="79" t="s">
        <v>151</v>
      </c>
      <c r="D153" s="75">
        <v>0.4</v>
      </c>
      <c r="E153" s="75"/>
      <c r="F153" s="75">
        <f>E153*D153</f>
        <v>0</v>
      </c>
    </row>
    <row r="154" spans="2:6" ht="15.75">
      <c r="B154" s="76"/>
      <c r="C154" s="77"/>
      <c r="D154" s="77"/>
      <c r="E154" s="77"/>
      <c r="F154" s="75"/>
    </row>
    <row r="155" spans="2:6" ht="63">
      <c r="B155" s="78">
        <v>7</v>
      </c>
      <c r="C155" s="79" t="s">
        <v>191</v>
      </c>
      <c r="D155" s="75"/>
      <c r="E155" s="75"/>
      <c r="F155" s="75"/>
    </row>
    <row r="156" spans="2:6" ht="15.75">
      <c r="B156" s="78"/>
      <c r="C156" s="79" t="s">
        <v>151</v>
      </c>
      <c r="D156" s="75">
        <v>0.9</v>
      </c>
      <c r="E156" s="75"/>
      <c r="F156" s="75">
        <f>E156*D156</f>
        <v>0</v>
      </c>
    </row>
    <row r="157" spans="2:6" ht="15.75">
      <c r="B157" s="78"/>
      <c r="C157" s="79"/>
      <c r="D157" s="75"/>
      <c r="E157" s="75"/>
      <c r="F157" s="75"/>
    </row>
    <row r="158" spans="2:6" ht="47.25">
      <c r="B158" s="78">
        <v>8</v>
      </c>
      <c r="C158" s="79" t="s">
        <v>192</v>
      </c>
      <c r="D158" s="75"/>
      <c r="E158" s="75"/>
      <c r="F158" s="75"/>
    </row>
    <row r="159" spans="2:6" ht="15.75">
      <c r="B159" s="78"/>
      <c r="C159" s="79" t="s">
        <v>151</v>
      </c>
      <c r="D159" s="75">
        <v>5</v>
      </c>
      <c r="E159" s="75"/>
      <c r="F159" s="75">
        <f>E159*D159</f>
        <v>0</v>
      </c>
    </row>
    <row r="160" spans="2:6" ht="15.75">
      <c r="B160" s="76"/>
      <c r="C160" s="77"/>
      <c r="D160" s="77"/>
      <c r="E160" s="77"/>
      <c r="F160" s="75"/>
    </row>
    <row r="161" spans="2:6" ht="31.5">
      <c r="B161" s="78">
        <v>9</v>
      </c>
      <c r="C161" s="79" t="s">
        <v>193</v>
      </c>
      <c r="D161" s="75"/>
      <c r="E161" s="75"/>
      <c r="F161" s="75"/>
    </row>
    <row r="162" spans="2:6" ht="15.75">
      <c r="B162" s="78"/>
      <c r="C162" s="79" t="s">
        <v>194</v>
      </c>
      <c r="D162" s="75"/>
      <c r="E162" s="75"/>
      <c r="F162" s="75"/>
    </row>
    <row r="163" spans="2:6" ht="15.75">
      <c r="B163" s="78"/>
      <c r="C163" s="79" t="s">
        <v>195</v>
      </c>
      <c r="D163" s="75">
        <v>615</v>
      </c>
      <c r="E163" s="75"/>
      <c r="F163" s="75">
        <f>E163*D163</f>
        <v>0</v>
      </c>
    </row>
    <row r="164" spans="2:6" ht="15.75">
      <c r="B164" s="76"/>
      <c r="C164" s="77"/>
      <c r="D164" s="77"/>
      <c r="E164" s="77"/>
      <c r="F164" s="75"/>
    </row>
    <row r="165" spans="2:6" ht="31.5">
      <c r="B165" s="78">
        <v>10</v>
      </c>
      <c r="C165" s="79" t="s">
        <v>196</v>
      </c>
      <c r="D165" s="75"/>
      <c r="E165" s="75"/>
      <c r="F165" s="75"/>
    </row>
    <row r="166" spans="2:6" ht="15.75">
      <c r="B166" s="78"/>
      <c r="C166" s="79" t="s">
        <v>195</v>
      </c>
      <c r="D166" s="75">
        <v>503</v>
      </c>
      <c r="E166" s="75"/>
      <c r="F166" s="75">
        <f>E166*D166</f>
        <v>0</v>
      </c>
    </row>
    <row r="167" spans="2:6" ht="16.5" thickBot="1">
      <c r="B167" s="78"/>
      <c r="C167" s="80"/>
      <c r="D167" s="81"/>
      <c r="E167" s="81"/>
      <c r="F167" s="81"/>
    </row>
    <row r="168" spans="2:6" ht="16.5" thickTop="1">
      <c r="B168" s="78"/>
      <c r="C168" s="74" t="s">
        <v>197</v>
      </c>
      <c r="D168" s="75"/>
      <c r="E168" s="75"/>
      <c r="F168" s="75">
        <f>SUM(F135:F166)</f>
        <v>0</v>
      </c>
    </row>
    <row r="169" spans="2:6" ht="15.75">
      <c r="B169" s="78"/>
      <c r="C169" s="74"/>
      <c r="D169" s="75"/>
      <c r="E169" s="75"/>
      <c r="F169" s="75"/>
    </row>
    <row r="170" spans="2:6" ht="15.75">
      <c r="B170" s="73" t="s">
        <v>118</v>
      </c>
      <c r="C170" s="74" t="s">
        <v>119</v>
      </c>
      <c r="D170" s="83"/>
      <c r="E170" s="83"/>
      <c r="F170" s="75"/>
    </row>
    <row r="171" spans="2:6" ht="15.75">
      <c r="B171" s="76"/>
      <c r="C171" s="77"/>
      <c r="D171" s="77"/>
      <c r="E171" s="77"/>
      <c r="F171" s="77"/>
    </row>
    <row r="172" spans="2:6" ht="31.5">
      <c r="B172" s="78">
        <v>1</v>
      </c>
      <c r="C172" s="79" t="s">
        <v>198</v>
      </c>
      <c r="D172" s="75"/>
      <c r="E172" s="75"/>
      <c r="F172" s="75"/>
    </row>
    <row r="173" spans="2:6" ht="15.75">
      <c r="B173" s="78"/>
      <c r="C173" s="79" t="s">
        <v>145</v>
      </c>
      <c r="D173" s="75">
        <v>1</v>
      </c>
      <c r="E173" s="75"/>
      <c r="F173" s="75">
        <f>E173*D173</f>
        <v>0</v>
      </c>
    </row>
    <row r="174" spans="2:6" ht="15.75">
      <c r="B174" s="76"/>
      <c r="C174" s="77"/>
      <c r="D174" s="77"/>
      <c r="E174" s="77"/>
      <c r="F174" s="75"/>
    </row>
    <row r="175" spans="2:6" ht="31.5">
      <c r="B175" s="78">
        <v>2</v>
      </c>
      <c r="C175" s="79" t="s">
        <v>199</v>
      </c>
      <c r="D175" s="75"/>
      <c r="E175" s="75"/>
      <c r="F175" s="75"/>
    </row>
    <row r="176" spans="2:6" ht="15.75">
      <c r="B176" s="78"/>
      <c r="C176" s="79" t="s">
        <v>145</v>
      </c>
      <c r="D176" s="75">
        <v>1</v>
      </c>
      <c r="E176" s="75"/>
      <c r="F176" s="75">
        <f>E176*D176</f>
        <v>0</v>
      </c>
    </row>
    <row r="177" spans="2:6" ht="15.75">
      <c r="B177" s="76"/>
      <c r="C177" s="77"/>
      <c r="D177" s="77"/>
      <c r="E177" s="77"/>
      <c r="F177" s="75"/>
    </row>
    <row r="178" spans="2:6" ht="63">
      <c r="B178" s="78">
        <v>3</v>
      </c>
      <c r="C178" s="79" t="s">
        <v>200</v>
      </c>
      <c r="D178" s="75"/>
      <c r="E178" s="75"/>
      <c r="F178" s="75"/>
    </row>
    <row r="179" spans="2:6" ht="15.75">
      <c r="B179" s="78"/>
      <c r="C179" s="79" t="s">
        <v>142</v>
      </c>
      <c r="D179" s="75">
        <v>10</v>
      </c>
      <c r="E179" s="75"/>
      <c r="F179" s="75">
        <f>E179*D179</f>
        <v>0</v>
      </c>
    </row>
    <row r="180" spans="2:6" ht="15.75">
      <c r="B180" s="76"/>
      <c r="C180" s="77"/>
      <c r="D180" s="77"/>
      <c r="E180" s="77"/>
      <c r="F180" s="75"/>
    </row>
    <row r="181" spans="2:6" ht="63">
      <c r="B181" s="78">
        <v>4</v>
      </c>
      <c r="C181" s="79" t="s">
        <v>201</v>
      </c>
      <c r="D181" s="75"/>
      <c r="E181" s="75"/>
      <c r="F181" s="75"/>
    </row>
    <row r="182" spans="2:6" ht="15.75">
      <c r="B182" s="78"/>
      <c r="C182" s="79" t="s">
        <v>142</v>
      </c>
      <c r="D182" s="75">
        <v>10</v>
      </c>
      <c r="E182" s="75"/>
      <c r="F182" s="75">
        <f>E182*D182</f>
        <v>0</v>
      </c>
    </row>
    <row r="183" spans="2:6" ht="15.75">
      <c r="B183" s="76"/>
      <c r="C183" s="77"/>
      <c r="D183" s="77"/>
      <c r="E183" s="77"/>
      <c r="F183" s="75"/>
    </row>
    <row r="184" spans="2:6" ht="47.25">
      <c r="B184" s="78">
        <v>5</v>
      </c>
      <c r="C184" s="79" t="s">
        <v>202</v>
      </c>
      <c r="D184" s="75"/>
      <c r="E184" s="75"/>
      <c r="F184" s="75"/>
    </row>
    <row r="185" spans="2:6" ht="15.75">
      <c r="B185" s="78"/>
      <c r="C185" s="79" t="s">
        <v>142</v>
      </c>
      <c r="D185" s="75">
        <v>8.35</v>
      </c>
      <c r="E185" s="75"/>
      <c r="F185" s="75">
        <f>E185*D185</f>
        <v>0</v>
      </c>
    </row>
    <row r="186" spans="2:6" ht="15.75">
      <c r="B186" s="76"/>
      <c r="C186" s="77"/>
      <c r="D186" s="77"/>
      <c r="E186" s="77"/>
      <c r="F186" s="75"/>
    </row>
    <row r="187" spans="2:6" ht="63">
      <c r="B187" s="78">
        <v>6</v>
      </c>
      <c r="C187" s="79" t="s">
        <v>203</v>
      </c>
      <c r="D187" s="75"/>
      <c r="E187" s="75"/>
      <c r="F187" s="75"/>
    </row>
    <row r="188" spans="2:6" ht="15.75">
      <c r="B188" s="78"/>
      <c r="C188" s="79" t="s">
        <v>142</v>
      </c>
      <c r="D188" s="75">
        <v>36</v>
      </c>
      <c r="E188" s="75"/>
      <c r="F188" s="75">
        <f>E188*D188</f>
        <v>0</v>
      </c>
    </row>
    <row r="189" spans="2:6" ht="15.75">
      <c r="B189" s="78"/>
      <c r="C189" s="79"/>
      <c r="D189" s="75"/>
      <c r="E189" s="75"/>
      <c r="F189" s="75"/>
    </row>
    <row r="190" spans="2:6" ht="47.25">
      <c r="B190" s="78">
        <v>7</v>
      </c>
      <c r="C190" s="79" t="s">
        <v>204</v>
      </c>
      <c r="D190" s="75"/>
      <c r="E190" s="75"/>
      <c r="F190" s="75"/>
    </row>
    <row r="191" spans="2:6" ht="15.75">
      <c r="B191" s="78"/>
      <c r="C191" s="79" t="s">
        <v>142</v>
      </c>
      <c r="D191" s="75">
        <v>10</v>
      </c>
      <c r="E191" s="75"/>
      <c r="F191" s="75">
        <f>E191*D191</f>
        <v>0</v>
      </c>
    </row>
    <row r="192" spans="2:6" ht="15.75">
      <c r="B192" s="76"/>
      <c r="C192" s="77"/>
      <c r="D192" s="77"/>
      <c r="E192" s="77"/>
      <c r="F192" s="75"/>
    </row>
    <row r="193" spans="2:6" ht="63">
      <c r="B193" s="78">
        <v>8</v>
      </c>
      <c r="C193" s="79" t="s">
        <v>205</v>
      </c>
      <c r="D193" s="75"/>
      <c r="E193" s="75"/>
      <c r="F193" s="75"/>
    </row>
    <row r="194" spans="2:6" ht="15.75">
      <c r="B194" s="78"/>
      <c r="C194" s="79" t="s">
        <v>145</v>
      </c>
      <c r="D194" s="75">
        <v>3</v>
      </c>
      <c r="E194" s="75"/>
      <c r="F194" s="75">
        <f>E194*D194</f>
        <v>0</v>
      </c>
    </row>
    <row r="195" spans="2:6" ht="15.75">
      <c r="B195" s="76"/>
      <c r="C195" s="77"/>
      <c r="D195" s="77"/>
      <c r="E195" s="77"/>
      <c r="F195" s="75"/>
    </row>
    <row r="196" spans="2:6" ht="31.5">
      <c r="B196" s="78">
        <v>9</v>
      </c>
      <c r="C196" s="79" t="s">
        <v>206</v>
      </c>
      <c r="D196" s="75"/>
      <c r="E196" s="75"/>
      <c r="F196" s="75"/>
    </row>
    <row r="197" spans="2:6" ht="15.75">
      <c r="B197" s="78"/>
      <c r="C197" s="79" t="s">
        <v>142</v>
      </c>
      <c r="D197" s="75">
        <v>8.35</v>
      </c>
      <c r="E197" s="75"/>
      <c r="F197" s="75">
        <f>E197*D197</f>
        <v>0</v>
      </c>
    </row>
    <row r="198" spans="2:6" ht="16.5" thickBot="1">
      <c r="B198" s="78"/>
      <c r="C198" s="80"/>
      <c r="D198" s="81"/>
      <c r="E198" s="81"/>
      <c r="F198" s="81"/>
    </row>
    <row r="199" spans="2:6" ht="16.5" thickTop="1">
      <c r="B199" s="78"/>
      <c r="C199" s="74" t="s">
        <v>207</v>
      </c>
      <c r="D199" s="75"/>
      <c r="E199" s="75"/>
      <c r="F199" s="75">
        <f>SUM(F173:F197)</f>
        <v>0</v>
      </c>
    </row>
    <row r="200" spans="2:6" ht="15.75">
      <c r="B200" s="78"/>
      <c r="C200" s="74"/>
      <c r="D200" s="75"/>
      <c r="E200" s="75"/>
      <c r="F200" s="75"/>
    </row>
    <row r="201" spans="2:6" ht="15.75">
      <c r="B201" s="73" t="s">
        <v>120</v>
      </c>
      <c r="C201" s="74" t="s">
        <v>121</v>
      </c>
      <c r="D201" s="83"/>
      <c r="E201" s="83"/>
      <c r="F201" s="75"/>
    </row>
    <row r="202" spans="2:6" ht="15.75">
      <c r="B202" s="76"/>
      <c r="C202" s="77"/>
      <c r="D202" s="77"/>
      <c r="E202" s="77"/>
      <c r="F202" s="77"/>
    </row>
    <row r="203" spans="2:6" ht="47.25">
      <c r="B203" s="78">
        <v>1</v>
      </c>
      <c r="C203" s="79" t="s">
        <v>208</v>
      </c>
      <c r="D203" s="75"/>
      <c r="E203" s="75"/>
      <c r="F203" s="75"/>
    </row>
    <row r="204" spans="2:6" ht="31.5">
      <c r="B204" s="78"/>
      <c r="C204" s="79" t="s">
        <v>209</v>
      </c>
      <c r="D204" s="75"/>
      <c r="E204" s="75"/>
      <c r="F204" s="75"/>
    </row>
    <row r="205" spans="2:6" ht="15.75">
      <c r="B205" s="78"/>
      <c r="C205" s="79" t="s">
        <v>210</v>
      </c>
      <c r="D205" s="75"/>
      <c r="E205" s="75"/>
      <c r="F205" s="75"/>
    </row>
    <row r="206" spans="2:6" ht="15.75">
      <c r="B206" s="78"/>
      <c r="C206" s="79" t="s">
        <v>211</v>
      </c>
      <c r="D206" s="75"/>
      <c r="E206" s="75"/>
      <c r="F206" s="75"/>
    </row>
    <row r="207" spans="2:6" ht="15.75">
      <c r="B207" s="78"/>
      <c r="C207" s="79" t="s">
        <v>142</v>
      </c>
      <c r="D207" s="75">
        <v>10</v>
      </c>
      <c r="E207" s="75"/>
      <c r="F207" s="75">
        <f>E207*D207</f>
        <v>0</v>
      </c>
    </row>
    <row r="208" spans="2:6" ht="15.75">
      <c r="B208" s="78"/>
      <c r="C208" s="79" t="s">
        <v>212</v>
      </c>
      <c r="D208" s="75"/>
      <c r="E208" s="75"/>
      <c r="F208" s="75"/>
    </row>
    <row r="209" spans="2:6" ht="15.75">
      <c r="B209" s="78"/>
      <c r="C209" s="79" t="s">
        <v>142</v>
      </c>
      <c r="D209" s="75">
        <v>13.6</v>
      </c>
      <c r="E209" s="75"/>
      <c r="F209" s="75">
        <f>E209*D209</f>
        <v>0</v>
      </c>
    </row>
    <row r="210" spans="2:6" ht="15.75">
      <c r="B210" s="76"/>
      <c r="C210" s="77"/>
      <c r="D210" s="77"/>
      <c r="E210" s="77"/>
      <c r="F210" s="75"/>
    </row>
    <row r="211" spans="2:6" ht="47.25">
      <c r="B211" s="78">
        <v>2</v>
      </c>
      <c r="C211" s="79" t="s">
        <v>213</v>
      </c>
      <c r="D211" s="75"/>
      <c r="E211" s="75"/>
      <c r="F211" s="75"/>
    </row>
    <row r="212" spans="2:6" ht="15.75">
      <c r="B212" s="78"/>
      <c r="C212" s="79" t="s">
        <v>177</v>
      </c>
      <c r="D212" s="75">
        <v>28.2</v>
      </c>
      <c r="E212" s="75"/>
      <c r="F212" s="75">
        <f>E212*D212</f>
        <v>0</v>
      </c>
    </row>
    <row r="213" spans="2:6" ht="15.75">
      <c r="B213" s="76"/>
      <c r="C213" s="77"/>
      <c r="D213" s="77"/>
      <c r="E213" s="77"/>
      <c r="F213" s="75"/>
    </row>
    <row r="214" spans="2:6" ht="63">
      <c r="B214" s="78">
        <v>3</v>
      </c>
      <c r="C214" s="79" t="s">
        <v>214</v>
      </c>
      <c r="D214" s="75"/>
      <c r="E214" s="75"/>
      <c r="F214" s="75"/>
    </row>
    <row r="215" spans="2:6" ht="15.75">
      <c r="B215" s="78"/>
      <c r="C215" s="79" t="s">
        <v>142</v>
      </c>
      <c r="D215" s="75">
        <v>6.2</v>
      </c>
      <c r="E215" s="75"/>
      <c r="F215" s="75">
        <f>E215*D215</f>
        <v>0</v>
      </c>
    </row>
    <row r="216" spans="2:6" ht="16.5" thickBot="1">
      <c r="B216" s="78"/>
      <c r="C216" s="80"/>
      <c r="D216" s="81"/>
      <c r="E216" s="81"/>
      <c r="F216" s="81"/>
    </row>
    <row r="217" spans="2:6" ht="32.25" thickTop="1">
      <c r="B217" s="78"/>
      <c r="C217" s="74" t="s">
        <v>215</v>
      </c>
      <c r="D217" s="75"/>
      <c r="E217" s="75"/>
      <c r="F217" s="75">
        <f>SUM(F207:F215)</f>
        <v>0</v>
      </c>
    </row>
    <row r="218" spans="2:6" ht="15.75">
      <c r="B218" s="76"/>
      <c r="C218" s="77"/>
      <c r="D218" s="77"/>
      <c r="E218" s="77"/>
      <c r="F218" s="77"/>
    </row>
    <row r="219" spans="2:6" ht="15.75">
      <c r="B219" s="73" t="s">
        <v>122</v>
      </c>
      <c r="C219" s="74" t="s">
        <v>123</v>
      </c>
      <c r="D219" s="75"/>
      <c r="E219" s="75"/>
      <c r="F219" s="75"/>
    </row>
    <row r="220" spans="2:6" ht="15.75">
      <c r="B220" s="76"/>
      <c r="C220" s="77"/>
      <c r="D220" s="77"/>
      <c r="E220" s="77"/>
      <c r="F220" s="75"/>
    </row>
    <row r="221" spans="2:6" ht="47.25">
      <c r="B221" s="78">
        <v>1</v>
      </c>
      <c r="C221" s="79" t="s">
        <v>216</v>
      </c>
      <c r="D221" s="75"/>
      <c r="E221" s="75"/>
      <c r="F221" s="75"/>
    </row>
    <row r="222" spans="2:6" ht="15.75">
      <c r="B222" s="78"/>
      <c r="C222" s="79" t="s">
        <v>217</v>
      </c>
      <c r="D222" s="75"/>
      <c r="E222" s="75"/>
      <c r="F222" s="75"/>
    </row>
    <row r="223" spans="2:6" ht="15.75">
      <c r="B223" s="78"/>
      <c r="C223" s="79" t="s">
        <v>218</v>
      </c>
      <c r="D223" s="75"/>
      <c r="E223" s="75"/>
      <c r="F223" s="75"/>
    </row>
    <row r="224" spans="2:6" ht="31.5">
      <c r="B224" s="78"/>
      <c r="C224" s="79" t="s">
        <v>219</v>
      </c>
      <c r="D224" s="75"/>
      <c r="E224" s="75"/>
      <c r="F224" s="75"/>
    </row>
    <row r="225" spans="2:6" ht="15.75">
      <c r="B225" s="78"/>
      <c r="C225" s="79" t="s">
        <v>142</v>
      </c>
      <c r="D225" s="75">
        <v>20</v>
      </c>
      <c r="E225" s="75"/>
      <c r="F225" s="75">
        <f>E225*D225</f>
        <v>0</v>
      </c>
    </row>
    <row r="226" spans="2:6" ht="15.75">
      <c r="B226" s="76"/>
      <c r="C226" s="77"/>
      <c r="D226" s="77"/>
      <c r="E226" s="77"/>
      <c r="F226" s="75"/>
    </row>
    <row r="227" spans="2:6" ht="47.25">
      <c r="B227" s="78">
        <v>2</v>
      </c>
      <c r="C227" s="79" t="s">
        <v>220</v>
      </c>
      <c r="D227" s="75"/>
      <c r="E227" s="75"/>
      <c r="F227" s="75"/>
    </row>
    <row r="228" spans="2:6" ht="31.5">
      <c r="B228" s="78"/>
      <c r="C228" s="79" t="s">
        <v>221</v>
      </c>
      <c r="D228" s="75"/>
      <c r="E228" s="75"/>
      <c r="F228" s="75"/>
    </row>
    <row r="229" spans="2:6" ht="63">
      <c r="B229" s="78"/>
      <c r="C229" s="79" t="s">
        <v>222</v>
      </c>
      <c r="D229" s="75"/>
      <c r="E229" s="75"/>
      <c r="F229" s="75"/>
    </row>
    <row r="230" spans="2:6" ht="15.75">
      <c r="B230" s="78"/>
      <c r="C230" s="79" t="s">
        <v>177</v>
      </c>
      <c r="D230" s="75">
        <v>6</v>
      </c>
      <c r="E230" s="75"/>
      <c r="F230" s="75">
        <f>E230*D230</f>
        <v>0</v>
      </c>
    </row>
    <row r="231" spans="2:6" ht="15.75">
      <c r="B231" s="76"/>
      <c r="C231" s="77"/>
      <c r="D231" s="77"/>
      <c r="E231" s="77"/>
      <c r="F231" s="75"/>
    </row>
    <row r="232" spans="2:6" ht="63">
      <c r="B232" s="78">
        <v>3</v>
      </c>
      <c r="C232" s="79" t="s">
        <v>223</v>
      </c>
      <c r="D232" s="75"/>
      <c r="E232" s="75"/>
      <c r="F232" s="75"/>
    </row>
    <row r="233" spans="2:6" ht="15.75">
      <c r="B233" s="78"/>
      <c r="C233" s="79" t="s">
        <v>224</v>
      </c>
      <c r="D233" s="75"/>
      <c r="E233" s="75"/>
      <c r="F233" s="75"/>
    </row>
    <row r="234" spans="2:6" ht="15.75">
      <c r="B234" s="78"/>
      <c r="C234" s="79" t="s">
        <v>142</v>
      </c>
      <c r="D234" s="75">
        <v>15</v>
      </c>
      <c r="E234" s="75"/>
      <c r="F234" s="75">
        <f>E234*D234</f>
        <v>0</v>
      </c>
    </row>
    <row r="235" spans="2:6" ht="15.75">
      <c r="B235" s="78"/>
      <c r="C235" s="79" t="s">
        <v>225</v>
      </c>
      <c r="D235" s="75"/>
      <c r="E235" s="75"/>
      <c r="F235" s="75"/>
    </row>
    <row r="236" spans="2:6" ht="15.75">
      <c r="B236" s="78"/>
      <c r="C236" s="79" t="s">
        <v>142</v>
      </c>
      <c r="D236" s="75">
        <v>31</v>
      </c>
      <c r="E236" s="75"/>
      <c r="F236" s="75">
        <f>E236*D236</f>
        <v>0</v>
      </c>
    </row>
    <row r="237" spans="2:6" ht="15.75">
      <c r="B237" s="76"/>
      <c r="C237" s="77"/>
      <c r="D237" s="77"/>
      <c r="E237" s="77"/>
      <c r="F237" s="75"/>
    </row>
    <row r="238" spans="2:6" ht="31.5">
      <c r="B238" s="78">
        <v>4</v>
      </c>
      <c r="C238" s="79" t="s">
        <v>226</v>
      </c>
      <c r="D238" s="75"/>
      <c r="E238" s="75"/>
      <c r="F238" s="75"/>
    </row>
    <row r="239" spans="2:6" ht="15.75">
      <c r="B239" s="78"/>
      <c r="C239" s="79" t="s">
        <v>227</v>
      </c>
      <c r="D239" s="75"/>
      <c r="E239" s="75"/>
      <c r="F239" s="75"/>
    </row>
    <row r="240" spans="2:6" ht="15.75">
      <c r="B240" s="78"/>
      <c r="C240" s="79" t="s">
        <v>228</v>
      </c>
      <c r="D240" s="75"/>
      <c r="E240" s="75"/>
      <c r="F240" s="75"/>
    </row>
    <row r="241" spans="2:6" ht="15.75">
      <c r="B241" s="78"/>
      <c r="C241" s="79" t="s">
        <v>229</v>
      </c>
      <c r="D241" s="75"/>
      <c r="E241" s="75"/>
      <c r="F241" s="75"/>
    </row>
    <row r="242" spans="2:6" ht="15.75">
      <c r="B242" s="78"/>
      <c r="C242" s="79" t="s">
        <v>230</v>
      </c>
      <c r="D242" s="75"/>
      <c r="E242" s="75"/>
      <c r="F242" s="75"/>
    </row>
    <row r="243" spans="2:6" ht="15.75">
      <c r="B243" s="78"/>
      <c r="C243" s="79" t="s">
        <v>142</v>
      </c>
      <c r="D243" s="75">
        <v>36</v>
      </c>
      <c r="E243" s="75"/>
      <c r="F243" s="75">
        <f>E243*D243</f>
        <v>0</v>
      </c>
    </row>
    <row r="244" spans="2:6" ht="15.75">
      <c r="B244" s="76"/>
      <c r="C244" s="77"/>
      <c r="D244" s="77"/>
      <c r="E244" s="77"/>
      <c r="F244" s="75"/>
    </row>
    <row r="245" spans="2:6" ht="110.25">
      <c r="B245" s="78">
        <v>5</v>
      </c>
      <c r="C245" s="79" t="s">
        <v>231</v>
      </c>
      <c r="D245" s="75"/>
      <c r="E245" s="75"/>
      <c r="F245" s="75"/>
    </row>
    <row r="246" spans="2:6" ht="31.5">
      <c r="B246" s="78"/>
      <c r="C246" s="79" t="s">
        <v>232</v>
      </c>
      <c r="D246" s="75"/>
      <c r="E246" s="75"/>
      <c r="F246" s="75"/>
    </row>
    <row r="247" spans="2:6" ht="31.5">
      <c r="B247" s="78"/>
      <c r="C247" s="79" t="s">
        <v>233</v>
      </c>
      <c r="D247" s="75"/>
      <c r="E247" s="75"/>
      <c r="F247" s="75"/>
    </row>
    <row r="248" spans="2:6" ht="15.75">
      <c r="B248" s="78"/>
      <c r="C248" s="79" t="s">
        <v>177</v>
      </c>
      <c r="D248" s="75">
        <v>22</v>
      </c>
      <c r="E248" s="75"/>
      <c r="F248" s="75">
        <f>E248*D248</f>
        <v>0</v>
      </c>
    </row>
    <row r="249" spans="2:6" ht="15.75">
      <c r="B249" s="78"/>
      <c r="C249" s="85"/>
      <c r="D249" s="85"/>
      <c r="E249" s="85"/>
      <c r="F249" s="75"/>
    </row>
    <row r="250" spans="2:6" ht="31.5">
      <c r="B250" s="78">
        <v>6</v>
      </c>
      <c r="C250" s="79" t="s">
        <v>234</v>
      </c>
      <c r="D250" s="86"/>
      <c r="E250" s="86"/>
      <c r="F250" s="75"/>
    </row>
    <row r="251" spans="2:6" ht="15.75">
      <c r="B251" s="78"/>
      <c r="C251" s="79" t="s">
        <v>3</v>
      </c>
      <c r="D251" s="86">
        <v>1</v>
      </c>
      <c r="E251" s="86"/>
      <c r="F251" s="75">
        <f>E251*D251</f>
        <v>0</v>
      </c>
    </row>
    <row r="252" spans="2:6" ht="16.5" thickBot="1">
      <c r="B252" s="78"/>
      <c r="C252" s="80"/>
      <c r="D252" s="81"/>
      <c r="E252" s="81"/>
      <c r="F252" s="81"/>
    </row>
    <row r="253" spans="2:6" ht="16.5" thickTop="1">
      <c r="B253" s="78"/>
      <c r="C253" s="74" t="s">
        <v>235</v>
      </c>
      <c r="D253" s="75"/>
      <c r="E253" s="75"/>
      <c r="F253" s="75">
        <f>SUM(F220:F251)</f>
        <v>0</v>
      </c>
    </row>
    <row r="254" spans="2:6" ht="15.75">
      <c r="B254" s="76"/>
      <c r="C254" s="77"/>
      <c r="D254" s="77"/>
      <c r="E254" s="77"/>
      <c r="F254" s="77"/>
    </row>
    <row r="255" spans="2:6" ht="31.5">
      <c r="B255" s="73" t="s">
        <v>124</v>
      </c>
      <c r="C255" s="74" t="s">
        <v>125</v>
      </c>
      <c r="D255" s="83"/>
      <c r="E255" s="83"/>
      <c r="F255" s="83"/>
    </row>
    <row r="256" spans="2:6" ht="15.75">
      <c r="B256" s="76"/>
      <c r="C256" s="77"/>
      <c r="D256" s="77"/>
      <c r="E256" s="77"/>
      <c r="F256" s="77"/>
    </row>
    <row r="257" spans="2:6" ht="78.75">
      <c r="B257" s="78">
        <v>1</v>
      </c>
      <c r="C257" s="79" t="s">
        <v>236</v>
      </c>
      <c r="D257" s="75"/>
      <c r="E257" s="75"/>
      <c r="F257" s="75"/>
    </row>
    <row r="258" spans="2:6" ht="15.75">
      <c r="B258" s="78"/>
      <c r="C258" s="79" t="s">
        <v>237</v>
      </c>
      <c r="D258" s="75"/>
      <c r="E258" s="75"/>
      <c r="F258" s="75"/>
    </row>
    <row r="259" spans="2:6" ht="16.5" thickBot="1">
      <c r="B259" s="78"/>
      <c r="C259" s="80"/>
      <c r="D259" s="81"/>
      <c r="E259" s="81"/>
      <c r="F259" s="81"/>
    </row>
    <row r="260" spans="2:6" ht="16.5" thickTop="1">
      <c r="B260" s="78"/>
      <c r="C260" s="74" t="s">
        <v>238</v>
      </c>
      <c r="D260" s="75"/>
      <c r="E260" s="75"/>
      <c r="F260" s="75">
        <f>(F253+F199+F168+F129+F44+F46)*0.05</f>
        <v>0</v>
      </c>
    </row>
    <row r="261" spans="2:6" ht="15.75">
      <c r="B261" s="78"/>
      <c r="C261" s="74"/>
      <c r="D261" s="75"/>
      <c r="E261" s="75"/>
      <c r="F261" s="75"/>
    </row>
    <row r="262" spans="2:6" ht="15.75">
      <c r="B262" s="73" t="s">
        <v>126</v>
      </c>
      <c r="C262" s="74" t="s">
        <v>127</v>
      </c>
      <c r="D262" s="83"/>
      <c r="E262" s="83"/>
      <c r="F262" s="83"/>
    </row>
    <row r="263" spans="2:6" ht="15.75">
      <c r="B263" s="76"/>
      <c r="C263" s="77"/>
      <c r="D263" s="77"/>
      <c r="E263" s="77"/>
      <c r="F263" s="77"/>
    </row>
    <row r="264" spans="2:6" ht="15.75">
      <c r="B264" s="73" t="s">
        <v>128</v>
      </c>
      <c r="C264" s="74" t="s">
        <v>129</v>
      </c>
      <c r="D264" s="83"/>
      <c r="E264" s="83"/>
      <c r="F264" s="83"/>
    </row>
    <row r="265" spans="2:6" ht="15.75">
      <c r="B265" s="76"/>
      <c r="C265" s="77"/>
      <c r="D265" s="77"/>
      <c r="E265" s="77"/>
      <c r="F265" s="77"/>
    </row>
    <row r="266" spans="2:6" ht="47.25">
      <c r="B266" s="78"/>
      <c r="C266" s="79" t="s">
        <v>239</v>
      </c>
      <c r="D266" s="75"/>
      <c r="E266" s="75"/>
      <c r="F266" s="75"/>
    </row>
    <row r="267" spans="2:6" ht="15.75">
      <c r="B267" s="76"/>
      <c r="C267" s="77"/>
      <c r="D267" s="77"/>
      <c r="E267" s="77"/>
      <c r="F267" s="77"/>
    </row>
    <row r="268" spans="2:6" ht="141.75">
      <c r="B268" s="78">
        <v>1</v>
      </c>
      <c r="C268" s="79" t="s">
        <v>240</v>
      </c>
      <c r="D268" s="75"/>
      <c r="E268" s="75"/>
      <c r="F268" s="75"/>
    </row>
    <row r="269" spans="2:6" ht="63">
      <c r="B269" s="78"/>
      <c r="C269" s="79" t="s">
        <v>241</v>
      </c>
      <c r="D269" s="75"/>
      <c r="E269" s="75"/>
      <c r="F269" s="75"/>
    </row>
    <row r="270" spans="2:6" ht="15.75">
      <c r="B270" s="78"/>
      <c r="C270" s="79" t="s">
        <v>145</v>
      </c>
      <c r="D270" s="75">
        <v>1</v>
      </c>
      <c r="E270" s="75"/>
      <c r="F270" s="75">
        <f>E270*D270</f>
        <v>0</v>
      </c>
    </row>
    <row r="271" spans="2:6" ht="15.75">
      <c r="B271" s="76"/>
      <c r="C271" s="77"/>
      <c r="D271" s="77"/>
      <c r="E271" s="77"/>
      <c r="F271" s="75"/>
    </row>
    <row r="272" spans="2:6" ht="94.5">
      <c r="B272" s="78">
        <v>2</v>
      </c>
      <c r="C272" s="79" t="s">
        <v>242</v>
      </c>
      <c r="D272" s="75"/>
      <c r="E272" s="75"/>
      <c r="F272" s="75"/>
    </row>
    <row r="273" spans="2:6" ht="15.75">
      <c r="B273" s="78"/>
      <c r="C273" s="79" t="s">
        <v>243</v>
      </c>
      <c r="D273" s="75"/>
      <c r="E273" s="75"/>
      <c r="F273" s="75"/>
    </row>
    <row r="274" spans="2:6" ht="15.75">
      <c r="B274" s="78"/>
      <c r="C274" s="79" t="s">
        <v>145</v>
      </c>
      <c r="D274" s="75">
        <v>1</v>
      </c>
      <c r="E274" s="75"/>
      <c r="F274" s="75">
        <f>E274*D274</f>
        <v>0</v>
      </c>
    </row>
    <row r="275" spans="2:6" ht="15.75">
      <c r="B275" s="76"/>
      <c r="C275" s="77"/>
      <c r="D275" s="77"/>
      <c r="E275" s="77"/>
      <c r="F275" s="75"/>
    </row>
    <row r="276" spans="2:6" ht="78.75">
      <c r="B276" s="78">
        <v>3</v>
      </c>
      <c r="C276" s="79" t="s">
        <v>244</v>
      </c>
      <c r="D276" s="75"/>
      <c r="E276" s="75"/>
      <c r="F276" s="75"/>
    </row>
    <row r="277" spans="2:6" ht="15.75">
      <c r="B277" s="78"/>
      <c r="C277" s="79" t="s">
        <v>145</v>
      </c>
      <c r="D277" s="75">
        <v>1</v>
      </c>
      <c r="E277" s="75"/>
      <c r="F277" s="75">
        <f>E277*D277</f>
        <v>0</v>
      </c>
    </row>
    <row r="278" spans="2:6" ht="15.75">
      <c r="B278" s="76"/>
      <c r="C278" s="77"/>
      <c r="D278" s="77"/>
      <c r="E278" s="77"/>
      <c r="F278" s="75"/>
    </row>
    <row r="279" spans="2:6" ht="63">
      <c r="B279" s="78">
        <v>4</v>
      </c>
      <c r="C279" s="79" t="s">
        <v>245</v>
      </c>
      <c r="D279" s="75"/>
      <c r="E279" s="75"/>
      <c r="F279" s="75"/>
    </row>
    <row r="280" spans="2:6" ht="15.75">
      <c r="B280" s="78"/>
      <c r="C280" s="79" t="s">
        <v>145</v>
      </c>
      <c r="D280" s="75">
        <v>1</v>
      </c>
      <c r="E280" s="75"/>
      <c r="F280" s="75">
        <f>E280*D280</f>
        <v>0</v>
      </c>
    </row>
    <row r="281" spans="2:6" ht="15.75">
      <c r="B281" s="76"/>
      <c r="C281" s="77"/>
      <c r="D281" s="77"/>
      <c r="E281" s="77"/>
      <c r="F281" s="75"/>
    </row>
    <row r="282" spans="2:6" ht="47.25">
      <c r="B282" s="78">
        <v>5</v>
      </c>
      <c r="C282" s="79" t="s">
        <v>246</v>
      </c>
      <c r="D282" s="75"/>
      <c r="E282" s="75"/>
      <c r="F282" s="75"/>
    </row>
    <row r="283" spans="2:6" ht="63">
      <c r="B283" s="78"/>
      <c r="C283" s="79" t="s">
        <v>247</v>
      </c>
      <c r="D283" s="75"/>
      <c r="E283" s="75"/>
      <c r="F283" s="75"/>
    </row>
    <row r="284" spans="2:6" ht="31.5">
      <c r="B284" s="78"/>
      <c r="C284" s="79" t="s">
        <v>248</v>
      </c>
      <c r="D284" s="75"/>
      <c r="E284" s="75"/>
      <c r="F284" s="75"/>
    </row>
    <row r="285" spans="2:6" ht="47.25">
      <c r="B285" s="78"/>
      <c r="C285" s="79" t="s">
        <v>249</v>
      </c>
      <c r="D285" s="75"/>
      <c r="E285" s="75"/>
      <c r="F285" s="75"/>
    </row>
    <row r="286" spans="2:6" ht="15.75">
      <c r="B286" s="78"/>
      <c r="C286" s="79" t="s">
        <v>250</v>
      </c>
      <c r="D286" s="75"/>
      <c r="E286" s="75"/>
      <c r="F286" s="75"/>
    </row>
    <row r="287" spans="2:6" ht="15.75">
      <c r="B287" s="78"/>
      <c r="C287" s="79" t="s">
        <v>251</v>
      </c>
      <c r="D287" s="75"/>
      <c r="E287" s="75"/>
      <c r="F287" s="75"/>
    </row>
    <row r="288" spans="2:6" ht="15.75">
      <c r="B288" s="78"/>
      <c r="C288" s="79" t="s">
        <v>252</v>
      </c>
      <c r="D288" s="75"/>
      <c r="E288" s="75"/>
      <c r="F288" s="75"/>
    </row>
    <row r="289" spans="2:6" ht="31.5">
      <c r="B289" s="78"/>
      <c r="C289" s="79" t="s">
        <v>253</v>
      </c>
      <c r="D289" s="75"/>
      <c r="E289" s="75"/>
      <c r="F289" s="75"/>
    </row>
    <row r="290" spans="2:6" ht="31.5">
      <c r="B290" s="78"/>
      <c r="C290" s="79" t="s">
        <v>254</v>
      </c>
      <c r="D290" s="75"/>
      <c r="E290" s="75"/>
      <c r="F290" s="75"/>
    </row>
    <row r="291" spans="2:6" ht="31.5">
      <c r="B291" s="78"/>
      <c r="C291" s="79" t="s">
        <v>255</v>
      </c>
      <c r="D291" s="75"/>
      <c r="E291" s="75"/>
      <c r="F291" s="75"/>
    </row>
    <row r="292" spans="2:6" ht="15.75">
      <c r="B292" s="78"/>
      <c r="C292" s="79" t="s">
        <v>18</v>
      </c>
      <c r="D292" s="75">
        <v>1</v>
      </c>
      <c r="E292" s="75"/>
      <c r="F292" s="75">
        <f>E292*D292</f>
        <v>0</v>
      </c>
    </row>
    <row r="293" spans="2:6" ht="16.5" thickBot="1">
      <c r="B293" s="76"/>
      <c r="C293" s="80"/>
      <c r="D293" s="81"/>
      <c r="E293" s="81"/>
      <c r="F293" s="81"/>
    </row>
    <row r="294" spans="2:6" ht="16.5" thickTop="1">
      <c r="B294" s="78"/>
      <c r="C294" s="74" t="s">
        <v>256</v>
      </c>
      <c r="D294" s="75"/>
      <c r="E294" s="75"/>
      <c r="F294" s="75">
        <f>SUM(F270:F293)</f>
        <v>0</v>
      </c>
    </row>
    <row r="295" spans="2:6" ht="15.75">
      <c r="B295" s="76"/>
      <c r="C295" s="77"/>
      <c r="D295" s="77"/>
      <c r="E295" s="77"/>
      <c r="F295" s="77"/>
    </row>
    <row r="296" spans="2:6" ht="15.75">
      <c r="B296" s="76"/>
      <c r="C296" s="77"/>
      <c r="D296" s="77"/>
      <c r="E296" s="77"/>
      <c r="F296" s="77"/>
    </row>
    <row r="297" spans="2:6" ht="15.75">
      <c r="B297" s="73" t="s">
        <v>130</v>
      </c>
      <c r="C297" s="74" t="s">
        <v>131</v>
      </c>
      <c r="D297" s="83"/>
      <c r="E297" s="83"/>
      <c r="F297" s="83"/>
    </row>
    <row r="298" spans="2:6" ht="15.75">
      <c r="B298" s="76"/>
      <c r="C298" s="77"/>
      <c r="D298" s="77"/>
      <c r="E298" s="77"/>
      <c r="F298" s="77"/>
    </row>
    <row r="299" spans="2:6" ht="63">
      <c r="B299" s="78">
        <v>1</v>
      </c>
      <c r="C299" s="79" t="s">
        <v>257</v>
      </c>
      <c r="D299" s="75"/>
      <c r="E299" s="75"/>
      <c r="F299" s="75"/>
    </row>
    <row r="300" spans="2:6" ht="15.75">
      <c r="B300" s="78"/>
      <c r="C300" s="79" t="s">
        <v>18</v>
      </c>
      <c r="D300" s="75">
        <v>1</v>
      </c>
      <c r="E300" s="75"/>
      <c r="F300" s="75">
        <f>E300*D300</f>
        <v>0</v>
      </c>
    </row>
    <row r="301" spans="2:6" ht="16.5" thickBot="1">
      <c r="B301" s="78"/>
      <c r="C301" s="80"/>
      <c r="D301" s="81"/>
      <c r="E301" s="81"/>
      <c r="F301" s="81"/>
    </row>
    <row r="302" spans="2:6" ht="16.5" thickTop="1">
      <c r="B302" s="78"/>
      <c r="C302" s="74" t="s">
        <v>258</v>
      </c>
      <c r="D302" s="75"/>
      <c r="E302" s="75"/>
      <c r="F302" s="75">
        <f>SUM(F299:F300)</f>
        <v>0</v>
      </c>
    </row>
    <row r="303" spans="2:6" ht="15.75">
      <c r="B303" s="76"/>
      <c r="C303" s="77"/>
      <c r="D303" s="77"/>
      <c r="E303" s="77"/>
      <c r="F303" s="77"/>
    </row>
    <row r="304" spans="2:6" ht="15.75">
      <c r="B304" s="76"/>
      <c r="C304" s="77"/>
      <c r="D304" s="77"/>
      <c r="E304" s="77"/>
      <c r="F304" s="77"/>
    </row>
    <row r="305" spans="2:6" ht="15.75">
      <c r="B305" s="73" t="s">
        <v>132</v>
      </c>
      <c r="C305" s="74" t="s">
        <v>133</v>
      </c>
      <c r="D305" s="83"/>
      <c r="E305" s="83"/>
      <c r="F305" s="83"/>
    </row>
    <row r="306" spans="2:6" ht="15.75">
      <c r="B306" s="76"/>
      <c r="C306" s="77"/>
      <c r="D306" s="77"/>
      <c r="E306" s="77"/>
      <c r="F306" s="77"/>
    </row>
    <row r="307" spans="2:6" ht="31.5">
      <c r="B307" s="78">
        <v>1</v>
      </c>
      <c r="C307" s="79" t="s">
        <v>259</v>
      </c>
      <c r="D307" s="75"/>
      <c r="E307" s="75"/>
      <c r="F307" s="75"/>
    </row>
    <row r="308" spans="2:6" ht="15.75">
      <c r="B308" s="78"/>
      <c r="C308" s="79" t="s">
        <v>142</v>
      </c>
      <c r="D308" s="75">
        <v>6.3</v>
      </c>
      <c r="E308" s="75"/>
      <c r="F308" s="75">
        <f>E308*D308</f>
        <v>0</v>
      </c>
    </row>
    <row r="309" spans="2:6" ht="15.75">
      <c r="B309" s="76"/>
      <c r="C309" s="77"/>
      <c r="D309" s="77"/>
      <c r="E309" s="77"/>
      <c r="F309" s="75"/>
    </row>
    <row r="310" spans="2:6" ht="78.75">
      <c r="B310" s="78">
        <v>2</v>
      </c>
      <c r="C310" s="79" t="s">
        <v>260</v>
      </c>
      <c r="D310" s="75"/>
      <c r="E310" s="75"/>
      <c r="F310" s="75"/>
    </row>
    <row r="311" spans="2:6" ht="15.75">
      <c r="B311" s="78"/>
      <c r="C311" s="79" t="s">
        <v>142</v>
      </c>
      <c r="D311" s="75">
        <v>46.8</v>
      </c>
      <c r="E311" s="75"/>
      <c r="F311" s="75">
        <f>E311*D311</f>
        <v>0</v>
      </c>
    </row>
    <row r="312" spans="2:6" ht="15.75">
      <c r="B312" s="76"/>
      <c r="C312" s="77"/>
      <c r="D312" s="77"/>
      <c r="E312" s="77"/>
      <c r="F312" s="75"/>
    </row>
    <row r="313" spans="2:6" ht="78.75">
      <c r="B313" s="78">
        <v>3</v>
      </c>
      <c r="C313" s="79" t="s">
        <v>261</v>
      </c>
      <c r="D313" s="85"/>
      <c r="E313" s="85"/>
      <c r="F313" s="85"/>
    </row>
    <row r="314" spans="2:6" ht="15.75">
      <c r="B314" s="78"/>
      <c r="C314" s="79" t="s">
        <v>142</v>
      </c>
      <c r="D314" s="75">
        <v>17</v>
      </c>
      <c r="E314" s="75"/>
      <c r="F314" s="75">
        <f>E314*D314</f>
        <v>0</v>
      </c>
    </row>
    <row r="315" spans="2:6" ht="15.75">
      <c r="B315" s="78"/>
      <c r="C315" s="79"/>
      <c r="D315" s="75"/>
      <c r="E315" s="75"/>
      <c r="F315" s="75"/>
    </row>
    <row r="316" spans="2:6" ht="47.25">
      <c r="B316" s="78">
        <v>4</v>
      </c>
      <c r="C316" s="79" t="s">
        <v>262</v>
      </c>
      <c r="D316" s="75"/>
      <c r="E316" s="75"/>
      <c r="F316" s="75"/>
    </row>
    <row r="317" spans="2:6" ht="15.75">
      <c r="B317" s="78"/>
      <c r="C317" s="79" t="s">
        <v>142</v>
      </c>
      <c r="D317" s="75">
        <v>11</v>
      </c>
      <c r="E317" s="75"/>
      <c r="F317" s="75">
        <f>E317*D317</f>
        <v>0</v>
      </c>
    </row>
    <row r="318" spans="2:6" ht="15.75">
      <c r="B318" s="78"/>
      <c r="C318" s="79"/>
      <c r="D318" s="75"/>
      <c r="E318" s="75"/>
      <c r="F318" s="75"/>
    </row>
    <row r="319" spans="2:6" ht="63">
      <c r="B319" s="78">
        <v>5</v>
      </c>
      <c r="C319" s="79" t="s">
        <v>263</v>
      </c>
      <c r="D319" s="75"/>
      <c r="E319" s="75"/>
      <c r="F319" s="75"/>
    </row>
    <row r="320" spans="2:6" ht="15.75">
      <c r="B320" s="78"/>
      <c r="C320" s="79" t="s">
        <v>142</v>
      </c>
      <c r="D320" s="75">
        <v>11</v>
      </c>
      <c r="E320" s="75"/>
      <c r="F320" s="75">
        <f>E320*D320</f>
        <v>0</v>
      </c>
    </row>
    <row r="321" spans="2:6" ht="15.75">
      <c r="B321" s="78"/>
      <c r="C321" s="79"/>
      <c r="D321" s="75"/>
      <c r="E321" s="75"/>
      <c r="F321" s="75"/>
    </row>
    <row r="322" spans="2:6" ht="16.5" thickBot="1">
      <c r="B322" s="78"/>
      <c r="C322" s="80"/>
      <c r="D322" s="81"/>
      <c r="E322" s="81"/>
      <c r="F322" s="81"/>
    </row>
    <row r="323" spans="2:6" ht="16.5" thickTop="1">
      <c r="B323" s="78"/>
      <c r="C323" s="74" t="s">
        <v>264</v>
      </c>
      <c r="D323" s="75"/>
      <c r="E323" s="75"/>
      <c r="F323" s="75">
        <f>SUM(F308:F320)</f>
        <v>0</v>
      </c>
    </row>
    <row r="324" spans="2:6" ht="15.75">
      <c r="B324" s="76"/>
      <c r="C324" s="77"/>
      <c r="D324" s="77"/>
      <c r="E324" s="77"/>
      <c r="F324" s="77"/>
    </row>
    <row r="325" spans="2:6" ht="15.75">
      <c r="B325" s="76"/>
      <c r="C325" s="77"/>
      <c r="D325" s="77"/>
      <c r="E325" s="77"/>
      <c r="F325" s="77"/>
    </row>
    <row r="326" spans="2:6" ht="15.75">
      <c r="B326" s="73" t="s">
        <v>134</v>
      </c>
      <c r="C326" s="74" t="s">
        <v>135</v>
      </c>
      <c r="D326" s="83"/>
      <c r="E326" s="83"/>
      <c r="F326" s="83"/>
    </row>
    <row r="327" spans="2:6" ht="15.75">
      <c r="B327" s="76"/>
      <c r="C327" s="77"/>
      <c r="D327" s="77"/>
      <c r="E327" s="77"/>
      <c r="F327" s="77"/>
    </row>
    <row r="328" spans="2:6" ht="78.75">
      <c r="B328" s="78" t="s">
        <v>265</v>
      </c>
      <c r="C328" s="79" t="s">
        <v>266</v>
      </c>
      <c r="D328" s="75"/>
      <c r="E328" s="75"/>
      <c r="F328" s="75"/>
    </row>
    <row r="329" spans="2:6" ht="15.75">
      <c r="B329" s="78"/>
      <c r="C329" s="79" t="s">
        <v>267</v>
      </c>
      <c r="D329" s="75">
        <v>4.8</v>
      </c>
      <c r="E329" s="75"/>
      <c r="F329" s="75">
        <f>E329*D329</f>
        <v>0</v>
      </c>
    </row>
    <row r="330" spans="2:6" ht="16.5" thickBot="1">
      <c r="B330" s="78"/>
      <c r="C330" s="80"/>
      <c r="D330" s="81"/>
      <c r="E330" s="81"/>
      <c r="F330" s="81"/>
    </row>
    <row r="331" spans="2:6" ht="16.5" thickTop="1">
      <c r="B331" s="78"/>
      <c r="C331" s="74" t="s">
        <v>268</v>
      </c>
      <c r="D331" s="75"/>
      <c r="E331" s="75"/>
      <c r="F331" s="75">
        <f>SUM(F329:F330)</f>
        <v>0</v>
      </c>
    </row>
    <row r="332" spans="2:6" ht="15.75">
      <c r="B332" s="76"/>
      <c r="C332" s="77"/>
      <c r="D332" s="77"/>
      <c r="E332" s="77"/>
      <c r="F332" s="77"/>
    </row>
    <row r="333" spans="2:6" ht="15.75">
      <c r="B333" s="76"/>
      <c r="C333" s="77"/>
      <c r="D333" s="77"/>
      <c r="E333" s="77"/>
      <c r="F333" s="77"/>
    </row>
    <row r="334" spans="2:6" ht="47.25">
      <c r="B334" s="73" t="s">
        <v>136</v>
      </c>
      <c r="C334" s="74" t="s">
        <v>137</v>
      </c>
      <c r="D334" s="83"/>
      <c r="E334" s="83"/>
      <c r="F334" s="83"/>
    </row>
    <row r="335" spans="2:6" ht="63">
      <c r="B335" s="76"/>
      <c r="C335" s="87" t="s">
        <v>269</v>
      </c>
      <c r="D335" s="77"/>
      <c r="E335" s="77"/>
      <c r="F335" s="77"/>
    </row>
    <row r="336" spans="2:6" ht="15.75">
      <c r="B336" s="73">
        <v>1</v>
      </c>
      <c r="C336" s="74" t="s">
        <v>270</v>
      </c>
      <c r="D336" s="75"/>
      <c r="E336" s="75"/>
      <c r="F336" s="75"/>
    </row>
    <row r="337" spans="2:6" ht="15.75">
      <c r="B337" s="78">
        <v>1</v>
      </c>
      <c r="C337" s="79" t="s">
        <v>271</v>
      </c>
      <c r="D337" s="75"/>
      <c r="E337" s="75"/>
      <c r="F337" s="75"/>
    </row>
    <row r="338" spans="2:6" ht="15.75">
      <c r="B338" s="78"/>
      <c r="C338" s="79" t="s">
        <v>3</v>
      </c>
      <c r="D338" s="75">
        <v>2</v>
      </c>
      <c r="E338" s="75"/>
      <c r="F338" s="75">
        <f>E338*D338</f>
        <v>0</v>
      </c>
    </row>
    <row r="339" spans="2:6" ht="15.75">
      <c r="B339" s="78">
        <f>B337+1</f>
        <v>2</v>
      </c>
      <c r="C339" s="79" t="s">
        <v>272</v>
      </c>
      <c r="D339" s="75"/>
      <c r="E339" s="88"/>
      <c r="F339" s="75"/>
    </row>
    <row r="340" spans="2:6" ht="15.75">
      <c r="B340" s="78"/>
      <c r="C340" s="79" t="s">
        <v>3</v>
      </c>
      <c r="D340" s="75">
        <v>4</v>
      </c>
      <c r="E340" s="75"/>
      <c r="F340" s="75">
        <f>E340*D340</f>
        <v>0</v>
      </c>
    </row>
    <row r="341" spans="2:6" ht="15.75">
      <c r="B341" s="78">
        <v>3</v>
      </c>
      <c r="C341" s="79" t="s">
        <v>273</v>
      </c>
      <c r="D341" s="75"/>
      <c r="E341" s="88"/>
      <c r="F341" s="75"/>
    </row>
    <row r="342" spans="2:6" ht="15.75">
      <c r="B342" s="78"/>
      <c r="C342" s="79" t="s">
        <v>162</v>
      </c>
      <c r="D342" s="75">
        <v>1.75</v>
      </c>
      <c r="E342" s="75"/>
      <c r="F342" s="75">
        <f>E342*D342</f>
        <v>0</v>
      </c>
    </row>
    <row r="343" spans="2:6" ht="31.5">
      <c r="B343" s="78">
        <v>4</v>
      </c>
      <c r="C343" s="79" t="s">
        <v>274</v>
      </c>
      <c r="D343" s="75"/>
      <c r="E343" s="88"/>
      <c r="F343" s="75"/>
    </row>
    <row r="344" spans="2:6" ht="15.75">
      <c r="B344" s="78"/>
      <c r="C344" s="79" t="s">
        <v>3</v>
      </c>
      <c r="D344" s="75">
        <v>1</v>
      </c>
      <c r="E344" s="75"/>
      <c r="F344" s="75">
        <f>E344*D344</f>
        <v>0</v>
      </c>
    </row>
    <row r="345" spans="2:6" ht="15.75">
      <c r="B345" s="78">
        <v>5</v>
      </c>
      <c r="C345" s="79" t="s">
        <v>275</v>
      </c>
      <c r="D345" s="75"/>
      <c r="E345" s="88"/>
      <c r="F345" s="75"/>
    </row>
    <row r="346" spans="2:6" ht="15.75">
      <c r="B346" s="78"/>
      <c r="C346" s="79" t="s">
        <v>3</v>
      </c>
      <c r="D346" s="75">
        <v>1</v>
      </c>
      <c r="E346" s="75"/>
      <c r="F346" s="75">
        <f>D346*E346</f>
        <v>0</v>
      </c>
    </row>
    <row r="347" spans="2:6" ht="15.75">
      <c r="B347" s="78"/>
      <c r="C347" s="79"/>
      <c r="D347" s="75"/>
      <c r="E347" s="88"/>
      <c r="F347" s="75"/>
    </row>
    <row r="348" spans="2:6" ht="15.75">
      <c r="B348" s="73">
        <v>2</v>
      </c>
      <c r="C348" s="74" t="s">
        <v>276</v>
      </c>
      <c r="D348" s="75"/>
      <c r="E348" s="88"/>
      <c r="F348" s="75"/>
    </row>
    <row r="349" spans="2:6" ht="15.75">
      <c r="B349" s="78">
        <v>1</v>
      </c>
      <c r="C349" s="79" t="s">
        <v>277</v>
      </c>
      <c r="D349" s="75"/>
      <c r="E349" s="88"/>
      <c r="F349" s="75"/>
    </row>
    <row r="350" spans="2:6" ht="15.75">
      <c r="B350" s="78"/>
      <c r="C350" s="79" t="s">
        <v>3</v>
      </c>
      <c r="D350" s="75">
        <v>2</v>
      </c>
      <c r="E350" s="75"/>
      <c r="F350" s="75">
        <f>E350*D350</f>
        <v>0</v>
      </c>
    </row>
    <row r="351" spans="2:6" ht="15.75">
      <c r="B351" s="78">
        <f>B349+1</f>
        <v>2</v>
      </c>
      <c r="C351" s="79" t="s">
        <v>278</v>
      </c>
      <c r="D351" s="75"/>
      <c r="E351" s="88"/>
      <c r="F351" s="75"/>
    </row>
    <row r="352" spans="2:6" ht="15.75">
      <c r="B352" s="78"/>
      <c r="C352" s="79" t="s">
        <v>3</v>
      </c>
      <c r="D352" s="75">
        <v>4</v>
      </c>
      <c r="E352" s="75"/>
      <c r="F352" s="75">
        <f>E352*D352</f>
        <v>0</v>
      </c>
    </row>
    <row r="353" spans="2:6" ht="15.75">
      <c r="B353" s="78">
        <f>B351+1</f>
        <v>3</v>
      </c>
      <c r="C353" s="79" t="s">
        <v>279</v>
      </c>
      <c r="D353" s="75"/>
      <c r="E353" s="88"/>
      <c r="F353" s="75"/>
    </row>
    <row r="354" spans="2:6" ht="15.75">
      <c r="B354" s="78"/>
      <c r="C354" s="79" t="s">
        <v>162</v>
      </c>
      <c r="D354" s="75">
        <v>2.5</v>
      </c>
      <c r="E354" s="75"/>
      <c r="F354" s="75">
        <f>E354*D354</f>
        <v>0</v>
      </c>
    </row>
    <row r="355" spans="2:6" ht="15.75">
      <c r="B355" s="78">
        <f>B353+1</f>
        <v>4</v>
      </c>
      <c r="C355" s="79" t="s">
        <v>280</v>
      </c>
      <c r="D355" s="75"/>
      <c r="E355" s="88"/>
      <c r="F355" s="75"/>
    </row>
    <row r="356" spans="2:6" ht="15.75">
      <c r="B356" s="78"/>
      <c r="C356" s="79" t="s">
        <v>3</v>
      </c>
      <c r="D356" s="75">
        <v>1</v>
      </c>
      <c r="E356" s="75"/>
      <c r="F356" s="75">
        <f>E356*D356</f>
        <v>0</v>
      </c>
    </row>
    <row r="357" spans="2:6" ht="15.75">
      <c r="B357" s="78">
        <v>5</v>
      </c>
      <c r="C357" s="79" t="s">
        <v>281</v>
      </c>
      <c r="D357" s="75"/>
      <c r="E357" s="75"/>
      <c r="F357" s="75"/>
    </row>
    <row r="358" spans="2:6" ht="15.75">
      <c r="B358" s="78"/>
      <c r="C358" s="79" t="s">
        <v>3</v>
      </c>
      <c r="D358" s="75">
        <v>1</v>
      </c>
      <c r="E358" s="75"/>
      <c r="F358" s="75">
        <f>E358*D358</f>
        <v>0</v>
      </c>
    </row>
    <row r="359" spans="2:6" ht="15.75">
      <c r="B359" s="78">
        <v>6</v>
      </c>
      <c r="C359" s="79" t="s">
        <v>282</v>
      </c>
      <c r="D359" s="75"/>
      <c r="E359" s="88"/>
      <c r="F359" s="75"/>
    </row>
    <row r="360" spans="2:6" ht="15.75">
      <c r="B360" s="78"/>
      <c r="C360" s="79" t="s">
        <v>3</v>
      </c>
      <c r="D360" s="75">
        <v>1</v>
      </c>
      <c r="E360" s="75"/>
      <c r="F360" s="75">
        <f>E360*D360</f>
        <v>0</v>
      </c>
    </row>
    <row r="361" spans="2:6" ht="15.75">
      <c r="B361" s="78"/>
      <c r="C361" s="79"/>
      <c r="D361" s="75"/>
      <c r="E361" s="88"/>
      <c r="F361" s="75"/>
    </row>
    <row r="362" spans="2:6" ht="15.75">
      <c r="B362" s="73">
        <v>3</v>
      </c>
      <c r="C362" s="74" t="s">
        <v>283</v>
      </c>
      <c r="D362" s="75"/>
      <c r="E362" s="88"/>
      <c r="F362" s="75"/>
    </row>
    <row r="363" spans="2:6" ht="15.75">
      <c r="B363" s="78">
        <v>1</v>
      </c>
      <c r="C363" s="79" t="s">
        <v>284</v>
      </c>
      <c r="D363" s="75"/>
      <c r="E363" s="88"/>
      <c r="F363" s="75"/>
    </row>
    <row r="364" spans="2:6" ht="15.75">
      <c r="B364" s="78"/>
      <c r="C364" s="79" t="s">
        <v>3</v>
      </c>
      <c r="D364" s="75">
        <v>2</v>
      </c>
      <c r="E364" s="75"/>
      <c r="F364" s="75">
        <f>E364*D364</f>
        <v>0</v>
      </c>
    </row>
    <row r="365" spans="2:6" ht="15.75">
      <c r="B365" s="78">
        <f>B363+1</f>
        <v>2</v>
      </c>
      <c r="C365" s="79" t="s">
        <v>285</v>
      </c>
      <c r="D365" s="75"/>
      <c r="E365" s="88"/>
      <c r="F365" s="75"/>
    </row>
    <row r="366" spans="2:6" ht="15.75">
      <c r="B366" s="78"/>
      <c r="C366" s="79" t="s">
        <v>162</v>
      </c>
      <c r="D366" s="75">
        <v>4</v>
      </c>
      <c r="E366" s="75"/>
      <c r="F366" s="75">
        <f>E366*D366</f>
        <v>0</v>
      </c>
    </row>
    <row r="367" spans="2:6" ht="15.75">
      <c r="B367" s="78">
        <f>B365+1</f>
        <v>3</v>
      </c>
      <c r="C367" s="79" t="s">
        <v>286</v>
      </c>
      <c r="D367" s="75"/>
      <c r="E367" s="88"/>
      <c r="F367" s="75"/>
    </row>
    <row r="368" spans="2:6" ht="15.75">
      <c r="B368" s="78"/>
      <c r="C368" s="79" t="s">
        <v>3</v>
      </c>
      <c r="D368" s="75">
        <v>0.9</v>
      </c>
      <c r="E368" s="75"/>
      <c r="F368" s="75">
        <f>E368*D368</f>
        <v>0</v>
      </c>
    </row>
    <row r="369" spans="2:6" ht="15.75">
      <c r="B369" s="78">
        <f>B367+1</f>
        <v>4</v>
      </c>
      <c r="C369" s="79" t="s">
        <v>287</v>
      </c>
      <c r="D369" s="75"/>
      <c r="E369" s="88"/>
      <c r="F369" s="75"/>
    </row>
    <row r="370" spans="2:6" ht="15.75">
      <c r="B370" s="78"/>
      <c r="C370" s="79" t="s">
        <v>3</v>
      </c>
      <c r="D370" s="75">
        <v>1</v>
      </c>
      <c r="E370" s="75"/>
      <c r="F370" s="75">
        <f>E370*D370</f>
        <v>0</v>
      </c>
    </row>
    <row r="371" spans="2:6" ht="15.75">
      <c r="B371" s="78">
        <v>5</v>
      </c>
      <c r="C371" s="79" t="s">
        <v>281</v>
      </c>
      <c r="D371" s="75"/>
      <c r="E371" s="75"/>
      <c r="F371" s="75"/>
    </row>
    <row r="372" spans="2:6" ht="15.75">
      <c r="B372" s="78"/>
      <c r="C372" s="79" t="s">
        <v>3</v>
      </c>
      <c r="D372" s="75">
        <v>1</v>
      </c>
      <c r="E372" s="75"/>
      <c r="F372" s="75">
        <f>E372*D372</f>
        <v>0</v>
      </c>
    </row>
    <row r="373" spans="2:6" ht="15.75">
      <c r="B373" s="78">
        <v>6</v>
      </c>
      <c r="C373" s="79" t="s">
        <v>288</v>
      </c>
      <c r="D373" s="75"/>
      <c r="E373" s="88"/>
      <c r="F373" s="75"/>
    </row>
    <row r="374" spans="2:6" ht="15.75">
      <c r="B374" s="78"/>
      <c r="C374" s="79" t="s">
        <v>3</v>
      </c>
      <c r="D374" s="75">
        <v>1</v>
      </c>
      <c r="E374" s="75"/>
      <c r="F374" s="75">
        <f>E374*D374</f>
        <v>0</v>
      </c>
    </row>
    <row r="375" spans="2:6" ht="15.75">
      <c r="B375" s="78"/>
      <c r="C375" s="74" t="s">
        <v>289</v>
      </c>
      <c r="D375" s="75"/>
      <c r="E375" s="75"/>
      <c r="F375" s="75">
        <f>SUM(F338:F374)</f>
        <v>0</v>
      </c>
    </row>
  </sheetData>
  <sheetProtection/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25"/>
  <sheetViews>
    <sheetView zoomScalePageLayoutView="0" workbookViewId="0" topLeftCell="A1">
      <selection activeCell="F36" sqref="F36"/>
    </sheetView>
  </sheetViews>
  <sheetFormatPr defaultColWidth="9.140625" defaultRowHeight="15"/>
  <cols>
    <col min="3" max="3" width="34.8515625" style="0" customWidth="1"/>
    <col min="4" max="4" width="12.421875" style="0" customWidth="1"/>
  </cols>
  <sheetData>
    <row r="3" spans="2:4" ht="15.75">
      <c r="B3" s="64"/>
      <c r="C3" s="64"/>
      <c r="D3" s="64"/>
    </row>
    <row r="4" spans="2:4" ht="15.75">
      <c r="B4" s="132" t="s">
        <v>290</v>
      </c>
      <c r="C4" s="132"/>
      <c r="D4" s="64"/>
    </row>
    <row r="5" spans="2:4" ht="15.75">
      <c r="B5" s="64"/>
      <c r="C5" s="64"/>
      <c r="D5" s="64"/>
    </row>
    <row r="6" spans="2:4" ht="15.75">
      <c r="B6" s="64"/>
      <c r="C6" s="64"/>
      <c r="D6" s="64"/>
    </row>
    <row r="7" spans="2:4" ht="15.75">
      <c r="B7" s="65" t="s">
        <v>108</v>
      </c>
      <c r="C7" s="66" t="s">
        <v>109</v>
      </c>
      <c r="D7" s="64"/>
    </row>
    <row r="8" spans="2:4" ht="15.75">
      <c r="B8" s="67" t="s">
        <v>110</v>
      </c>
      <c r="C8" s="68" t="s">
        <v>111</v>
      </c>
      <c r="D8" s="69">
        <f>F43</f>
        <v>0</v>
      </c>
    </row>
    <row r="9" spans="2:4" ht="15.75">
      <c r="B9" s="67" t="s">
        <v>112</v>
      </c>
      <c r="C9" s="68" t="s">
        <v>113</v>
      </c>
      <c r="D9" s="69">
        <f>F72</f>
        <v>0</v>
      </c>
    </row>
    <row r="10" spans="2:4" ht="15.75">
      <c r="B10" s="67" t="s">
        <v>114</v>
      </c>
      <c r="C10" s="68" t="s">
        <v>115</v>
      </c>
      <c r="D10" s="69">
        <f>F123</f>
        <v>0</v>
      </c>
    </row>
    <row r="11" spans="2:4" ht="31.5">
      <c r="B11" s="67" t="s">
        <v>116</v>
      </c>
      <c r="C11" s="68" t="s">
        <v>117</v>
      </c>
      <c r="D11" s="69">
        <f>F156</f>
        <v>0</v>
      </c>
    </row>
    <row r="12" spans="2:4" ht="15.75">
      <c r="B12" s="67" t="s">
        <v>118</v>
      </c>
      <c r="C12" s="68" t="s">
        <v>119</v>
      </c>
      <c r="D12" s="69">
        <f>F184</f>
        <v>0</v>
      </c>
    </row>
    <row r="13" spans="2:4" ht="15.75">
      <c r="B13" s="67" t="s">
        <v>120</v>
      </c>
      <c r="C13" s="68" t="s">
        <v>121</v>
      </c>
      <c r="D13" s="69">
        <f>F199</f>
        <v>0</v>
      </c>
    </row>
    <row r="14" spans="2:4" ht="15.75">
      <c r="B14" s="67" t="s">
        <v>122</v>
      </c>
      <c r="C14" s="68" t="s">
        <v>123</v>
      </c>
      <c r="D14" s="69">
        <f>F217</f>
        <v>0</v>
      </c>
    </row>
    <row r="15" spans="2:4" ht="31.5">
      <c r="B15" s="67" t="s">
        <v>124</v>
      </c>
      <c r="C15" s="68" t="s">
        <v>125</v>
      </c>
      <c r="D15" s="69">
        <f>F223</f>
        <v>0</v>
      </c>
    </row>
    <row r="16" spans="2:4" ht="15.75">
      <c r="B16" s="67"/>
      <c r="C16" s="68"/>
      <c r="D16" s="69"/>
    </row>
    <row r="17" spans="2:4" ht="15.75">
      <c r="B17" s="65" t="s">
        <v>126</v>
      </c>
      <c r="C17" s="66" t="s">
        <v>127</v>
      </c>
      <c r="D17" s="64"/>
    </row>
    <row r="18" spans="2:4" ht="15.75">
      <c r="B18" s="67" t="s">
        <v>128</v>
      </c>
      <c r="C18" s="68" t="s">
        <v>129</v>
      </c>
      <c r="D18" s="69">
        <f>F251</f>
        <v>0</v>
      </c>
    </row>
    <row r="19" spans="2:4" ht="15.75">
      <c r="B19" s="67" t="s">
        <v>130</v>
      </c>
      <c r="C19" s="68" t="s">
        <v>133</v>
      </c>
      <c r="D19" s="69">
        <f>F262</f>
        <v>0</v>
      </c>
    </row>
    <row r="20" spans="2:4" ht="15.75">
      <c r="B20" s="67" t="s">
        <v>132</v>
      </c>
      <c r="C20" s="68" t="s">
        <v>135</v>
      </c>
      <c r="D20" s="69">
        <f>F270</f>
        <v>0</v>
      </c>
    </row>
    <row r="21" spans="2:4" ht="15.75">
      <c r="B21" s="67"/>
      <c r="C21" s="68"/>
      <c r="D21" s="69"/>
    </row>
    <row r="22" spans="2:4" ht="47.25">
      <c r="B22" s="65" t="s">
        <v>136</v>
      </c>
      <c r="C22" s="66" t="s">
        <v>137</v>
      </c>
      <c r="D22" s="69">
        <f>F325</f>
        <v>0</v>
      </c>
    </row>
    <row r="23" spans="2:4" ht="30.75" thickBot="1">
      <c r="B23" s="65" t="s">
        <v>138</v>
      </c>
      <c r="C23" s="70" t="s">
        <v>139</v>
      </c>
      <c r="D23" s="69">
        <f>(D18+D19+D20+D22)*0.05</f>
        <v>0</v>
      </c>
    </row>
    <row r="24" spans="2:4" ht="16.5" thickBot="1">
      <c r="B24" s="64"/>
      <c r="C24" s="71" t="s">
        <v>140</v>
      </c>
      <c r="D24" s="72">
        <f>SUM(D8:D23)</f>
        <v>0</v>
      </c>
    </row>
    <row r="27" spans="2:6" ht="15.75">
      <c r="B27" s="73" t="s">
        <v>108</v>
      </c>
      <c r="C27" s="74" t="s">
        <v>109</v>
      </c>
      <c r="D27" s="75"/>
      <c r="E27" s="75"/>
      <c r="F27" s="75"/>
    </row>
    <row r="28" spans="2:6" ht="15.75">
      <c r="B28" s="76"/>
      <c r="C28" s="77"/>
      <c r="D28" s="77"/>
      <c r="E28" s="77"/>
      <c r="F28" s="77"/>
    </row>
    <row r="29" spans="2:6" ht="15.75">
      <c r="B29" s="73" t="s">
        <v>110</v>
      </c>
      <c r="C29" s="74" t="s">
        <v>111</v>
      </c>
      <c r="D29" s="75"/>
      <c r="E29" s="75"/>
      <c r="F29" s="75"/>
    </row>
    <row r="30" spans="2:6" ht="15.75">
      <c r="B30" s="76"/>
      <c r="C30" s="77"/>
      <c r="D30" s="77"/>
      <c r="E30" s="77"/>
      <c r="F30" s="77"/>
    </row>
    <row r="31" spans="2:6" ht="31.5">
      <c r="B31" s="78">
        <v>1</v>
      </c>
      <c r="C31" s="79" t="s">
        <v>141</v>
      </c>
      <c r="D31" s="75"/>
      <c r="E31" s="75"/>
      <c r="F31" s="75"/>
    </row>
    <row r="32" spans="2:6" ht="15.75">
      <c r="B32" s="78"/>
      <c r="C32" s="79" t="s">
        <v>142</v>
      </c>
      <c r="D32" s="75">
        <v>60</v>
      </c>
      <c r="E32" s="75"/>
      <c r="F32" s="75">
        <f>E32*D32</f>
        <v>0</v>
      </c>
    </row>
    <row r="33" spans="2:6" ht="15.75">
      <c r="B33" s="76"/>
      <c r="C33" s="77"/>
      <c r="D33" s="77"/>
      <c r="E33" s="77"/>
      <c r="F33" s="75"/>
    </row>
    <row r="34" spans="2:6" ht="31.5">
      <c r="B34" s="78">
        <v>2</v>
      </c>
      <c r="C34" s="79" t="s">
        <v>147</v>
      </c>
      <c r="D34" s="75"/>
      <c r="E34" s="75"/>
      <c r="F34" s="75"/>
    </row>
    <row r="35" spans="2:6" ht="15.75">
      <c r="B35" s="78"/>
      <c r="C35" s="79" t="s">
        <v>148</v>
      </c>
      <c r="D35" s="75"/>
      <c r="E35" s="75"/>
      <c r="F35" s="75">
        <v>0</v>
      </c>
    </row>
    <row r="36" spans="2:6" ht="15.75">
      <c r="B36" s="78"/>
      <c r="C36" s="79"/>
      <c r="D36" s="75"/>
      <c r="E36" s="75"/>
      <c r="F36" s="75"/>
    </row>
    <row r="37" spans="2:6" ht="15.75">
      <c r="B37" s="78">
        <v>3</v>
      </c>
      <c r="C37" s="13" t="s">
        <v>291</v>
      </c>
      <c r="D37" s="75"/>
      <c r="E37" s="75"/>
      <c r="F37" s="75"/>
    </row>
    <row r="38" spans="2:6" ht="15.75">
      <c r="B38" s="78"/>
      <c r="C38" s="79" t="s">
        <v>1</v>
      </c>
      <c r="D38" s="75">
        <v>28</v>
      </c>
      <c r="E38" s="75"/>
      <c r="F38" s="75">
        <f>D38*E38</f>
        <v>0</v>
      </c>
    </row>
    <row r="39" spans="2:6" ht="15.75">
      <c r="B39" s="78"/>
      <c r="C39" s="79"/>
      <c r="D39" s="75"/>
      <c r="E39" s="75"/>
      <c r="F39" s="75"/>
    </row>
    <row r="40" spans="2:6" ht="45">
      <c r="B40" s="78">
        <v>4</v>
      </c>
      <c r="C40" s="13" t="s">
        <v>292</v>
      </c>
      <c r="D40" s="75"/>
      <c r="E40" s="75"/>
      <c r="F40" s="75"/>
    </row>
    <row r="41" spans="2:6" ht="15.75">
      <c r="B41" s="78"/>
      <c r="C41" s="79" t="s">
        <v>142</v>
      </c>
      <c r="D41" s="75">
        <v>50</v>
      </c>
      <c r="E41" s="75"/>
      <c r="F41" s="75">
        <f>D41*E41</f>
        <v>0</v>
      </c>
    </row>
    <row r="42" spans="2:6" ht="15.75">
      <c r="B42" s="76"/>
      <c r="C42" s="77"/>
      <c r="D42" s="77"/>
      <c r="E42" s="77"/>
      <c r="F42" s="75"/>
    </row>
    <row r="43" spans="2:6" ht="15.75">
      <c r="B43" s="78"/>
      <c r="C43" s="74" t="s">
        <v>149</v>
      </c>
      <c r="D43" s="75"/>
      <c r="E43" s="75"/>
      <c r="F43" s="75">
        <f>SUM(F32:F42)</f>
        <v>0</v>
      </c>
    </row>
    <row r="44" spans="2:6" ht="15.75">
      <c r="B44" s="76"/>
      <c r="C44" s="77"/>
      <c r="D44" s="77"/>
      <c r="E44" s="77"/>
      <c r="F44" s="77"/>
    </row>
    <row r="45" spans="2:6" ht="15.75">
      <c r="B45" s="76"/>
      <c r="C45" s="77"/>
      <c r="D45" s="77"/>
      <c r="E45" s="77"/>
      <c r="F45" s="77"/>
    </row>
    <row r="46" spans="2:6" ht="15.75">
      <c r="B46" s="73" t="s">
        <v>112</v>
      </c>
      <c r="C46" s="74" t="s">
        <v>113</v>
      </c>
      <c r="D46" s="75"/>
      <c r="E46" s="75"/>
      <c r="F46" s="75"/>
    </row>
    <row r="47" spans="2:6" ht="15.75">
      <c r="B47" s="76"/>
      <c r="C47" s="77"/>
      <c r="D47" s="77"/>
      <c r="E47" s="77"/>
      <c r="F47" s="77"/>
    </row>
    <row r="48" spans="2:6" ht="63">
      <c r="B48" s="78">
        <v>1</v>
      </c>
      <c r="C48" s="79" t="s">
        <v>293</v>
      </c>
      <c r="D48" s="75"/>
      <c r="E48" s="75"/>
      <c r="F48" s="13"/>
    </row>
    <row r="49" spans="2:6" ht="15.75">
      <c r="B49" s="78"/>
      <c r="C49" s="79" t="s">
        <v>151</v>
      </c>
      <c r="D49" s="75">
        <v>110</v>
      </c>
      <c r="E49" s="75"/>
      <c r="F49" s="75">
        <f>E49*D49</f>
        <v>0</v>
      </c>
    </row>
    <row r="50" spans="2:6" ht="15.75">
      <c r="B50" s="76"/>
      <c r="C50" s="77"/>
      <c r="D50" s="77"/>
      <c r="E50" s="77"/>
      <c r="F50" s="75"/>
    </row>
    <row r="51" spans="2:6" ht="15.75">
      <c r="B51" s="78">
        <v>2</v>
      </c>
      <c r="C51" s="79" t="s">
        <v>294</v>
      </c>
      <c r="D51" s="75"/>
      <c r="E51" s="75"/>
      <c r="F51" s="75"/>
    </row>
    <row r="52" spans="2:6" ht="15.75">
      <c r="B52" s="78"/>
      <c r="C52" s="79" t="s">
        <v>142</v>
      </c>
      <c r="D52" s="75">
        <v>22</v>
      </c>
      <c r="E52" s="75"/>
      <c r="F52" s="75">
        <f>E52*D52</f>
        <v>0</v>
      </c>
    </row>
    <row r="53" spans="2:6" ht="15.75">
      <c r="B53" s="76"/>
      <c r="C53" s="77"/>
      <c r="D53" s="77"/>
      <c r="E53" s="77"/>
      <c r="F53" s="75"/>
    </row>
    <row r="54" spans="2:6" ht="110.25">
      <c r="B54" s="78">
        <v>3</v>
      </c>
      <c r="C54" s="79" t="s">
        <v>154</v>
      </c>
      <c r="D54" s="75"/>
      <c r="E54" s="75"/>
      <c r="F54" s="13"/>
    </row>
    <row r="55" spans="2:6" ht="15.75">
      <c r="B55" s="78"/>
      <c r="C55" s="79" t="s">
        <v>151</v>
      </c>
      <c r="D55" s="75">
        <v>60</v>
      </c>
      <c r="E55" s="75"/>
      <c r="F55" s="75">
        <f>E55*D55</f>
        <v>0</v>
      </c>
    </row>
    <row r="56" spans="2:6" ht="15.75">
      <c r="B56" s="78"/>
      <c r="C56" s="79"/>
      <c r="D56" s="75"/>
      <c r="E56" s="75"/>
      <c r="F56" s="75"/>
    </row>
    <row r="57" spans="2:6" ht="90">
      <c r="B57" s="78">
        <v>4</v>
      </c>
      <c r="C57" s="13" t="s">
        <v>295</v>
      </c>
      <c r="D57" s="75"/>
      <c r="E57" s="75"/>
      <c r="F57" s="75"/>
    </row>
    <row r="58" spans="2:6" ht="15.75">
      <c r="B58" s="78"/>
      <c r="C58" s="79" t="s">
        <v>151</v>
      </c>
      <c r="D58" s="75">
        <v>10</v>
      </c>
      <c r="E58" s="75"/>
      <c r="F58" s="75">
        <f>D58*E58</f>
        <v>0</v>
      </c>
    </row>
    <row r="59" spans="2:6" ht="15.75">
      <c r="B59" s="78"/>
      <c r="C59" s="79"/>
      <c r="D59" s="75"/>
      <c r="E59" s="75"/>
      <c r="F59" s="75"/>
    </row>
    <row r="60" spans="2:6" ht="30">
      <c r="B60" s="78">
        <v>5</v>
      </c>
      <c r="C60" s="13" t="s">
        <v>296</v>
      </c>
      <c r="D60" s="75"/>
      <c r="E60" s="75"/>
      <c r="F60" s="75"/>
    </row>
    <row r="61" spans="2:6" ht="15.75">
      <c r="B61" s="78"/>
      <c r="C61" s="79" t="s">
        <v>142</v>
      </c>
      <c r="D61" s="75">
        <v>50</v>
      </c>
      <c r="E61" s="75"/>
      <c r="F61" s="75">
        <f>D61*E61</f>
        <v>0</v>
      </c>
    </row>
    <row r="62" spans="2:6" ht="15.75">
      <c r="B62" s="78"/>
      <c r="C62" s="79"/>
      <c r="D62" s="75"/>
      <c r="E62" s="75"/>
      <c r="F62" s="75"/>
    </row>
    <row r="63" spans="2:6" ht="60">
      <c r="B63" s="78">
        <v>6</v>
      </c>
      <c r="C63" s="13" t="s">
        <v>297</v>
      </c>
      <c r="D63" s="75"/>
      <c r="E63" s="75"/>
      <c r="F63" s="75"/>
    </row>
    <row r="64" spans="2:6" ht="15.75">
      <c r="B64" s="78"/>
      <c r="C64" s="79" t="s">
        <v>142</v>
      </c>
      <c r="D64" s="75">
        <v>50</v>
      </c>
      <c r="E64" s="75"/>
      <c r="F64" s="75">
        <f>E64*D64</f>
        <v>0</v>
      </c>
    </row>
    <row r="65" spans="2:6" ht="15.75">
      <c r="B65" s="76"/>
      <c r="C65" s="77"/>
      <c r="D65" s="77"/>
      <c r="E65" s="77"/>
      <c r="F65" s="75"/>
    </row>
    <row r="66" spans="2:6" ht="47.25">
      <c r="B66" s="78">
        <v>7</v>
      </c>
      <c r="C66" s="79" t="s">
        <v>158</v>
      </c>
      <c r="D66" s="75"/>
      <c r="E66" s="75"/>
      <c r="F66" s="75"/>
    </row>
    <row r="67" spans="2:6" ht="15.75">
      <c r="B67" s="78"/>
      <c r="C67" s="79" t="s">
        <v>151</v>
      </c>
      <c r="D67" s="75">
        <f>(D49-D55)*1.3</f>
        <v>65</v>
      </c>
      <c r="E67" s="75"/>
      <c r="F67" s="75">
        <f>E67*D67</f>
        <v>0</v>
      </c>
    </row>
    <row r="68" spans="2:6" ht="15.75">
      <c r="B68" s="78"/>
      <c r="C68" s="79"/>
      <c r="D68" s="75"/>
      <c r="E68" s="75"/>
      <c r="F68" s="75"/>
    </row>
    <row r="69" spans="2:6" ht="60">
      <c r="B69" s="78">
        <v>8</v>
      </c>
      <c r="C69" s="13" t="s">
        <v>298</v>
      </c>
      <c r="D69" s="75"/>
      <c r="E69" s="75"/>
      <c r="F69" s="75"/>
    </row>
    <row r="70" spans="2:6" ht="15.75">
      <c r="B70" s="78"/>
      <c r="C70" s="79" t="s">
        <v>299</v>
      </c>
      <c r="D70" s="75">
        <v>40</v>
      </c>
      <c r="E70" s="75"/>
      <c r="F70" s="75">
        <f>D70*E70</f>
        <v>0</v>
      </c>
    </row>
    <row r="71" spans="2:6" ht="15.75">
      <c r="B71" s="78"/>
      <c r="C71" s="79"/>
      <c r="D71" s="75"/>
      <c r="E71" s="75"/>
      <c r="F71" s="75"/>
    </row>
    <row r="72" spans="2:6" ht="15.75">
      <c r="B72" s="78"/>
      <c r="C72" s="74" t="s">
        <v>159</v>
      </c>
      <c r="D72" s="75"/>
      <c r="E72" s="75"/>
      <c r="F72" s="75">
        <f>SUM(F48:F71)</f>
        <v>0</v>
      </c>
    </row>
    <row r="73" spans="2:6" ht="15.75">
      <c r="B73" s="76"/>
      <c r="C73" s="77"/>
      <c r="D73" s="77"/>
      <c r="E73" s="77"/>
      <c r="F73" s="77"/>
    </row>
    <row r="74" spans="2:6" ht="15.75">
      <c r="B74" s="76"/>
      <c r="C74" s="77"/>
      <c r="D74" s="77"/>
      <c r="E74" s="77"/>
      <c r="F74" s="77"/>
    </row>
    <row r="75" spans="2:6" ht="15.75">
      <c r="B75" s="73" t="s">
        <v>114</v>
      </c>
      <c r="C75" s="74" t="s">
        <v>115</v>
      </c>
      <c r="D75" s="83"/>
      <c r="E75" s="83"/>
      <c r="F75" s="75"/>
    </row>
    <row r="76" spans="2:6" ht="15.75">
      <c r="B76" s="76"/>
      <c r="C76" s="77"/>
      <c r="D76" s="77"/>
      <c r="E76" s="77"/>
      <c r="F76" s="77"/>
    </row>
    <row r="77" spans="2:6" ht="47.25">
      <c r="B77" s="78">
        <v>1</v>
      </c>
      <c r="C77" s="79" t="s">
        <v>160</v>
      </c>
      <c r="D77" s="75"/>
      <c r="E77" s="75"/>
      <c r="F77" s="75"/>
    </row>
    <row r="78" spans="2:6" ht="15.75">
      <c r="B78" s="78"/>
      <c r="C78" s="79" t="s">
        <v>161</v>
      </c>
      <c r="D78" s="75"/>
      <c r="E78" s="75"/>
      <c r="F78" s="75"/>
    </row>
    <row r="79" spans="2:6" ht="15.75">
      <c r="B79" s="78"/>
      <c r="C79" s="79" t="s">
        <v>162</v>
      </c>
      <c r="D79" s="75">
        <v>14.4</v>
      </c>
      <c r="E79" s="75"/>
      <c r="F79" s="75">
        <f>E79*D79</f>
        <v>0</v>
      </c>
    </row>
    <row r="80" spans="2:6" ht="15.75">
      <c r="B80" s="78"/>
      <c r="C80" s="79" t="s">
        <v>163</v>
      </c>
      <c r="D80" s="88"/>
      <c r="E80" s="75"/>
      <c r="F80" s="75"/>
    </row>
    <row r="81" spans="2:6" ht="15.75">
      <c r="B81" s="78"/>
      <c r="C81" s="79" t="s">
        <v>162</v>
      </c>
      <c r="D81" s="75">
        <v>3.7</v>
      </c>
      <c r="E81" s="75"/>
      <c r="F81" s="75">
        <f>E81*D81</f>
        <v>0</v>
      </c>
    </row>
    <row r="82" spans="2:6" ht="15.75">
      <c r="B82" s="76"/>
      <c r="C82" s="77"/>
      <c r="D82" s="89"/>
      <c r="E82" s="77"/>
      <c r="F82" s="75"/>
    </row>
    <row r="83" spans="2:6" ht="63">
      <c r="B83" s="78">
        <v>2</v>
      </c>
      <c r="C83" s="79" t="s">
        <v>164</v>
      </c>
      <c r="D83" s="88"/>
      <c r="E83" s="75"/>
      <c r="F83" s="75"/>
    </row>
    <row r="84" spans="2:6" ht="15.75">
      <c r="B84" s="78"/>
      <c r="C84" s="79" t="s">
        <v>161</v>
      </c>
      <c r="D84" s="88"/>
      <c r="E84" s="75"/>
      <c r="F84" s="75"/>
    </row>
    <row r="85" spans="2:6" ht="15.75">
      <c r="B85" s="78"/>
      <c r="C85" s="79" t="s">
        <v>142</v>
      </c>
      <c r="D85" s="75">
        <v>3.08</v>
      </c>
      <c r="E85" s="75"/>
      <c r="F85" s="75">
        <f>E85*D85</f>
        <v>0</v>
      </c>
    </row>
    <row r="86" spans="2:6" ht="15.75">
      <c r="B86" s="78"/>
      <c r="C86" s="79" t="s">
        <v>163</v>
      </c>
      <c r="D86" s="88"/>
      <c r="E86" s="75"/>
      <c r="F86" s="75"/>
    </row>
    <row r="87" spans="2:6" ht="15.75">
      <c r="B87" s="78"/>
      <c r="C87" s="79" t="s">
        <v>142</v>
      </c>
      <c r="D87" s="75">
        <v>1.7</v>
      </c>
      <c r="E87" s="75"/>
      <c r="F87" s="75">
        <f>E87*D87</f>
        <v>0</v>
      </c>
    </row>
    <row r="88" spans="2:6" ht="15.75">
      <c r="B88" s="76"/>
      <c r="C88" s="77"/>
      <c r="D88" s="89"/>
      <c r="E88" s="77"/>
      <c r="F88" s="75"/>
    </row>
    <row r="89" spans="2:6" ht="63">
      <c r="B89" s="78">
        <v>3</v>
      </c>
      <c r="C89" s="79" t="s">
        <v>300</v>
      </c>
      <c r="D89" s="88"/>
      <c r="E89" s="75"/>
      <c r="F89" s="75"/>
    </row>
    <row r="90" spans="2:6" ht="15.75">
      <c r="B90" s="78"/>
      <c r="C90" s="79" t="s">
        <v>142</v>
      </c>
      <c r="D90" s="75">
        <v>30.2</v>
      </c>
      <c r="E90" s="75"/>
      <c r="F90" s="75">
        <f>E90*D90</f>
        <v>0</v>
      </c>
    </row>
    <row r="91" spans="2:6" ht="15.75">
      <c r="B91" s="76"/>
      <c r="C91" s="77"/>
      <c r="D91" s="89"/>
      <c r="E91" s="77"/>
      <c r="F91" s="75"/>
    </row>
    <row r="92" spans="2:6" ht="63">
      <c r="B92" s="78">
        <v>4</v>
      </c>
      <c r="C92" s="79" t="s">
        <v>166</v>
      </c>
      <c r="D92" s="88"/>
      <c r="E92" s="75"/>
      <c r="F92" s="75"/>
    </row>
    <row r="93" spans="2:6" ht="15.75">
      <c r="B93" s="78"/>
      <c r="C93" s="79" t="s">
        <v>142</v>
      </c>
      <c r="D93" s="75">
        <v>30.9</v>
      </c>
      <c r="E93" s="75"/>
      <c r="F93" s="75">
        <f>E93*D93</f>
        <v>0</v>
      </c>
    </row>
    <row r="94" spans="2:6" ht="15.75">
      <c r="B94" s="76"/>
      <c r="C94" s="77"/>
      <c r="D94" s="89"/>
      <c r="E94" s="77"/>
      <c r="F94" s="75"/>
    </row>
    <row r="95" spans="2:6" ht="63">
      <c r="B95" s="78">
        <v>5</v>
      </c>
      <c r="C95" s="79" t="s">
        <v>167</v>
      </c>
      <c r="D95" s="88"/>
      <c r="E95" s="75"/>
      <c r="F95" s="75"/>
    </row>
    <row r="96" spans="2:6" ht="15.75">
      <c r="B96" s="78"/>
      <c r="C96" s="79" t="s">
        <v>142</v>
      </c>
      <c r="D96" s="75">
        <v>11.8</v>
      </c>
      <c r="E96" s="75"/>
      <c r="F96" s="75">
        <f>E96*D96</f>
        <v>0</v>
      </c>
    </row>
    <row r="97" spans="2:6" ht="15.75">
      <c r="B97" s="76"/>
      <c r="C97" s="77"/>
      <c r="D97" s="89"/>
      <c r="E97" s="77"/>
      <c r="F97" s="75"/>
    </row>
    <row r="98" spans="2:6" ht="47.25">
      <c r="B98" s="78">
        <v>6</v>
      </c>
      <c r="C98" s="79" t="s">
        <v>168</v>
      </c>
      <c r="D98" s="88"/>
      <c r="E98" s="75"/>
      <c r="F98" s="75"/>
    </row>
    <row r="99" spans="2:6" ht="15.75">
      <c r="B99" s="78"/>
      <c r="C99" s="79" t="s">
        <v>142</v>
      </c>
      <c r="D99" s="75">
        <v>2.7</v>
      </c>
      <c r="E99" s="75"/>
      <c r="F99" s="75">
        <f>E99*D99</f>
        <v>0</v>
      </c>
    </row>
    <row r="100" spans="2:6" ht="15.75">
      <c r="B100" s="76"/>
      <c r="C100" s="77"/>
      <c r="D100" s="89"/>
      <c r="E100" s="77"/>
      <c r="F100" s="75"/>
    </row>
    <row r="101" spans="2:6" ht="31.5">
      <c r="B101" s="78">
        <v>7</v>
      </c>
      <c r="C101" s="79" t="s">
        <v>169</v>
      </c>
      <c r="D101" s="88"/>
      <c r="E101" s="75"/>
      <c r="F101" s="75"/>
    </row>
    <row r="102" spans="2:6" ht="31.5">
      <c r="B102" s="78"/>
      <c r="C102" s="79" t="s">
        <v>301</v>
      </c>
      <c r="D102" s="88"/>
      <c r="E102" s="75"/>
      <c r="F102" s="75"/>
    </row>
    <row r="103" spans="2:6" ht="15.75">
      <c r="B103" s="78"/>
      <c r="C103" s="79" t="s">
        <v>142</v>
      </c>
      <c r="D103" s="75">
        <v>8.8</v>
      </c>
      <c r="E103" s="75"/>
      <c r="F103" s="75">
        <f>E103*D103</f>
        <v>0</v>
      </c>
    </row>
    <row r="104" spans="2:6" ht="15.75">
      <c r="B104" s="76"/>
      <c r="C104" s="77"/>
      <c r="D104" s="89"/>
      <c r="E104" s="77"/>
      <c r="F104" s="75"/>
    </row>
    <row r="105" spans="2:6" ht="63">
      <c r="B105" s="78">
        <v>8</v>
      </c>
      <c r="C105" s="79" t="s">
        <v>302</v>
      </c>
      <c r="D105" s="88"/>
      <c r="E105" s="75"/>
      <c r="F105" s="75"/>
    </row>
    <row r="106" spans="2:6" ht="15.75">
      <c r="B106" s="78"/>
      <c r="C106" s="79" t="s">
        <v>303</v>
      </c>
      <c r="D106" s="88"/>
      <c r="E106" s="75"/>
      <c r="F106" s="75"/>
    </row>
    <row r="107" spans="2:6" ht="15.75">
      <c r="B107" s="78"/>
      <c r="C107" s="79" t="s">
        <v>162</v>
      </c>
      <c r="D107" s="75">
        <v>2.4</v>
      </c>
      <c r="E107" s="75"/>
      <c r="F107" s="75">
        <f>E107*D107</f>
        <v>0</v>
      </c>
    </row>
    <row r="108" spans="2:6" ht="15.75">
      <c r="B108" s="78"/>
      <c r="C108" s="79"/>
      <c r="D108" s="88"/>
      <c r="E108" s="75"/>
      <c r="F108" s="75"/>
    </row>
    <row r="109" spans="2:6" ht="31.5">
      <c r="B109" s="78">
        <v>9</v>
      </c>
      <c r="C109" s="79" t="s">
        <v>175</v>
      </c>
      <c r="D109" s="75"/>
      <c r="E109" s="75"/>
      <c r="F109" s="75"/>
    </row>
    <row r="110" spans="2:6" ht="15.75">
      <c r="B110" s="78"/>
      <c r="C110" s="79" t="s">
        <v>176</v>
      </c>
      <c r="D110" s="75"/>
      <c r="E110" s="75"/>
      <c r="F110" s="75"/>
    </row>
    <row r="111" spans="2:6" ht="15.75">
      <c r="B111" s="78"/>
      <c r="C111" s="79" t="s">
        <v>177</v>
      </c>
      <c r="D111" s="75">
        <v>15</v>
      </c>
      <c r="E111" s="75"/>
      <c r="F111" s="75">
        <f>E111*D111</f>
        <v>0</v>
      </c>
    </row>
    <row r="112" spans="2:6" ht="15.75">
      <c r="B112" s="90"/>
      <c r="C112" s="89"/>
      <c r="D112" s="89"/>
      <c r="E112" s="89"/>
      <c r="F112" s="88"/>
    </row>
    <row r="113" spans="2:6" ht="31.5">
      <c r="B113" s="78">
        <v>10</v>
      </c>
      <c r="C113" s="79" t="s">
        <v>178</v>
      </c>
      <c r="D113" s="75"/>
      <c r="E113" s="75"/>
      <c r="F113" s="75"/>
    </row>
    <row r="114" spans="2:6" ht="15.75">
      <c r="B114" s="78"/>
      <c r="C114" s="79" t="s">
        <v>179</v>
      </c>
      <c r="D114" s="75">
        <v>3</v>
      </c>
      <c r="E114" s="75"/>
      <c r="F114" s="75">
        <f>E114*D114</f>
        <v>0</v>
      </c>
    </row>
    <row r="115" spans="2:6" ht="15.75">
      <c r="B115" s="78"/>
      <c r="C115" s="79" t="s">
        <v>145</v>
      </c>
      <c r="D115" s="75"/>
      <c r="E115" s="75"/>
      <c r="F115" s="75"/>
    </row>
    <row r="116" spans="2:6" ht="15.75">
      <c r="B116" s="90"/>
      <c r="C116" s="89"/>
      <c r="D116" s="89"/>
      <c r="E116" s="89"/>
      <c r="F116" s="88"/>
    </row>
    <row r="117" spans="2:6" ht="47.25">
      <c r="B117" s="78">
        <v>11</v>
      </c>
      <c r="C117" s="79" t="s">
        <v>180</v>
      </c>
      <c r="D117" s="75"/>
      <c r="E117" s="75"/>
      <c r="F117" s="75"/>
    </row>
    <row r="118" spans="2:6" ht="15.75">
      <c r="B118" s="78"/>
      <c r="C118" s="79" t="s">
        <v>142</v>
      </c>
      <c r="D118" s="75">
        <v>8.4</v>
      </c>
      <c r="E118" s="75"/>
      <c r="F118" s="75">
        <f>E118*D118</f>
        <v>0</v>
      </c>
    </row>
    <row r="119" spans="2:6" ht="15.75">
      <c r="B119" s="90"/>
      <c r="C119" s="89"/>
      <c r="D119" s="89"/>
      <c r="E119" s="89"/>
      <c r="F119" s="88"/>
    </row>
    <row r="120" spans="2:6" ht="47.25">
      <c r="B120" s="78">
        <v>12</v>
      </c>
      <c r="C120" s="79" t="s">
        <v>181</v>
      </c>
      <c r="D120" s="75"/>
      <c r="E120" s="75"/>
      <c r="F120" s="75"/>
    </row>
    <row r="121" spans="2:6" ht="15.75">
      <c r="B121" s="78"/>
      <c r="C121" s="79" t="s">
        <v>142</v>
      </c>
      <c r="D121" s="75">
        <v>38.4</v>
      </c>
      <c r="E121" s="75"/>
      <c r="F121" s="75">
        <f>E121*D121</f>
        <v>0</v>
      </c>
    </row>
    <row r="122" spans="2:6" ht="16.5" thickBot="1">
      <c r="B122" s="78"/>
      <c r="C122" s="80"/>
      <c r="D122" s="81"/>
      <c r="E122" s="81"/>
      <c r="F122" s="81"/>
    </row>
    <row r="123" spans="2:6" ht="16.5" thickTop="1">
      <c r="B123" s="78"/>
      <c r="C123" s="74" t="s">
        <v>182</v>
      </c>
      <c r="D123" s="75"/>
      <c r="E123" s="75"/>
      <c r="F123" s="75">
        <f>SUM(F79:F121)</f>
        <v>0</v>
      </c>
    </row>
    <row r="124" spans="2:6" ht="15.75">
      <c r="B124" s="76"/>
      <c r="C124" s="77"/>
      <c r="D124" s="77"/>
      <c r="E124" s="77"/>
      <c r="F124" s="77"/>
    </row>
    <row r="125" spans="2:6" ht="15.75">
      <c r="B125" s="76"/>
      <c r="C125" s="77"/>
      <c r="D125" s="77"/>
      <c r="E125" s="77"/>
      <c r="F125" s="77"/>
    </row>
    <row r="126" spans="2:6" ht="31.5">
      <c r="B126" s="73" t="s">
        <v>116</v>
      </c>
      <c r="C126" s="74" t="s">
        <v>117</v>
      </c>
      <c r="D126" s="83"/>
      <c r="E126" s="83"/>
      <c r="F126" s="75"/>
    </row>
    <row r="127" spans="2:6" ht="15.75">
      <c r="B127" s="76"/>
      <c r="C127" s="77"/>
      <c r="D127" s="77"/>
      <c r="E127" s="77"/>
      <c r="F127" s="77"/>
    </row>
    <row r="128" spans="2:6" ht="47.25">
      <c r="B128" s="78">
        <v>1</v>
      </c>
      <c r="C128" s="79" t="s">
        <v>183</v>
      </c>
      <c r="D128" s="75"/>
      <c r="E128" s="75"/>
      <c r="F128" s="75"/>
    </row>
    <row r="129" spans="2:6" ht="15.75">
      <c r="B129" s="78"/>
      <c r="C129" s="79" t="s">
        <v>151</v>
      </c>
      <c r="D129" s="75">
        <v>2</v>
      </c>
      <c r="E129" s="75"/>
      <c r="F129" s="75">
        <f>E129*D129</f>
        <v>0</v>
      </c>
    </row>
    <row r="130" spans="2:6" ht="15.75">
      <c r="B130" s="76"/>
      <c r="C130" s="77"/>
      <c r="D130" s="77"/>
      <c r="E130" s="77"/>
      <c r="F130" s="75"/>
    </row>
    <row r="131" spans="2:6" ht="78.75">
      <c r="B131" s="78">
        <v>2</v>
      </c>
      <c r="C131" s="79" t="s">
        <v>184</v>
      </c>
      <c r="D131" s="75"/>
      <c r="E131" s="75"/>
      <c r="F131" s="75"/>
    </row>
    <row r="132" spans="2:6" ht="15.75">
      <c r="B132" s="78"/>
      <c r="C132" s="79" t="s">
        <v>151</v>
      </c>
      <c r="D132" s="75">
        <v>1.7</v>
      </c>
      <c r="E132" s="75"/>
      <c r="F132" s="75">
        <f>E132*D132</f>
        <v>0</v>
      </c>
    </row>
    <row r="133" spans="2:6" ht="15.75">
      <c r="B133" s="78"/>
      <c r="C133" s="79"/>
      <c r="D133" s="75"/>
      <c r="E133" s="75"/>
      <c r="F133" s="75"/>
    </row>
    <row r="134" spans="2:6" ht="47.25">
      <c r="B134" s="78">
        <v>3</v>
      </c>
      <c r="C134" s="79" t="s">
        <v>185</v>
      </c>
      <c r="D134" s="75"/>
      <c r="E134" s="75"/>
      <c r="F134" s="75"/>
    </row>
    <row r="135" spans="2:6" ht="15.75">
      <c r="B135" s="78"/>
      <c r="C135" s="79" t="s">
        <v>151</v>
      </c>
      <c r="D135" s="75">
        <v>1</v>
      </c>
      <c r="E135" s="75"/>
      <c r="F135" s="75">
        <f>E135*D135</f>
        <v>0</v>
      </c>
    </row>
    <row r="136" spans="2:6" ht="15.75">
      <c r="B136" s="76"/>
      <c r="C136" s="77"/>
      <c r="D136" s="77"/>
      <c r="E136" s="77"/>
      <c r="F136" s="75"/>
    </row>
    <row r="137" spans="2:6" ht="78.75">
      <c r="B137" s="78">
        <v>4</v>
      </c>
      <c r="C137" s="79" t="s">
        <v>186</v>
      </c>
      <c r="D137" s="75"/>
      <c r="E137" s="75"/>
      <c r="F137" s="75"/>
    </row>
    <row r="138" spans="2:6" ht="15.75">
      <c r="B138" s="78"/>
      <c r="C138" s="79" t="s">
        <v>151</v>
      </c>
      <c r="D138" s="75">
        <v>4.1</v>
      </c>
      <c r="E138" s="75"/>
      <c r="F138" s="75">
        <f>E138*D138</f>
        <v>0</v>
      </c>
    </row>
    <row r="139" spans="2:6" ht="15.75">
      <c r="B139" s="76"/>
      <c r="C139" s="77"/>
      <c r="D139" s="77"/>
      <c r="E139" s="77"/>
      <c r="F139" s="75"/>
    </row>
    <row r="140" spans="2:6" ht="47.25">
      <c r="B140" s="78">
        <v>5</v>
      </c>
      <c r="C140" s="79" t="s">
        <v>187</v>
      </c>
      <c r="D140" s="75"/>
      <c r="E140" s="75"/>
      <c r="F140" s="75"/>
    </row>
    <row r="141" spans="2:6" ht="15.75">
      <c r="B141" s="78"/>
      <c r="C141" s="79" t="s">
        <v>151</v>
      </c>
      <c r="D141" s="75">
        <v>2.6</v>
      </c>
      <c r="E141" s="75"/>
      <c r="F141" s="75">
        <f>E141*D141</f>
        <v>0</v>
      </c>
    </row>
    <row r="142" spans="2:6" ht="15.75">
      <c r="B142" s="78"/>
      <c r="C142" s="77"/>
      <c r="D142" s="77"/>
      <c r="E142" s="77"/>
      <c r="F142" s="75"/>
    </row>
    <row r="143" spans="2:6" ht="47.25">
      <c r="B143" s="78">
        <v>6</v>
      </c>
      <c r="C143" s="79" t="s">
        <v>304</v>
      </c>
      <c r="D143" s="75"/>
      <c r="E143" s="75"/>
      <c r="F143" s="75"/>
    </row>
    <row r="144" spans="2:6" ht="15.75">
      <c r="B144" s="78"/>
      <c r="C144" s="79" t="s">
        <v>151</v>
      </c>
      <c r="D144" s="75">
        <v>2.4</v>
      </c>
      <c r="E144" s="75"/>
      <c r="F144" s="75">
        <f>E144*D144</f>
        <v>0</v>
      </c>
    </row>
    <row r="145" spans="2:6" ht="15.75">
      <c r="B145" s="76"/>
      <c r="C145" s="77"/>
      <c r="D145" s="89"/>
      <c r="E145" s="77"/>
      <c r="F145" s="75"/>
    </row>
    <row r="146" spans="2:6" ht="63">
      <c r="B146" s="78">
        <v>7</v>
      </c>
      <c r="C146" s="79" t="s">
        <v>305</v>
      </c>
      <c r="D146" s="88"/>
      <c r="E146" s="75"/>
      <c r="F146" s="75"/>
    </row>
    <row r="147" spans="2:6" ht="15.75">
      <c r="B147" s="78"/>
      <c r="C147" s="79" t="s">
        <v>151</v>
      </c>
      <c r="D147" s="75">
        <v>0.35</v>
      </c>
      <c r="E147" s="75"/>
      <c r="F147" s="75">
        <f>E147*D147</f>
        <v>0</v>
      </c>
    </row>
    <row r="148" spans="2:6" ht="15.75">
      <c r="B148" s="76"/>
      <c r="C148" s="77"/>
      <c r="D148" s="89"/>
      <c r="E148" s="77"/>
      <c r="F148" s="75"/>
    </row>
    <row r="149" spans="2:6" ht="31.5">
      <c r="B149" s="78">
        <v>8</v>
      </c>
      <c r="C149" s="79" t="s">
        <v>193</v>
      </c>
      <c r="D149" s="88"/>
      <c r="E149" s="75"/>
      <c r="F149" s="75"/>
    </row>
    <row r="150" spans="2:6" ht="15.75">
      <c r="B150" s="78"/>
      <c r="C150" s="79" t="s">
        <v>194</v>
      </c>
      <c r="D150" s="88"/>
      <c r="E150" s="75"/>
      <c r="F150" s="75"/>
    </row>
    <row r="151" spans="2:6" ht="15.75">
      <c r="B151" s="78"/>
      <c r="C151" s="79" t="s">
        <v>195</v>
      </c>
      <c r="D151" s="75">
        <v>504</v>
      </c>
      <c r="E151" s="75"/>
      <c r="F151" s="75">
        <f>E151*D151</f>
        <v>0</v>
      </c>
    </row>
    <row r="152" spans="2:6" ht="15.75">
      <c r="B152" s="76"/>
      <c r="C152" s="77"/>
      <c r="D152" s="89"/>
      <c r="E152" s="77"/>
      <c r="F152" s="75"/>
    </row>
    <row r="153" spans="2:6" ht="31.5">
      <c r="B153" s="78">
        <v>9</v>
      </c>
      <c r="C153" s="79" t="s">
        <v>196</v>
      </c>
      <c r="D153" s="88"/>
      <c r="E153" s="75"/>
      <c r="F153" s="75"/>
    </row>
    <row r="154" spans="2:6" ht="15.75">
      <c r="B154" s="78"/>
      <c r="C154" s="79" t="s">
        <v>195</v>
      </c>
      <c r="D154" s="75">
        <v>647</v>
      </c>
      <c r="E154" s="75"/>
      <c r="F154" s="75">
        <f>E154*D154</f>
        <v>0</v>
      </c>
    </row>
    <row r="155" spans="2:6" ht="16.5" thickBot="1">
      <c r="B155" s="78"/>
      <c r="C155" s="80"/>
      <c r="D155" s="81"/>
      <c r="E155" s="81"/>
      <c r="F155" s="81"/>
    </row>
    <row r="156" spans="2:6" ht="16.5" thickTop="1">
      <c r="B156" s="78"/>
      <c r="C156" s="74" t="s">
        <v>197</v>
      </c>
      <c r="D156" s="75"/>
      <c r="E156" s="75"/>
      <c r="F156" s="75">
        <f>SUM(F129:F154)</f>
        <v>0</v>
      </c>
    </row>
    <row r="157" spans="2:6" ht="15.75">
      <c r="B157" s="78"/>
      <c r="C157" s="74"/>
      <c r="D157" s="75"/>
      <c r="E157" s="75"/>
      <c r="F157" s="75"/>
    </row>
    <row r="158" spans="2:6" ht="15.75">
      <c r="B158" s="73" t="s">
        <v>118</v>
      </c>
      <c r="C158" s="74" t="s">
        <v>119</v>
      </c>
      <c r="D158" s="83"/>
      <c r="E158" s="83"/>
      <c r="F158" s="75"/>
    </row>
    <row r="159" spans="2:6" ht="15.75">
      <c r="B159" s="76"/>
      <c r="C159" s="77"/>
      <c r="D159" s="77"/>
      <c r="E159" s="77"/>
      <c r="F159" s="77"/>
    </row>
    <row r="160" spans="2:6" ht="63">
      <c r="B160" s="78">
        <v>1</v>
      </c>
      <c r="C160" s="79" t="s">
        <v>306</v>
      </c>
      <c r="D160" s="75"/>
      <c r="E160" s="75"/>
      <c r="F160" s="13"/>
    </row>
    <row r="161" spans="2:6" ht="15.75">
      <c r="B161" s="78"/>
      <c r="C161" s="79" t="s">
        <v>145</v>
      </c>
      <c r="D161" s="75">
        <v>1</v>
      </c>
      <c r="E161" s="75"/>
      <c r="F161" s="75">
        <f>E161*D161</f>
        <v>0</v>
      </c>
    </row>
    <row r="162" spans="2:6" ht="15.75">
      <c r="B162" s="76"/>
      <c r="C162" s="77"/>
      <c r="D162" s="77"/>
      <c r="E162" s="77"/>
      <c r="F162" s="75"/>
    </row>
    <row r="163" spans="2:6" ht="63">
      <c r="B163" s="78">
        <v>2</v>
      </c>
      <c r="C163" s="79" t="s">
        <v>200</v>
      </c>
      <c r="D163" s="75"/>
      <c r="E163" s="75"/>
      <c r="F163" s="75"/>
    </row>
    <row r="164" spans="2:6" ht="15.75">
      <c r="B164" s="78"/>
      <c r="C164" s="79" t="s">
        <v>142</v>
      </c>
      <c r="D164" s="75">
        <v>12</v>
      </c>
      <c r="E164" s="75"/>
      <c r="F164" s="75">
        <f>E164*D164</f>
        <v>0</v>
      </c>
    </row>
    <row r="165" spans="2:6" ht="15.75">
      <c r="B165" s="76"/>
      <c r="C165" s="77"/>
      <c r="D165" s="77"/>
      <c r="E165" s="77"/>
      <c r="F165" s="75"/>
    </row>
    <row r="166" spans="2:6" ht="63">
      <c r="B166" s="78">
        <v>3</v>
      </c>
      <c r="C166" s="79" t="s">
        <v>201</v>
      </c>
      <c r="D166" s="75"/>
      <c r="E166" s="75"/>
      <c r="F166" s="75"/>
    </row>
    <row r="167" spans="2:6" ht="15.75">
      <c r="B167" s="78"/>
      <c r="C167" s="79" t="s">
        <v>142</v>
      </c>
      <c r="D167" s="75">
        <v>12</v>
      </c>
      <c r="E167" s="75"/>
      <c r="F167" s="75">
        <f>E167*D167</f>
        <v>0</v>
      </c>
    </row>
    <row r="168" spans="2:6" ht="15.75">
      <c r="B168" s="76"/>
      <c r="C168" s="77"/>
      <c r="D168" s="77"/>
      <c r="E168" s="77"/>
      <c r="F168" s="75"/>
    </row>
    <row r="169" spans="2:6" ht="47.25">
      <c r="B169" s="78">
        <v>4</v>
      </c>
      <c r="C169" s="79" t="s">
        <v>202</v>
      </c>
      <c r="D169" s="75"/>
      <c r="E169" s="75"/>
      <c r="F169" s="75"/>
    </row>
    <row r="170" spans="2:6" ht="15.75">
      <c r="B170" s="78"/>
      <c r="C170" s="79" t="s">
        <v>142</v>
      </c>
      <c r="D170" s="75">
        <v>8.4</v>
      </c>
      <c r="E170" s="75"/>
      <c r="F170" s="75">
        <f>E170*D170</f>
        <v>0</v>
      </c>
    </row>
    <row r="171" spans="2:6" ht="15.75">
      <c r="B171" s="76"/>
      <c r="C171" s="77"/>
      <c r="D171" s="77"/>
      <c r="E171" s="77"/>
      <c r="F171" s="75"/>
    </row>
    <row r="172" spans="2:6" ht="63">
      <c r="B172" s="78">
        <v>5</v>
      </c>
      <c r="C172" s="79" t="s">
        <v>203</v>
      </c>
      <c r="D172" s="75"/>
      <c r="E172" s="75"/>
      <c r="F172" s="75"/>
    </row>
    <row r="173" spans="2:6" ht="15.75">
      <c r="B173" s="78"/>
      <c r="C173" s="79" t="s">
        <v>142</v>
      </c>
      <c r="D173" s="75">
        <v>39</v>
      </c>
      <c r="E173" s="75"/>
      <c r="F173" s="75">
        <f>E173*D173</f>
        <v>0</v>
      </c>
    </row>
    <row r="174" spans="2:6" ht="15.75">
      <c r="B174" s="78"/>
      <c r="C174" s="79"/>
      <c r="D174" s="75"/>
      <c r="E174" s="75"/>
      <c r="F174" s="75"/>
    </row>
    <row r="175" spans="2:6" ht="47.25">
      <c r="B175" s="78">
        <v>6</v>
      </c>
      <c r="C175" s="79" t="s">
        <v>204</v>
      </c>
      <c r="D175" s="75"/>
      <c r="E175" s="75"/>
      <c r="F175" s="75"/>
    </row>
    <row r="176" spans="2:6" ht="15.75">
      <c r="B176" s="78"/>
      <c r="C176" s="79" t="s">
        <v>142</v>
      </c>
      <c r="D176" s="75">
        <v>12</v>
      </c>
      <c r="E176" s="75"/>
      <c r="F176" s="75">
        <f>E176*D176</f>
        <v>0</v>
      </c>
    </row>
    <row r="177" spans="2:6" ht="15.75">
      <c r="B177" s="76"/>
      <c r="C177" s="77"/>
      <c r="D177" s="77"/>
      <c r="E177" s="77"/>
      <c r="F177" s="75"/>
    </row>
    <row r="178" spans="2:6" ht="63">
      <c r="B178" s="78">
        <v>7</v>
      </c>
      <c r="C178" s="79" t="s">
        <v>205</v>
      </c>
      <c r="D178" s="75"/>
      <c r="E178" s="75"/>
      <c r="F178" s="75"/>
    </row>
    <row r="179" spans="2:6" ht="15.75">
      <c r="B179" s="78"/>
      <c r="C179" s="79" t="s">
        <v>145</v>
      </c>
      <c r="D179" s="75">
        <v>4</v>
      </c>
      <c r="E179" s="75"/>
      <c r="F179" s="75">
        <f>E179*D179</f>
        <v>0</v>
      </c>
    </row>
    <row r="180" spans="2:6" ht="15.75">
      <c r="B180" s="76"/>
      <c r="C180" s="77"/>
      <c r="D180" s="77"/>
      <c r="E180" s="77"/>
      <c r="F180" s="75"/>
    </row>
    <row r="181" spans="2:6" ht="15.75">
      <c r="B181" s="78">
        <v>8</v>
      </c>
      <c r="C181" s="79" t="s">
        <v>206</v>
      </c>
      <c r="D181" s="75"/>
      <c r="E181" s="75"/>
      <c r="F181" s="75"/>
    </row>
    <row r="182" spans="2:6" ht="15.75">
      <c r="B182" s="78"/>
      <c r="C182" s="79" t="s">
        <v>142</v>
      </c>
      <c r="D182" s="75">
        <v>8.4</v>
      </c>
      <c r="E182" s="75"/>
      <c r="F182" s="75">
        <f>E182*D182</f>
        <v>0</v>
      </c>
    </row>
    <row r="183" spans="2:6" ht="16.5" thickBot="1">
      <c r="B183" s="78"/>
      <c r="C183" s="80"/>
      <c r="D183" s="81"/>
      <c r="E183" s="81"/>
      <c r="F183" s="81"/>
    </row>
    <row r="184" spans="2:6" ht="16.5" thickTop="1">
      <c r="B184" s="78"/>
      <c r="C184" s="74" t="s">
        <v>207</v>
      </c>
      <c r="D184" s="75"/>
      <c r="E184" s="75"/>
      <c r="F184" s="75">
        <f>SUM(F161:F182)</f>
        <v>0</v>
      </c>
    </row>
    <row r="185" spans="2:6" ht="15.75">
      <c r="B185" s="73" t="s">
        <v>120</v>
      </c>
      <c r="C185" s="74" t="s">
        <v>121</v>
      </c>
      <c r="D185" s="83"/>
      <c r="E185" s="83"/>
      <c r="F185" s="75"/>
    </row>
    <row r="186" spans="2:6" ht="15.75">
      <c r="B186" s="76"/>
      <c r="C186" s="77"/>
      <c r="D186" s="77"/>
      <c r="E186" s="77"/>
      <c r="F186" s="77"/>
    </row>
    <row r="187" spans="2:6" ht="47.25">
      <c r="B187" s="78">
        <v>1</v>
      </c>
      <c r="C187" s="79" t="s">
        <v>307</v>
      </c>
      <c r="D187" s="75"/>
      <c r="E187" s="75"/>
      <c r="F187" s="75"/>
    </row>
    <row r="188" spans="2:6" ht="15.75">
      <c r="B188" s="78"/>
      <c r="C188" s="79" t="s">
        <v>209</v>
      </c>
      <c r="D188" s="75"/>
      <c r="E188" s="75"/>
      <c r="F188" s="75"/>
    </row>
    <row r="189" spans="2:6" ht="15.75">
      <c r="B189" s="78"/>
      <c r="C189" s="79" t="s">
        <v>210</v>
      </c>
      <c r="D189" s="75"/>
      <c r="E189" s="75"/>
      <c r="F189" s="75"/>
    </row>
    <row r="190" spans="2:6" ht="15.75">
      <c r="B190" s="78"/>
      <c r="C190" s="79" t="s">
        <v>211</v>
      </c>
      <c r="D190" s="75"/>
      <c r="E190" s="75"/>
      <c r="F190" s="75"/>
    </row>
    <row r="191" spans="2:6" ht="15.75">
      <c r="B191" s="78"/>
      <c r="C191" s="79" t="s">
        <v>142</v>
      </c>
      <c r="D191" s="75">
        <v>14.5</v>
      </c>
      <c r="E191" s="75"/>
      <c r="F191" s="75">
        <f>E191*D191</f>
        <v>0</v>
      </c>
    </row>
    <row r="192" spans="2:6" ht="15.75">
      <c r="B192" s="76"/>
      <c r="C192" s="77"/>
      <c r="D192" s="77"/>
      <c r="E192" s="77"/>
      <c r="F192" s="75"/>
    </row>
    <row r="193" spans="2:6" ht="47.25">
      <c r="B193" s="78">
        <v>2</v>
      </c>
      <c r="C193" s="79" t="s">
        <v>213</v>
      </c>
      <c r="D193" s="75"/>
      <c r="E193" s="75"/>
      <c r="F193" s="75"/>
    </row>
    <row r="194" spans="2:6" ht="15.75">
      <c r="B194" s="78"/>
      <c r="C194" s="79" t="s">
        <v>177</v>
      </c>
      <c r="D194" s="75">
        <v>18</v>
      </c>
      <c r="E194" s="75"/>
      <c r="F194" s="75">
        <f>E194*D194</f>
        <v>0</v>
      </c>
    </row>
    <row r="195" spans="2:6" ht="15.75">
      <c r="B195" s="76"/>
      <c r="C195" s="77"/>
      <c r="D195" s="77"/>
      <c r="E195" s="77"/>
      <c r="F195" s="75"/>
    </row>
    <row r="196" spans="2:6" ht="63">
      <c r="B196" s="78">
        <v>3</v>
      </c>
      <c r="C196" s="79" t="s">
        <v>214</v>
      </c>
      <c r="D196" s="75"/>
      <c r="E196" s="75"/>
      <c r="F196" s="75"/>
    </row>
    <row r="197" spans="2:6" ht="15.75">
      <c r="B197" s="78"/>
      <c r="C197" s="79" t="s">
        <v>142</v>
      </c>
      <c r="D197" s="75">
        <v>7</v>
      </c>
      <c r="E197" s="75"/>
      <c r="F197" s="75">
        <f>E197*D197</f>
        <v>0</v>
      </c>
    </row>
    <row r="198" spans="2:6" ht="16.5" thickBot="1">
      <c r="B198" s="78"/>
      <c r="C198" s="80"/>
      <c r="D198" s="81"/>
      <c r="E198" s="81"/>
      <c r="F198" s="81"/>
    </row>
    <row r="199" spans="2:6" ht="16.5" thickTop="1">
      <c r="B199" s="78"/>
      <c r="C199" s="74" t="s">
        <v>215</v>
      </c>
      <c r="D199" s="75"/>
      <c r="E199" s="75"/>
      <c r="F199" s="75">
        <f>SUM(F191:F197)</f>
        <v>0</v>
      </c>
    </row>
    <row r="200" spans="2:6" ht="15.75">
      <c r="B200" s="76"/>
      <c r="C200" s="77"/>
      <c r="D200" s="77"/>
      <c r="E200" s="77"/>
      <c r="F200" s="77"/>
    </row>
    <row r="201" spans="2:6" ht="15.75">
      <c r="B201" s="73" t="s">
        <v>122</v>
      </c>
      <c r="C201" s="74" t="s">
        <v>123</v>
      </c>
      <c r="D201" s="75"/>
      <c r="E201" s="75"/>
      <c r="F201" s="75"/>
    </row>
    <row r="202" spans="2:6" ht="15.75">
      <c r="B202" s="76"/>
      <c r="C202" s="77"/>
      <c r="D202" s="77"/>
      <c r="E202" s="77"/>
      <c r="F202" s="77"/>
    </row>
    <row r="203" spans="2:6" ht="63">
      <c r="B203" s="78">
        <v>1</v>
      </c>
      <c r="C203" s="79" t="s">
        <v>308</v>
      </c>
      <c r="D203" s="75"/>
      <c r="E203" s="75"/>
      <c r="F203" s="75"/>
    </row>
    <row r="204" spans="2:6" ht="15.75">
      <c r="B204" s="78"/>
      <c r="C204" s="79" t="s">
        <v>177</v>
      </c>
      <c r="D204" s="75">
        <v>8.5</v>
      </c>
      <c r="E204" s="75"/>
      <c r="F204" s="75">
        <f>E204*D204</f>
        <v>0</v>
      </c>
    </row>
    <row r="205" spans="2:6" ht="15.75">
      <c r="B205" s="76"/>
      <c r="C205" s="77"/>
      <c r="D205" s="77"/>
      <c r="E205" s="77"/>
      <c r="F205" s="75"/>
    </row>
    <row r="206" spans="2:6" ht="110.25">
      <c r="B206" s="78">
        <v>2</v>
      </c>
      <c r="C206" s="79" t="s">
        <v>309</v>
      </c>
      <c r="D206" s="75"/>
      <c r="E206" s="75"/>
      <c r="F206" s="91"/>
    </row>
    <row r="207" spans="2:6" ht="31.5">
      <c r="B207" s="78"/>
      <c r="C207" s="79" t="s">
        <v>310</v>
      </c>
      <c r="D207" s="75"/>
      <c r="E207" s="75"/>
      <c r="F207" s="75"/>
    </row>
    <row r="208" spans="2:6" ht="31.5">
      <c r="B208" s="78"/>
      <c r="C208" s="79" t="s">
        <v>233</v>
      </c>
      <c r="D208" s="75"/>
      <c r="E208" s="75"/>
      <c r="F208" s="79"/>
    </row>
    <row r="209" spans="2:6" ht="15.75">
      <c r="B209" s="78"/>
      <c r="C209" s="79" t="s">
        <v>177</v>
      </c>
      <c r="D209" s="75">
        <v>32</v>
      </c>
      <c r="E209" s="75"/>
      <c r="F209" s="75">
        <f>E209*D209</f>
        <v>0</v>
      </c>
    </row>
    <row r="210" spans="2:6" ht="15.75">
      <c r="B210" s="78"/>
      <c r="C210" s="85"/>
      <c r="D210" s="85"/>
      <c r="E210" s="85"/>
      <c r="F210" s="75"/>
    </row>
    <row r="211" spans="2:6" ht="180">
      <c r="B211" s="78">
        <v>3</v>
      </c>
      <c r="C211" s="91" t="s">
        <v>311</v>
      </c>
      <c r="D211" s="86"/>
      <c r="E211" s="86"/>
      <c r="F211" s="75"/>
    </row>
    <row r="212" spans="2:6" ht="15.75">
      <c r="B212" s="78"/>
      <c r="C212" s="79" t="s">
        <v>3</v>
      </c>
      <c r="D212" s="86">
        <v>3</v>
      </c>
      <c r="E212" s="86"/>
      <c r="F212" s="75">
        <f>E212*D212</f>
        <v>0</v>
      </c>
    </row>
    <row r="213" spans="2:6" ht="15.75">
      <c r="B213" s="78"/>
      <c r="C213" s="79"/>
      <c r="D213" s="86"/>
      <c r="E213" s="86"/>
      <c r="F213" s="75"/>
    </row>
    <row r="214" spans="2:6" ht="45">
      <c r="B214" s="78">
        <v>4</v>
      </c>
      <c r="C214" s="13" t="s">
        <v>312</v>
      </c>
      <c r="D214" s="86"/>
      <c r="E214" s="86"/>
      <c r="F214" s="75"/>
    </row>
    <row r="215" spans="2:6" ht="15.75">
      <c r="B215" s="78"/>
      <c r="C215" s="79" t="s">
        <v>3</v>
      </c>
      <c r="D215" s="86">
        <v>1</v>
      </c>
      <c r="E215" s="86"/>
      <c r="F215" s="75">
        <f>E215*D215</f>
        <v>0</v>
      </c>
    </row>
    <row r="216" spans="2:6" ht="16.5" thickBot="1">
      <c r="B216" s="78"/>
      <c r="C216" s="80"/>
      <c r="D216" s="81"/>
      <c r="E216" s="81"/>
      <c r="F216" s="81"/>
    </row>
    <row r="217" spans="2:6" ht="16.5" thickTop="1">
      <c r="B217" s="78"/>
      <c r="C217" s="74" t="s">
        <v>235</v>
      </c>
      <c r="D217" s="75"/>
      <c r="E217" s="75"/>
      <c r="F217" s="75">
        <f>SUM(F203:F216)</f>
        <v>0</v>
      </c>
    </row>
    <row r="218" spans="2:6" ht="15.75">
      <c r="B218" s="76"/>
      <c r="C218" s="77"/>
      <c r="D218" s="77"/>
      <c r="E218" s="77"/>
      <c r="F218" s="77"/>
    </row>
    <row r="219" spans="2:6" ht="31.5">
      <c r="B219" s="73" t="s">
        <v>124</v>
      </c>
      <c r="C219" s="74" t="s">
        <v>125</v>
      </c>
      <c r="D219" s="83"/>
      <c r="E219" s="83"/>
      <c r="F219" s="83"/>
    </row>
    <row r="220" spans="2:6" ht="15.75">
      <c r="B220" s="76"/>
      <c r="C220" s="77"/>
      <c r="D220" s="77"/>
      <c r="E220" s="77"/>
      <c r="F220" s="77"/>
    </row>
    <row r="221" spans="2:6" ht="78.75">
      <c r="B221" s="78">
        <v>1</v>
      </c>
      <c r="C221" s="79" t="s">
        <v>236</v>
      </c>
      <c r="D221" s="75"/>
      <c r="E221" s="75"/>
      <c r="F221" s="75"/>
    </row>
    <row r="222" spans="2:6" ht="15.75">
      <c r="B222" s="78"/>
      <c r="C222" s="79" t="s">
        <v>237</v>
      </c>
      <c r="D222" s="75"/>
      <c r="E222" s="75"/>
      <c r="F222" s="75"/>
    </row>
    <row r="223" spans="2:6" ht="15.75">
      <c r="B223" s="78"/>
      <c r="C223" s="74" t="s">
        <v>238</v>
      </c>
      <c r="D223" s="75"/>
      <c r="E223" s="75"/>
      <c r="F223" s="75">
        <f>(F217+F184+F156+F123+F35+F43)*0.05</f>
        <v>0</v>
      </c>
    </row>
    <row r="224" spans="2:6" ht="15.75">
      <c r="B224" s="78"/>
      <c r="C224" s="74"/>
      <c r="D224" s="75"/>
      <c r="E224" s="75"/>
      <c r="F224" s="75"/>
    </row>
    <row r="225" spans="2:6" ht="15.75">
      <c r="B225" s="73" t="s">
        <v>126</v>
      </c>
      <c r="C225" s="74" t="s">
        <v>127</v>
      </c>
      <c r="D225" s="83"/>
      <c r="E225" s="83"/>
      <c r="F225" s="83"/>
    </row>
    <row r="226" spans="2:6" ht="15.75">
      <c r="B226" s="76"/>
      <c r="C226" s="77"/>
      <c r="D226" s="77"/>
      <c r="E226" s="77"/>
      <c r="F226" s="77"/>
    </row>
    <row r="227" spans="2:6" ht="15.75">
      <c r="B227" s="73" t="s">
        <v>128</v>
      </c>
      <c r="C227" s="74" t="s">
        <v>129</v>
      </c>
      <c r="D227" s="83"/>
      <c r="E227" s="83"/>
      <c r="F227" s="83"/>
    </row>
    <row r="228" spans="2:6" ht="15.75">
      <c r="B228" s="76"/>
      <c r="C228" s="77"/>
      <c r="D228" s="77"/>
      <c r="E228" s="77"/>
      <c r="F228" s="77"/>
    </row>
    <row r="229" spans="2:6" ht="47.25">
      <c r="B229" s="78"/>
      <c r="C229" s="79" t="s">
        <v>239</v>
      </c>
      <c r="D229" s="75"/>
      <c r="E229" s="75"/>
      <c r="F229" s="75"/>
    </row>
    <row r="230" spans="2:6" ht="15.75">
      <c r="B230" s="76"/>
      <c r="C230" s="77"/>
      <c r="D230" s="77"/>
      <c r="E230" s="77"/>
      <c r="F230" s="77"/>
    </row>
    <row r="231" spans="2:6" ht="47.25">
      <c r="B231" s="78">
        <v>1</v>
      </c>
      <c r="C231" s="79" t="s">
        <v>246</v>
      </c>
      <c r="D231" s="75"/>
      <c r="E231" s="75"/>
      <c r="F231" s="75"/>
    </row>
    <row r="232" spans="2:6" ht="63">
      <c r="B232" s="78"/>
      <c r="C232" s="79" t="s">
        <v>247</v>
      </c>
      <c r="D232" s="75"/>
      <c r="E232" s="75"/>
      <c r="F232" s="75"/>
    </row>
    <row r="233" spans="2:6" ht="31.5">
      <c r="B233" s="78"/>
      <c r="C233" s="79" t="s">
        <v>248</v>
      </c>
      <c r="D233" s="75"/>
      <c r="E233" s="75"/>
      <c r="F233" s="75"/>
    </row>
    <row r="234" spans="2:6" ht="47.25">
      <c r="B234" s="78"/>
      <c r="C234" s="79" t="s">
        <v>249</v>
      </c>
      <c r="D234" s="75"/>
      <c r="E234" s="75"/>
      <c r="F234" s="75"/>
    </row>
    <row r="235" spans="2:6" ht="15.75">
      <c r="B235" s="78"/>
      <c r="C235" s="79" t="s">
        <v>313</v>
      </c>
      <c r="D235" s="75"/>
      <c r="E235" s="75"/>
      <c r="F235" s="75"/>
    </row>
    <row r="236" spans="2:6" ht="15.75">
      <c r="B236" s="78"/>
      <c r="C236" s="79" t="s">
        <v>251</v>
      </c>
      <c r="D236" s="75"/>
      <c r="E236" s="75"/>
      <c r="F236" s="75"/>
    </row>
    <row r="237" spans="2:6" ht="15.75">
      <c r="B237" s="78"/>
      <c r="C237" s="79" t="s">
        <v>252</v>
      </c>
      <c r="D237" s="75"/>
      <c r="E237" s="75"/>
      <c r="F237" s="75"/>
    </row>
    <row r="238" spans="2:6" ht="31.5">
      <c r="B238" s="78"/>
      <c r="C238" s="79" t="s">
        <v>253</v>
      </c>
      <c r="D238" s="75"/>
      <c r="E238" s="75"/>
      <c r="F238" s="75"/>
    </row>
    <row r="239" spans="2:6" ht="31.5">
      <c r="B239" s="78"/>
      <c r="C239" s="79" t="s">
        <v>254</v>
      </c>
      <c r="D239" s="75"/>
      <c r="E239" s="75"/>
      <c r="F239" s="75"/>
    </row>
    <row r="240" spans="2:6" ht="31.5">
      <c r="B240" s="78"/>
      <c r="C240" s="79" t="s">
        <v>255</v>
      </c>
      <c r="D240" s="75"/>
      <c r="E240" s="75"/>
      <c r="F240" s="75"/>
    </row>
    <row r="241" spans="2:6" ht="15.75">
      <c r="B241" s="78"/>
      <c r="C241" s="79" t="s">
        <v>18</v>
      </c>
      <c r="D241" s="75">
        <v>2</v>
      </c>
      <c r="E241" s="75"/>
      <c r="F241" s="75">
        <f>E241*D241</f>
        <v>0</v>
      </c>
    </row>
    <row r="242" spans="2:6" ht="15.75">
      <c r="B242" s="76"/>
      <c r="C242" s="77"/>
      <c r="D242" s="77"/>
      <c r="E242" s="77"/>
      <c r="F242" s="75"/>
    </row>
    <row r="243" spans="2:6" ht="47.25">
      <c r="B243" s="78">
        <v>2</v>
      </c>
      <c r="C243" s="79" t="s">
        <v>314</v>
      </c>
      <c r="D243" s="75"/>
      <c r="E243" s="75"/>
      <c r="F243" s="75"/>
    </row>
    <row r="244" spans="2:6" ht="63">
      <c r="B244" s="78"/>
      <c r="C244" s="79" t="s">
        <v>315</v>
      </c>
      <c r="D244" s="75"/>
      <c r="E244" s="75"/>
      <c r="F244" s="75"/>
    </row>
    <row r="245" spans="2:6" ht="63">
      <c r="B245" s="78"/>
      <c r="C245" s="79" t="s">
        <v>316</v>
      </c>
      <c r="D245" s="75"/>
      <c r="E245" s="75"/>
      <c r="F245" s="75"/>
    </row>
    <row r="246" spans="2:6" ht="47.25">
      <c r="B246" s="78"/>
      <c r="C246" s="79" t="s">
        <v>317</v>
      </c>
      <c r="D246" s="75"/>
      <c r="E246" s="75"/>
      <c r="F246" s="75"/>
    </row>
    <row r="247" spans="2:6" ht="31.5">
      <c r="B247" s="78"/>
      <c r="C247" s="79" t="s">
        <v>318</v>
      </c>
      <c r="D247" s="75"/>
      <c r="E247" s="75"/>
      <c r="F247" s="75"/>
    </row>
    <row r="248" spans="2:6" ht="31.5">
      <c r="B248" s="78"/>
      <c r="C248" s="79" t="s">
        <v>319</v>
      </c>
      <c r="D248" s="75"/>
      <c r="E248" s="75"/>
      <c r="F248" s="75"/>
    </row>
    <row r="249" spans="2:6" ht="15.75">
      <c r="B249" s="78"/>
      <c r="C249" s="79" t="s">
        <v>145</v>
      </c>
      <c r="D249" s="75">
        <v>1</v>
      </c>
      <c r="E249" s="75"/>
      <c r="F249" s="75">
        <f>E249*D249</f>
        <v>0</v>
      </c>
    </row>
    <row r="250" spans="2:6" ht="16.5" thickBot="1">
      <c r="B250" s="78"/>
      <c r="C250" s="80"/>
      <c r="D250" s="81"/>
      <c r="E250" s="81"/>
      <c r="F250" s="81"/>
    </row>
    <row r="251" spans="2:6" ht="16.5" thickTop="1">
      <c r="B251" s="78"/>
      <c r="C251" s="74" t="s">
        <v>256</v>
      </c>
      <c r="D251" s="75"/>
      <c r="E251" s="75"/>
      <c r="F251" s="75">
        <f>SUM(F231:F249)</f>
        <v>0</v>
      </c>
    </row>
    <row r="252" spans="2:6" ht="15.75">
      <c r="B252" s="76"/>
      <c r="C252" s="77"/>
      <c r="D252" s="77"/>
      <c r="E252" s="77"/>
      <c r="F252" s="77"/>
    </row>
    <row r="253" spans="2:6" ht="15.75">
      <c r="B253" s="76"/>
      <c r="C253" s="77"/>
      <c r="D253" s="77"/>
      <c r="E253" s="77"/>
      <c r="F253" s="77"/>
    </row>
    <row r="254" spans="2:6" ht="15.75">
      <c r="B254" s="73" t="s">
        <v>130</v>
      </c>
      <c r="C254" s="74" t="s">
        <v>133</v>
      </c>
      <c r="D254" s="83"/>
      <c r="E254" s="83"/>
      <c r="F254" s="83"/>
    </row>
    <row r="255" spans="2:6" ht="15.75">
      <c r="B255" s="76"/>
      <c r="C255" s="77"/>
      <c r="D255" s="77"/>
      <c r="E255" s="77"/>
      <c r="F255" s="77"/>
    </row>
    <row r="256" spans="2:6" ht="47.25">
      <c r="B256" s="78">
        <v>1</v>
      </c>
      <c r="C256" s="79" t="s">
        <v>320</v>
      </c>
      <c r="D256" s="75"/>
      <c r="E256" s="75"/>
      <c r="F256" s="75"/>
    </row>
    <row r="257" spans="2:6" ht="15.75">
      <c r="B257" s="78"/>
      <c r="C257" s="79" t="s">
        <v>142</v>
      </c>
      <c r="D257" s="75">
        <v>26</v>
      </c>
      <c r="E257" s="75"/>
      <c r="F257" s="75">
        <f>E257*D257</f>
        <v>0</v>
      </c>
    </row>
    <row r="258" spans="2:6" ht="15.75">
      <c r="B258" s="76"/>
      <c r="C258" s="77"/>
      <c r="D258" s="77"/>
      <c r="E258" s="77"/>
      <c r="F258" s="75"/>
    </row>
    <row r="259" spans="2:6" ht="78.75">
      <c r="B259" s="78" t="s">
        <v>4</v>
      </c>
      <c r="C259" s="79" t="s">
        <v>260</v>
      </c>
      <c r="D259" s="75"/>
      <c r="E259" s="75"/>
      <c r="F259" s="75"/>
    </row>
    <row r="260" spans="2:6" ht="15.75">
      <c r="B260" s="78"/>
      <c r="C260" s="79" t="s">
        <v>142</v>
      </c>
      <c r="D260" s="75">
        <v>36</v>
      </c>
      <c r="E260" s="75"/>
      <c r="F260" s="75">
        <f>E260*D260</f>
        <v>0</v>
      </c>
    </row>
    <row r="261" spans="2:6" ht="16.5" thickBot="1">
      <c r="B261" s="76"/>
      <c r="C261" s="80"/>
      <c r="D261" s="81"/>
      <c r="E261" s="81"/>
      <c r="F261" s="81"/>
    </row>
    <row r="262" spans="2:6" ht="16.5" thickTop="1">
      <c r="B262" s="78"/>
      <c r="C262" s="74" t="s">
        <v>264</v>
      </c>
      <c r="D262" s="75"/>
      <c r="E262" s="75"/>
      <c r="F262" s="75">
        <f>SUM(F257:F261)</f>
        <v>0</v>
      </c>
    </row>
    <row r="263" spans="2:6" ht="15.75">
      <c r="B263" s="76"/>
      <c r="C263" s="77"/>
      <c r="D263" s="77"/>
      <c r="E263" s="77"/>
      <c r="F263" s="77"/>
    </row>
    <row r="264" spans="2:6" ht="15.75">
      <c r="B264" s="76"/>
      <c r="C264" s="77"/>
      <c r="D264" s="77"/>
      <c r="E264" s="77"/>
      <c r="F264" s="77"/>
    </row>
    <row r="265" spans="2:6" ht="15.75">
      <c r="B265" s="73" t="s">
        <v>132</v>
      </c>
      <c r="C265" s="74" t="s">
        <v>135</v>
      </c>
      <c r="D265" s="83"/>
      <c r="E265" s="83"/>
      <c r="F265" s="83"/>
    </row>
    <row r="266" spans="2:6" ht="15.75">
      <c r="B266" s="76"/>
      <c r="C266" s="77"/>
      <c r="D266" s="77"/>
      <c r="E266" s="77"/>
      <c r="F266" s="77"/>
    </row>
    <row r="267" spans="2:6" ht="78.75">
      <c r="B267" s="78" t="s">
        <v>265</v>
      </c>
      <c r="C267" s="79" t="s">
        <v>266</v>
      </c>
      <c r="D267" s="75"/>
      <c r="E267" s="75"/>
      <c r="F267" s="75"/>
    </row>
    <row r="268" spans="2:6" ht="15.75">
      <c r="B268" s="78"/>
      <c r="C268" s="79" t="s">
        <v>267</v>
      </c>
      <c r="D268" s="75">
        <v>3.8</v>
      </c>
      <c r="E268" s="75"/>
      <c r="F268" s="75">
        <f>E268*D268</f>
        <v>0</v>
      </c>
    </row>
    <row r="269" spans="2:6" ht="16.5" thickBot="1">
      <c r="B269" s="78"/>
      <c r="C269" s="80"/>
      <c r="D269" s="81"/>
      <c r="E269" s="81"/>
      <c r="F269" s="81"/>
    </row>
    <row r="270" spans="2:6" ht="16.5" thickTop="1">
      <c r="B270" s="78"/>
      <c r="C270" s="74" t="s">
        <v>268</v>
      </c>
      <c r="D270" s="75"/>
      <c r="E270" s="75"/>
      <c r="F270" s="75">
        <f>SUM(F268:F269)</f>
        <v>0</v>
      </c>
    </row>
    <row r="271" spans="2:6" ht="15.75">
      <c r="B271" s="76"/>
      <c r="C271" s="77"/>
      <c r="D271" s="77"/>
      <c r="E271" s="77"/>
      <c r="F271" s="77"/>
    </row>
    <row r="272" spans="2:6" ht="15.75">
      <c r="B272" s="76"/>
      <c r="C272" s="77"/>
      <c r="D272" s="77"/>
      <c r="E272" s="77"/>
      <c r="F272" s="77"/>
    </row>
    <row r="273" spans="2:6" ht="47.25">
      <c r="B273" s="73" t="s">
        <v>136</v>
      </c>
      <c r="C273" s="74" t="s">
        <v>137</v>
      </c>
      <c r="D273" s="83"/>
      <c r="E273" s="83"/>
      <c r="F273" s="83"/>
    </row>
    <row r="274" spans="2:6" ht="63">
      <c r="B274" s="76"/>
      <c r="C274" s="87" t="s">
        <v>269</v>
      </c>
      <c r="D274" s="77"/>
      <c r="E274" s="77"/>
      <c r="F274" s="77"/>
    </row>
    <row r="275" spans="2:6" ht="15.75">
      <c r="B275" s="73">
        <v>1</v>
      </c>
      <c r="C275" s="74" t="s">
        <v>321</v>
      </c>
      <c r="D275" s="75"/>
      <c r="E275" s="75"/>
      <c r="F275" s="75"/>
    </row>
    <row r="276" spans="2:6" ht="15.75">
      <c r="B276" s="78">
        <v>1</v>
      </c>
      <c r="C276" s="79" t="s">
        <v>322</v>
      </c>
      <c r="D276" s="75"/>
      <c r="E276" s="75"/>
      <c r="F276" s="75"/>
    </row>
    <row r="277" spans="2:6" ht="15.75">
      <c r="B277" s="78"/>
      <c r="C277" s="79" t="s">
        <v>3</v>
      </c>
      <c r="D277" s="75">
        <v>2</v>
      </c>
      <c r="E277" s="75"/>
      <c r="F277" s="75">
        <f>E277*D277</f>
        <v>0</v>
      </c>
    </row>
    <row r="278" spans="2:6" ht="15.75">
      <c r="B278" s="78">
        <f>B276+1</f>
        <v>2</v>
      </c>
      <c r="C278" s="79" t="s">
        <v>323</v>
      </c>
      <c r="D278" s="75"/>
      <c r="E278" s="75"/>
      <c r="F278" s="75"/>
    </row>
    <row r="279" spans="2:6" ht="15.75">
      <c r="B279" s="78"/>
      <c r="C279" s="79" t="s">
        <v>3</v>
      </c>
      <c r="D279" s="75">
        <v>1</v>
      </c>
      <c r="E279" s="75"/>
      <c r="F279" s="75">
        <f>E279*D279</f>
        <v>0</v>
      </c>
    </row>
    <row r="280" spans="2:6" ht="31.5">
      <c r="B280" s="78">
        <f>B278+1</f>
        <v>3</v>
      </c>
      <c r="C280" s="92" t="s">
        <v>324</v>
      </c>
      <c r="D280" s="75"/>
      <c r="E280" s="75"/>
      <c r="F280" s="75"/>
    </row>
    <row r="281" spans="2:6" ht="15.75">
      <c r="B281" s="78"/>
      <c r="C281" s="79" t="s">
        <v>3</v>
      </c>
      <c r="D281" s="75">
        <v>2</v>
      </c>
      <c r="E281" s="75"/>
      <c r="F281" s="75">
        <f>E281*D281</f>
        <v>0</v>
      </c>
    </row>
    <row r="282" spans="2:6" ht="31.5">
      <c r="B282" s="78">
        <f>B280+1</f>
        <v>4</v>
      </c>
      <c r="C282" s="79" t="s">
        <v>325</v>
      </c>
      <c r="D282" s="75"/>
      <c r="E282" s="75"/>
      <c r="F282" s="75"/>
    </row>
    <row r="283" spans="2:6" ht="15.75">
      <c r="B283" s="78"/>
      <c r="C283" s="79" t="s">
        <v>3</v>
      </c>
      <c r="D283" s="75">
        <v>1</v>
      </c>
      <c r="E283" s="75"/>
      <c r="F283" s="75">
        <f>E283*D283</f>
        <v>0</v>
      </c>
    </row>
    <row r="284" spans="2:6" ht="15.75">
      <c r="B284" s="78">
        <f>B282+1</f>
        <v>5</v>
      </c>
      <c r="C284" s="79" t="s">
        <v>326</v>
      </c>
      <c r="D284" s="75"/>
      <c r="E284" s="75"/>
      <c r="F284" s="75"/>
    </row>
    <row r="285" spans="2:6" ht="15.75">
      <c r="B285" s="78"/>
      <c r="C285" s="79" t="s">
        <v>3</v>
      </c>
      <c r="D285" s="75">
        <v>2</v>
      </c>
      <c r="E285" s="75"/>
      <c r="F285" s="75">
        <f>E285*D285</f>
        <v>0</v>
      </c>
    </row>
    <row r="286" spans="2:6" ht="15.75">
      <c r="B286" s="78">
        <v>6</v>
      </c>
      <c r="C286" s="79" t="s">
        <v>327</v>
      </c>
      <c r="D286" s="75"/>
      <c r="E286" s="75"/>
      <c r="F286" s="75"/>
    </row>
    <row r="287" spans="2:6" ht="15.75">
      <c r="B287" s="78"/>
      <c r="C287" s="79" t="s">
        <v>162</v>
      </c>
      <c r="D287" s="75">
        <v>1.75</v>
      </c>
      <c r="E287" s="75"/>
      <c r="F287" s="75">
        <f>E287*D287</f>
        <v>0</v>
      </c>
    </row>
    <row r="288" spans="2:6" ht="15.75">
      <c r="B288" s="78">
        <v>7</v>
      </c>
      <c r="C288" s="79" t="s">
        <v>328</v>
      </c>
      <c r="D288" s="75"/>
      <c r="E288" s="75"/>
      <c r="F288" s="75"/>
    </row>
    <row r="289" spans="2:6" ht="15.75">
      <c r="B289" s="78"/>
      <c r="C289" s="79" t="s">
        <v>162</v>
      </c>
      <c r="D289" s="75">
        <v>0.3</v>
      </c>
      <c r="E289" s="75"/>
      <c r="F289" s="75">
        <f>E289*D289</f>
        <v>0</v>
      </c>
    </row>
    <row r="290" spans="2:6" ht="15.75">
      <c r="B290" s="78">
        <v>8</v>
      </c>
      <c r="C290" s="79" t="s">
        <v>275</v>
      </c>
      <c r="D290" s="75"/>
      <c r="E290" s="75"/>
      <c r="F290" s="75"/>
    </row>
    <row r="291" spans="2:6" ht="15.75">
      <c r="B291" s="78"/>
      <c r="C291" s="79" t="s">
        <v>3</v>
      </c>
      <c r="D291" s="75">
        <v>1</v>
      </c>
      <c r="E291" s="75"/>
      <c r="F291" s="75">
        <f>E291*D291</f>
        <v>0</v>
      </c>
    </row>
    <row r="292" spans="2:6" ht="15.75">
      <c r="B292" s="78">
        <v>9</v>
      </c>
      <c r="C292" s="79" t="s">
        <v>329</v>
      </c>
      <c r="D292" s="75"/>
      <c r="E292" s="88"/>
      <c r="F292" s="75"/>
    </row>
    <row r="293" spans="2:6" ht="15.75">
      <c r="B293" s="78"/>
      <c r="C293" s="79" t="s">
        <v>3</v>
      </c>
      <c r="D293" s="75">
        <v>1</v>
      </c>
      <c r="E293" s="75"/>
      <c r="F293" s="75">
        <f>E293*D293</f>
        <v>0</v>
      </c>
    </row>
    <row r="294" spans="2:6" ht="15.75">
      <c r="B294" s="78"/>
      <c r="C294" s="79"/>
      <c r="D294" s="75"/>
      <c r="E294" s="75"/>
      <c r="F294" s="75"/>
    </row>
    <row r="295" spans="2:6" ht="15.75">
      <c r="B295" s="73">
        <v>3</v>
      </c>
      <c r="C295" s="74" t="s">
        <v>276</v>
      </c>
      <c r="D295" s="75"/>
      <c r="E295" s="75"/>
      <c r="F295" s="75"/>
    </row>
    <row r="296" spans="2:6" ht="15.75">
      <c r="B296" s="78">
        <v>1</v>
      </c>
      <c r="C296" s="79" t="s">
        <v>277</v>
      </c>
      <c r="D296" s="75"/>
      <c r="E296" s="75"/>
      <c r="F296" s="75"/>
    </row>
    <row r="297" spans="2:6" ht="15.75">
      <c r="B297" s="78"/>
      <c r="C297" s="79" t="s">
        <v>3</v>
      </c>
      <c r="D297" s="75">
        <v>3</v>
      </c>
      <c r="E297" s="75"/>
      <c r="F297" s="75">
        <f>E297*D297</f>
        <v>0</v>
      </c>
    </row>
    <row r="298" spans="2:6" ht="15.75">
      <c r="B298" s="78">
        <f>B296+1</f>
        <v>2</v>
      </c>
      <c r="C298" s="79" t="s">
        <v>278</v>
      </c>
      <c r="D298" s="75"/>
      <c r="E298" s="75"/>
      <c r="F298" s="75"/>
    </row>
    <row r="299" spans="2:6" ht="15.75">
      <c r="B299" s="78"/>
      <c r="C299" s="79" t="s">
        <v>3</v>
      </c>
      <c r="D299" s="75">
        <v>4</v>
      </c>
      <c r="E299" s="75"/>
      <c r="F299" s="75">
        <f>E299*D299</f>
        <v>0</v>
      </c>
    </row>
    <row r="300" spans="2:6" ht="15.75">
      <c r="B300" s="78">
        <f>B298+1</f>
        <v>3</v>
      </c>
      <c r="C300" s="79" t="s">
        <v>279</v>
      </c>
      <c r="D300" s="75"/>
      <c r="E300" s="75"/>
      <c r="F300" s="75"/>
    </row>
    <row r="301" spans="2:6" ht="15.75">
      <c r="B301" s="78"/>
      <c r="C301" s="79" t="s">
        <v>162</v>
      </c>
      <c r="D301" s="75">
        <v>2.5</v>
      </c>
      <c r="E301" s="75"/>
      <c r="F301" s="75">
        <f>E301*D301</f>
        <v>0</v>
      </c>
    </row>
    <row r="302" spans="2:6" ht="15.75">
      <c r="B302" s="78">
        <f>B300+1</f>
        <v>4</v>
      </c>
      <c r="C302" s="79" t="s">
        <v>280</v>
      </c>
      <c r="D302" s="75"/>
      <c r="E302" s="75"/>
      <c r="F302" s="75"/>
    </row>
    <row r="303" spans="2:6" ht="15.75">
      <c r="B303" s="78"/>
      <c r="C303" s="79" t="s">
        <v>3</v>
      </c>
      <c r="D303" s="75">
        <v>1</v>
      </c>
      <c r="E303" s="75"/>
      <c r="F303" s="75">
        <f>E303*D303</f>
        <v>0</v>
      </c>
    </row>
    <row r="304" spans="2:6" ht="15.75">
      <c r="B304" s="78">
        <v>5</v>
      </c>
      <c r="C304" s="79" t="s">
        <v>281</v>
      </c>
      <c r="D304" s="75"/>
      <c r="E304" s="75"/>
      <c r="F304" s="75"/>
    </row>
    <row r="305" spans="2:6" ht="15.75">
      <c r="B305" s="78"/>
      <c r="C305" s="79" t="s">
        <v>3</v>
      </c>
      <c r="D305" s="75">
        <v>1</v>
      </c>
      <c r="E305" s="75"/>
      <c r="F305" s="75">
        <f>E305*D305</f>
        <v>0</v>
      </c>
    </row>
    <row r="306" spans="2:6" ht="15.75">
      <c r="B306" s="78">
        <v>6</v>
      </c>
      <c r="C306" s="79" t="s">
        <v>282</v>
      </c>
      <c r="D306" s="75"/>
      <c r="E306" s="75"/>
      <c r="F306" s="75"/>
    </row>
    <row r="307" spans="2:6" ht="15.75">
      <c r="B307" s="78"/>
      <c r="C307" s="79" t="s">
        <v>3</v>
      </c>
      <c r="D307" s="75">
        <v>1</v>
      </c>
      <c r="E307" s="75"/>
      <c r="F307" s="75">
        <f>E307*D307</f>
        <v>0</v>
      </c>
    </row>
    <row r="308" spans="2:6" ht="15.75">
      <c r="B308" s="78"/>
      <c r="C308" s="79"/>
      <c r="D308" s="75"/>
      <c r="E308" s="75"/>
      <c r="F308" s="75"/>
    </row>
    <row r="309" spans="2:6" ht="15.75">
      <c r="B309" s="73">
        <v>4</v>
      </c>
      <c r="C309" s="74" t="s">
        <v>283</v>
      </c>
      <c r="D309" s="75"/>
      <c r="E309" s="75"/>
      <c r="F309" s="75"/>
    </row>
    <row r="310" spans="2:6" ht="15.75">
      <c r="B310" s="78">
        <v>1</v>
      </c>
      <c r="C310" s="79" t="s">
        <v>322</v>
      </c>
      <c r="D310" s="75"/>
      <c r="E310" s="75"/>
      <c r="F310" s="75"/>
    </row>
    <row r="311" spans="2:6" ht="15.75">
      <c r="B311" s="78"/>
      <c r="C311" s="79" t="s">
        <v>3</v>
      </c>
      <c r="D311" s="75">
        <v>2</v>
      </c>
      <c r="E311" s="75"/>
      <c r="F311" s="75">
        <f>E311*D311</f>
        <v>0</v>
      </c>
    </row>
    <row r="312" spans="2:6" ht="15.75">
      <c r="B312" s="78">
        <f>B310+1</f>
        <v>2</v>
      </c>
      <c r="C312" s="79" t="s">
        <v>323</v>
      </c>
      <c r="D312" s="75"/>
      <c r="E312" s="75"/>
      <c r="F312" s="75"/>
    </row>
    <row r="313" spans="2:6" ht="15.75">
      <c r="B313" s="78"/>
      <c r="C313" s="79" t="s">
        <v>3</v>
      </c>
      <c r="D313" s="75">
        <v>2</v>
      </c>
      <c r="E313" s="75"/>
      <c r="F313" s="75">
        <f>E313*D313</f>
        <v>0</v>
      </c>
    </row>
    <row r="314" spans="2:6" ht="15.75">
      <c r="B314" s="78">
        <v>3</v>
      </c>
      <c r="C314" s="79" t="s">
        <v>330</v>
      </c>
      <c r="D314" s="75"/>
      <c r="E314" s="75"/>
      <c r="F314" s="75"/>
    </row>
    <row r="315" spans="2:6" ht="15.75">
      <c r="B315" s="78"/>
      <c r="C315" s="79" t="s">
        <v>3</v>
      </c>
      <c r="D315" s="75">
        <v>1</v>
      </c>
      <c r="E315" s="75"/>
      <c r="F315" s="75">
        <f>E315*D315</f>
        <v>0</v>
      </c>
    </row>
    <row r="316" spans="2:6" ht="15.75">
      <c r="B316" s="78">
        <v>4</v>
      </c>
      <c r="C316" s="79" t="s">
        <v>281</v>
      </c>
      <c r="D316" s="75"/>
      <c r="E316" s="75"/>
      <c r="F316" s="75"/>
    </row>
    <row r="317" spans="2:6" ht="15.75">
      <c r="B317" s="78"/>
      <c r="C317" s="79" t="s">
        <v>3</v>
      </c>
      <c r="D317" s="75">
        <v>1</v>
      </c>
      <c r="E317" s="75"/>
      <c r="F317" s="75">
        <f>E317*D317</f>
        <v>0</v>
      </c>
    </row>
    <row r="318" spans="2:6" ht="15.75">
      <c r="B318" s="78">
        <v>5</v>
      </c>
      <c r="C318" s="79" t="s">
        <v>331</v>
      </c>
      <c r="D318" s="75"/>
      <c r="E318" s="75"/>
      <c r="F318" s="75"/>
    </row>
    <row r="319" spans="2:6" ht="15.75">
      <c r="B319" s="78"/>
      <c r="C319" s="79" t="s">
        <v>3</v>
      </c>
      <c r="D319" s="75">
        <v>1</v>
      </c>
      <c r="E319" s="75"/>
      <c r="F319" s="75">
        <f>E319*D319</f>
        <v>0</v>
      </c>
    </row>
    <row r="320" spans="2:6" ht="15.75">
      <c r="B320" s="78">
        <v>6</v>
      </c>
      <c r="C320" s="79" t="s">
        <v>332</v>
      </c>
      <c r="D320" s="75"/>
      <c r="E320" s="75"/>
      <c r="F320" s="75"/>
    </row>
    <row r="321" spans="2:6" ht="15.75">
      <c r="B321" s="78"/>
      <c r="C321" s="79" t="s">
        <v>3</v>
      </c>
      <c r="D321" s="75">
        <v>1</v>
      </c>
      <c r="E321" s="75"/>
      <c r="F321" s="75">
        <f>E321*D321</f>
        <v>0</v>
      </c>
    </row>
    <row r="322" spans="2:6" ht="15.75">
      <c r="B322" s="78">
        <f>B320+1</f>
        <v>7</v>
      </c>
      <c r="C322" s="79" t="s">
        <v>333</v>
      </c>
      <c r="D322" s="75"/>
      <c r="E322" s="75"/>
      <c r="F322" s="75"/>
    </row>
    <row r="323" spans="2:6" ht="15.75">
      <c r="B323" s="78"/>
      <c r="C323" s="79" t="s">
        <v>3</v>
      </c>
      <c r="D323" s="75">
        <v>1</v>
      </c>
      <c r="E323" s="75"/>
      <c r="F323" s="75">
        <f>E323*D323</f>
        <v>0</v>
      </c>
    </row>
    <row r="324" spans="2:6" ht="16.5" thickBot="1">
      <c r="B324" s="78"/>
      <c r="C324" s="80"/>
      <c r="D324" s="81"/>
      <c r="E324" s="81"/>
      <c r="F324" s="81"/>
    </row>
    <row r="325" spans="2:6" ht="16.5" thickTop="1">
      <c r="B325" s="78"/>
      <c r="C325" s="74" t="s">
        <v>289</v>
      </c>
      <c r="D325" s="75"/>
      <c r="E325" s="75"/>
      <c r="F325" s="75">
        <f>SUM(F277:F324)</f>
        <v>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27">
      <selection activeCell="E22" sqref="E22:E158"/>
    </sheetView>
  </sheetViews>
  <sheetFormatPr defaultColWidth="9.140625" defaultRowHeight="15"/>
  <cols>
    <col min="2" max="2" width="31.28125" style="0" customWidth="1"/>
    <col min="3" max="3" width="12.7109375" style="0" customWidth="1"/>
  </cols>
  <sheetData>
    <row r="1" spans="2:5" ht="16.5">
      <c r="B1" s="1" t="s">
        <v>0</v>
      </c>
      <c r="C1" s="39">
        <f>F14</f>
        <v>0</v>
      </c>
      <c r="D1" s="39"/>
      <c r="E1" s="39"/>
    </row>
    <row r="2" spans="2:5" ht="16.5">
      <c r="B2" s="1" t="s">
        <v>15</v>
      </c>
      <c r="C2" s="39">
        <f>F19</f>
        <v>0</v>
      </c>
      <c r="D2" s="39"/>
      <c r="E2" s="39"/>
    </row>
    <row r="3" spans="2:5" ht="16.5">
      <c r="B3" s="1" t="s">
        <v>16</v>
      </c>
      <c r="C3" s="39">
        <f>F47</f>
        <v>0</v>
      </c>
      <c r="D3" s="39"/>
      <c r="E3" s="39"/>
    </row>
    <row r="4" spans="2:5" ht="33">
      <c r="B4" s="93" t="s">
        <v>334</v>
      </c>
      <c r="C4" s="39">
        <f>F117</f>
        <v>0</v>
      </c>
      <c r="D4" s="39"/>
      <c r="E4" s="39"/>
    </row>
    <row r="5" spans="2:5" ht="17.25" thickBot="1">
      <c r="B5" s="27" t="s">
        <v>19</v>
      </c>
      <c r="C5" s="56">
        <f>F135</f>
        <v>0</v>
      </c>
      <c r="D5" s="56"/>
      <c r="E5" s="56"/>
    </row>
    <row r="6" spans="2:5" ht="17.25" thickTop="1">
      <c r="B6" s="1" t="s">
        <v>335</v>
      </c>
      <c r="C6" s="39">
        <f>+C1+C2+C3+C4+C5</f>
        <v>0</v>
      </c>
      <c r="D6" s="39"/>
      <c r="E6" s="39"/>
    </row>
    <row r="7" spans="1:6" ht="16.5">
      <c r="A7" s="94" t="s">
        <v>2</v>
      </c>
      <c r="B7" s="93" t="s">
        <v>0</v>
      </c>
      <c r="C7" s="95"/>
      <c r="D7" s="96"/>
      <c r="E7" s="96"/>
      <c r="F7" s="96"/>
    </row>
    <row r="8" spans="1:6" ht="33">
      <c r="A8" s="97" t="s">
        <v>2</v>
      </c>
      <c r="B8" s="98" t="s">
        <v>336</v>
      </c>
      <c r="C8" s="99"/>
      <c r="D8" s="100"/>
      <c r="E8" s="100"/>
      <c r="F8" s="100"/>
    </row>
    <row r="9" spans="1:6" ht="16.5">
      <c r="A9" s="97"/>
      <c r="B9" s="98"/>
      <c r="C9" s="99" t="s">
        <v>1</v>
      </c>
      <c r="D9" s="100">
        <v>400</v>
      </c>
      <c r="E9" s="100"/>
      <c r="F9" s="100">
        <f>+E9*$D9</f>
        <v>0</v>
      </c>
    </row>
    <row r="10" spans="1:6" ht="16.5">
      <c r="A10" s="97" t="s">
        <v>4</v>
      </c>
      <c r="B10" s="98" t="s">
        <v>337</v>
      </c>
      <c r="C10" s="99"/>
      <c r="D10" s="100"/>
      <c r="E10" s="100"/>
      <c r="F10" s="100"/>
    </row>
    <row r="11" spans="1:6" ht="16.5">
      <c r="A11" s="97"/>
      <c r="B11" s="98"/>
      <c r="C11" s="99" t="s">
        <v>3</v>
      </c>
      <c r="D11" s="100">
        <v>20</v>
      </c>
      <c r="E11" s="100"/>
      <c r="F11" s="100">
        <f>+E11*$D11</f>
        <v>0</v>
      </c>
    </row>
    <row r="12" spans="1:6" ht="49.5">
      <c r="A12" s="97" t="s">
        <v>5</v>
      </c>
      <c r="B12" s="98" t="s">
        <v>17</v>
      </c>
      <c r="C12" s="99"/>
      <c r="D12" s="100"/>
      <c r="E12" s="100"/>
      <c r="F12" s="100"/>
    </row>
    <row r="13" spans="1:6" ht="16.5">
      <c r="A13" s="97"/>
      <c r="B13" s="98"/>
      <c r="C13" s="99" t="s">
        <v>3</v>
      </c>
      <c r="D13" s="100">
        <v>13</v>
      </c>
      <c r="E13" s="100"/>
      <c r="F13" s="100">
        <f>+E13*$D13</f>
        <v>0</v>
      </c>
    </row>
    <row r="14" spans="1:6" ht="16.5">
      <c r="A14" s="97"/>
      <c r="B14" s="93" t="s">
        <v>338</v>
      </c>
      <c r="C14" s="99"/>
      <c r="D14" s="100"/>
      <c r="E14" s="100"/>
      <c r="F14" s="103">
        <f>SUM(F9:F13)</f>
        <v>0</v>
      </c>
    </row>
    <row r="15" spans="1:6" ht="16.5">
      <c r="A15" s="97"/>
      <c r="B15" s="98"/>
      <c r="C15" s="99"/>
      <c r="D15" s="100"/>
      <c r="E15" s="100"/>
      <c r="F15" s="100"/>
    </row>
    <row r="16" spans="1:6" ht="16.5">
      <c r="A16" s="94" t="s">
        <v>4</v>
      </c>
      <c r="B16" s="93" t="s">
        <v>15</v>
      </c>
      <c r="C16" s="99"/>
      <c r="D16" s="100"/>
      <c r="E16" s="100"/>
      <c r="F16" s="100"/>
    </row>
    <row r="17" spans="1:6" ht="33">
      <c r="A17" s="97" t="s">
        <v>2</v>
      </c>
      <c r="B17" s="98" t="s">
        <v>339</v>
      </c>
      <c r="C17" s="99" t="s">
        <v>1</v>
      </c>
      <c r="D17" s="100">
        <f>+D9</f>
        <v>400</v>
      </c>
      <c r="E17" s="100"/>
      <c r="F17" s="100">
        <f>+E17*$D17</f>
        <v>0</v>
      </c>
    </row>
    <row r="18" spans="1:6" ht="132.75" thickBot="1">
      <c r="A18" s="97" t="s">
        <v>4</v>
      </c>
      <c r="B18" s="104" t="s">
        <v>340</v>
      </c>
      <c r="C18" s="101" t="s">
        <v>341</v>
      </c>
      <c r="D18" s="102">
        <f>(D9)*1</f>
        <v>400</v>
      </c>
      <c r="E18" s="102"/>
      <c r="F18" s="102">
        <f>+E18*$D18</f>
        <v>0</v>
      </c>
    </row>
    <row r="19" spans="1:6" ht="17.25" thickTop="1">
      <c r="A19" s="97"/>
      <c r="B19" s="93" t="s">
        <v>342</v>
      </c>
      <c r="C19" s="99"/>
      <c r="D19" s="100"/>
      <c r="E19" s="100"/>
      <c r="F19" s="103">
        <f>SUM(F17:F18)</f>
        <v>0</v>
      </c>
    </row>
    <row r="20" spans="1:6" ht="16.5">
      <c r="A20" s="97"/>
      <c r="B20" s="105"/>
      <c r="C20" s="99"/>
      <c r="D20" s="100"/>
      <c r="E20" s="100"/>
      <c r="F20" s="100"/>
    </row>
    <row r="21" spans="1:6" ht="16.5">
      <c r="A21" s="94" t="s">
        <v>5</v>
      </c>
      <c r="B21" s="93" t="s">
        <v>16</v>
      </c>
      <c r="C21" s="95"/>
      <c r="D21" s="95"/>
      <c r="E21" s="95"/>
      <c r="F21" s="96"/>
    </row>
    <row r="22" spans="1:6" ht="33">
      <c r="A22" s="97" t="s">
        <v>2</v>
      </c>
      <c r="B22" s="106" t="s">
        <v>343</v>
      </c>
      <c r="C22" s="95"/>
      <c r="D22" s="95"/>
      <c r="E22" s="95"/>
      <c r="F22" s="96"/>
    </row>
    <row r="23" spans="1:6" ht="18">
      <c r="A23" s="94"/>
      <c r="B23" s="106"/>
      <c r="C23" s="95" t="s">
        <v>344</v>
      </c>
      <c r="D23" s="96">
        <v>29</v>
      </c>
      <c r="E23" s="96"/>
      <c r="F23" s="96">
        <f aca="true" t="shared" si="0" ref="F23:F28">D23*E23</f>
        <v>0</v>
      </c>
    </row>
    <row r="24" spans="1:6" ht="62.25">
      <c r="A24" s="97" t="s">
        <v>4</v>
      </c>
      <c r="B24" s="106" t="s">
        <v>345</v>
      </c>
      <c r="C24" s="95"/>
      <c r="D24" s="96"/>
      <c r="E24" s="95"/>
      <c r="F24" s="96"/>
    </row>
    <row r="25" spans="1:6" ht="16.5">
      <c r="A25" s="97"/>
      <c r="B25" s="106" t="s">
        <v>346</v>
      </c>
      <c r="C25" s="95"/>
      <c r="D25" s="96"/>
      <c r="E25" s="95"/>
      <c r="F25" s="96"/>
    </row>
    <row r="26" spans="1:6" ht="18">
      <c r="A26" s="94"/>
      <c r="B26" s="106"/>
      <c r="C26" s="95" t="s">
        <v>344</v>
      </c>
      <c r="D26" s="96">
        <v>110</v>
      </c>
      <c r="E26" s="96"/>
      <c r="F26" s="96">
        <f t="shared" si="0"/>
        <v>0</v>
      </c>
    </row>
    <row r="27" spans="1:6" ht="16.5">
      <c r="A27" s="94"/>
      <c r="B27" s="106" t="s">
        <v>347</v>
      </c>
      <c r="C27" s="95"/>
      <c r="D27" s="96"/>
      <c r="E27" s="96"/>
      <c r="F27" s="96"/>
    </row>
    <row r="28" spans="1:6" ht="18">
      <c r="A28" s="94"/>
      <c r="B28" s="106"/>
      <c r="C28" s="95" t="s">
        <v>344</v>
      </c>
      <c r="D28" s="96">
        <v>27.5</v>
      </c>
      <c r="E28" s="96"/>
      <c r="F28" s="96">
        <f t="shared" si="0"/>
        <v>0</v>
      </c>
    </row>
    <row r="29" spans="1:6" ht="100.5">
      <c r="A29" s="97" t="s">
        <v>5</v>
      </c>
      <c r="B29" s="106" t="s">
        <v>348</v>
      </c>
      <c r="C29" s="95"/>
      <c r="D29" s="96"/>
      <c r="E29" s="96"/>
      <c r="F29" s="96"/>
    </row>
    <row r="30" spans="1:6" ht="16.5">
      <c r="A30" s="97"/>
      <c r="B30" s="106" t="s">
        <v>465</v>
      </c>
      <c r="C30" s="95"/>
      <c r="D30" s="96"/>
      <c r="E30" s="96"/>
      <c r="F30" s="96"/>
    </row>
    <row r="31" spans="1:6" ht="18">
      <c r="A31" s="97"/>
      <c r="B31" s="106"/>
      <c r="C31" s="95" t="s">
        <v>344</v>
      </c>
      <c r="D31" s="96">
        <v>1440</v>
      </c>
      <c r="E31" s="96"/>
      <c r="F31" s="96">
        <f>D31*E31</f>
        <v>0</v>
      </c>
    </row>
    <row r="32" spans="1:6" ht="16.5">
      <c r="A32" s="97"/>
      <c r="B32" s="106" t="s">
        <v>466</v>
      </c>
      <c r="C32" s="95"/>
      <c r="D32" s="96"/>
      <c r="E32" s="96"/>
      <c r="F32" s="96"/>
    </row>
    <row r="33" spans="1:6" ht="18">
      <c r="A33" s="97"/>
      <c r="B33" s="106"/>
      <c r="C33" s="95" t="s">
        <v>344</v>
      </c>
      <c r="D33" s="96">
        <v>360</v>
      </c>
      <c r="E33" s="96"/>
      <c r="F33" s="96">
        <f>D33*E33</f>
        <v>0</v>
      </c>
    </row>
    <row r="34" spans="1:6" ht="49.5">
      <c r="A34" s="97" t="s">
        <v>6</v>
      </c>
      <c r="B34" s="106" t="s">
        <v>349</v>
      </c>
      <c r="C34" s="95" t="s">
        <v>344</v>
      </c>
      <c r="D34" s="96">
        <f>55*0.5</f>
        <v>27.5</v>
      </c>
      <c r="E34" s="96"/>
      <c r="F34" s="96">
        <f>D34*E34</f>
        <v>0</v>
      </c>
    </row>
    <row r="35" spans="1:6" ht="33">
      <c r="A35" s="97" t="s">
        <v>7</v>
      </c>
      <c r="B35" s="106" t="s">
        <v>21</v>
      </c>
      <c r="C35" s="95"/>
      <c r="D35" s="96"/>
      <c r="E35" s="96"/>
      <c r="F35" s="96"/>
    </row>
    <row r="36" spans="1:6" ht="18">
      <c r="A36" s="97"/>
      <c r="B36" s="106"/>
      <c r="C36" s="95" t="s">
        <v>341</v>
      </c>
      <c r="D36" s="96">
        <f>0.5*D9</f>
        <v>200</v>
      </c>
      <c r="E36" s="96"/>
      <c r="F36" s="96">
        <f>D36*E36</f>
        <v>0</v>
      </c>
    </row>
    <row r="37" spans="1:6" ht="66">
      <c r="A37" s="97" t="s">
        <v>8</v>
      </c>
      <c r="B37" s="106" t="s">
        <v>350</v>
      </c>
      <c r="C37" s="95"/>
      <c r="D37" s="96"/>
      <c r="E37" s="96"/>
      <c r="F37" s="96"/>
    </row>
    <row r="38" spans="1:6" ht="18">
      <c r="A38" s="97"/>
      <c r="B38" s="106"/>
      <c r="C38" s="95" t="s">
        <v>344</v>
      </c>
      <c r="D38" s="96">
        <v>111</v>
      </c>
      <c r="E38" s="96"/>
      <c r="F38" s="96">
        <f aca="true" t="shared" si="1" ref="F38:F46">D38*E38</f>
        <v>0</v>
      </c>
    </row>
    <row r="39" spans="1:6" ht="82.5">
      <c r="A39" s="97" t="s">
        <v>9</v>
      </c>
      <c r="B39" s="106" t="s">
        <v>351</v>
      </c>
      <c r="C39" s="95"/>
      <c r="D39" s="96"/>
      <c r="E39" s="96"/>
      <c r="F39" s="96"/>
    </row>
    <row r="40" spans="1:6" ht="18">
      <c r="A40" s="97"/>
      <c r="B40" s="106"/>
      <c r="C40" s="95" t="s">
        <v>344</v>
      </c>
      <c r="D40" s="96">
        <v>932</v>
      </c>
      <c r="E40" s="96"/>
      <c r="F40" s="96">
        <f t="shared" si="1"/>
        <v>0</v>
      </c>
    </row>
    <row r="41" spans="1:6" ht="115.5">
      <c r="A41" s="97" t="s">
        <v>13</v>
      </c>
      <c r="B41" s="106" t="s">
        <v>352</v>
      </c>
      <c r="C41" s="95"/>
      <c r="D41" s="96"/>
      <c r="E41" s="96"/>
      <c r="F41" s="96"/>
    </row>
    <row r="42" spans="1:6" ht="18">
      <c r="A42" s="97"/>
      <c r="B42" s="106"/>
      <c r="C42" s="95" t="s">
        <v>344</v>
      </c>
      <c r="D42" s="96">
        <v>475</v>
      </c>
      <c r="E42" s="96"/>
      <c r="F42" s="96">
        <f t="shared" si="1"/>
        <v>0</v>
      </c>
    </row>
    <row r="43" spans="1:6" ht="49.5">
      <c r="A43" s="97" t="s">
        <v>10</v>
      </c>
      <c r="B43" s="106" t="s">
        <v>353</v>
      </c>
      <c r="C43" s="95" t="s">
        <v>344</v>
      </c>
      <c r="D43" s="96">
        <f>SUM(D23:D23)</f>
        <v>29</v>
      </c>
      <c r="E43" s="96"/>
      <c r="F43" s="96">
        <f t="shared" si="1"/>
        <v>0</v>
      </c>
    </row>
    <row r="44" spans="1:6" ht="85.5">
      <c r="A44" s="97" t="s">
        <v>11</v>
      </c>
      <c r="B44" s="106" t="s">
        <v>354</v>
      </c>
      <c r="C44" s="95"/>
      <c r="D44" s="96"/>
      <c r="E44" s="96"/>
      <c r="F44" s="96"/>
    </row>
    <row r="45" spans="1:6" ht="18">
      <c r="A45" s="97"/>
      <c r="B45" s="106"/>
      <c r="C45" s="95" t="s">
        <v>341</v>
      </c>
      <c r="D45" s="96">
        <v>120</v>
      </c>
      <c r="E45" s="96"/>
      <c r="F45" s="96">
        <f t="shared" si="1"/>
        <v>0</v>
      </c>
    </row>
    <row r="46" spans="1:6" ht="66.75" thickBot="1">
      <c r="A46" s="97" t="s">
        <v>12</v>
      </c>
      <c r="B46" s="107" t="s">
        <v>355</v>
      </c>
      <c r="C46" s="101" t="s">
        <v>344</v>
      </c>
      <c r="D46" s="102">
        <f>(D26+D34)*1.3-1.1*(D38)</f>
        <v>56.64999999999999</v>
      </c>
      <c r="E46" s="102"/>
      <c r="F46" s="102">
        <f t="shared" si="1"/>
        <v>0</v>
      </c>
    </row>
    <row r="47" spans="1:6" ht="17.25" thickTop="1">
      <c r="A47" s="97"/>
      <c r="B47" s="93" t="s">
        <v>356</v>
      </c>
      <c r="C47" s="95"/>
      <c r="D47" s="96"/>
      <c r="E47" s="96"/>
      <c r="F47" s="103">
        <f>SUM(F23:F46)</f>
        <v>0</v>
      </c>
    </row>
    <row r="48" spans="1:6" ht="16.5">
      <c r="A48" s="97"/>
      <c r="B48" s="93"/>
      <c r="C48" s="95"/>
      <c r="D48" s="96"/>
      <c r="E48" s="96"/>
      <c r="F48" s="96"/>
    </row>
    <row r="49" spans="1:6" ht="33">
      <c r="A49" s="94" t="s">
        <v>5</v>
      </c>
      <c r="B49" s="93" t="s">
        <v>334</v>
      </c>
      <c r="C49" s="95"/>
      <c r="D49" s="96"/>
      <c r="E49" s="96"/>
      <c r="F49" s="96"/>
    </row>
    <row r="50" spans="1:6" ht="16.5">
      <c r="A50" s="94"/>
      <c r="B50" s="93"/>
      <c r="C50" s="95"/>
      <c r="D50" s="96"/>
      <c r="E50" s="96"/>
      <c r="F50" s="96"/>
    </row>
    <row r="51" spans="1:6" ht="16.5">
      <c r="A51" s="94" t="s">
        <v>108</v>
      </c>
      <c r="B51" s="93" t="s">
        <v>357</v>
      </c>
      <c r="C51" s="95"/>
      <c r="D51" s="96"/>
      <c r="E51" s="96"/>
      <c r="F51" s="96"/>
    </row>
    <row r="52" spans="1:6" ht="117">
      <c r="A52" s="97" t="s">
        <v>2</v>
      </c>
      <c r="B52" s="108" t="s">
        <v>358</v>
      </c>
      <c r="C52" s="95"/>
      <c r="D52" s="96"/>
      <c r="E52" s="96"/>
      <c r="F52" s="96"/>
    </row>
    <row r="53" spans="1:6" ht="16.5">
      <c r="A53" s="94"/>
      <c r="B53" s="109"/>
      <c r="C53" s="95" t="s">
        <v>1</v>
      </c>
      <c r="D53" s="96">
        <v>0</v>
      </c>
      <c r="E53" s="96"/>
      <c r="F53" s="96">
        <f aca="true" t="shared" si="2" ref="F53:F116">E53*D53</f>
        <v>0</v>
      </c>
    </row>
    <row r="54" spans="1:6" ht="117">
      <c r="A54" s="97" t="s">
        <v>4</v>
      </c>
      <c r="B54" s="108" t="s">
        <v>359</v>
      </c>
      <c r="C54" s="95"/>
      <c r="D54" s="96"/>
      <c r="E54" s="96"/>
      <c r="F54" s="96"/>
    </row>
    <row r="55" spans="1:6" ht="16.5">
      <c r="A55" s="94"/>
      <c r="B55" s="109"/>
      <c r="C55" s="95" t="s">
        <v>1</v>
      </c>
      <c r="D55" s="96">
        <v>800</v>
      </c>
      <c r="E55" s="96"/>
      <c r="F55" s="96">
        <f t="shared" si="2"/>
        <v>0</v>
      </c>
    </row>
    <row r="56" spans="1:6" ht="49.5">
      <c r="A56" s="97" t="s">
        <v>5</v>
      </c>
      <c r="B56" s="109" t="s">
        <v>360</v>
      </c>
      <c r="C56" s="110"/>
      <c r="D56" s="96"/>
      <c r="E56" s="116"/>
      <c r="F56" s="96">
        <f>SUM(F53:F55)*E56</f>
        <v>0</v>
      </c>
    </row>
    <row r="57" spans="1:6" ht="16.5">
      <c r="A57" s="94"/>
      <c r="B57" s="109"/>
      <c r="C57" s="95"/>
      <c r="D57" s="96"/>
      <c r="E57" s="96"/>
      <c r="F57" s="96"/>
    </row>
    <row r="58" spans="1:6" ht="16.5">
      <c r="A58" s="94" t="s">
        <v>361</v>
      </c>
      <c r="B58" s="93" t="s">
        <v>362</v>
      </c>
      <c r="C58" s="95"/>
      <c r="D58" s="96"/>
      <c r="E58" s="96"/>
      <c r="F58" s="96"/>
    </row>
    <row r="59" spans="1:6" ht="66">
      <c r="A59" s="94"/>
      <c r="B59" s="106" t="s">
        <v>363</v>
      </c>
      <c r="C59" s="95"/>
      <c r="D59" s="96"/>
      <c r="E59" s="96"/>
      <c r="F59" s="96"/>
    </row>
    <row r="60" spans="1:6" ht="18.75">
      <c r="A60" s="97" t="s">
        <v>2</v>
      </c>
      <c r="B60" s="109" t="s">
        <v>364</v>
      </c>
      <c r="C60" s="95" t="s">
        <v>3</v>
      </c>
      <c r="D60" s="96">
        <v>2</v>
      </c>
      <c r="E60" s="96"/>
      <c r="F60" s="96">
        <f t="shared" si="2"/>
        <v>0</v>
      </c>
    </row>
    <row r="61" spans="1:6" ht="18.75">
      <c r="A61" s="97" t="s">
        <v>4</v>
      </c>
      <c r="B61" s="109" t="s">
        <v>365</v>
      </c>
      <c r="C61" s="95" t="s">
        <v>3</v>
      </c>
      <c r="D61" s="96">
        <v>1</v>
      </c>
      <c r="E61" s="96"/>
      <c r="F61" s="96">
        <f t="shared" si="2"/>
        <v>0</v>
      </c>
    </row>
    <row r="62" spans="1:6" ht="18.75">
      <c r="A62" s="97" t="s">
        <v>5</v>
      </c>
      <c r="B62" s="109" t="s">
        <v>366</v>
      </c>
      <c r="C62" s="95" t="s">
        <v>3</v>
      </c>
      <c r="D62" s="96">
        <v>1</v>
      </c>
      <c r="E62" s="96"/>
      <c r="F62" s="96">
        <f t="shared" si="2"/>
        <v>0</v>
      </c>
    </row>
    <row r="63" spans="1:6" ht="18.75">
      <c r="A63" s="97" t="s">
        <v>6</v>
      </c>
      <c r="B63" s="109" t="s">
        <v>367</v>
      </c>
      <c r="C63" s="95" t="s">
        <v>3</v>
      </c>
      <c r="D63" s="96">
        <v>1</v>
      </c>
      <c r="E63" s="96"/>
      <c r="F63" s="96">
        <f t="shared" si="2"/>
        <v>0</v>
      </c>
    </row>
    <row r="64" spans="1:6" ht="16.5">
      <c r="A64" s="97"/>
      <c r="B64" s="109"/>
      <c r="C64" s="95"/>
      <c r="D64" s="96"/>
      <c r="E64" s="96"/>
      <c r="F64" s="96"/>
    </row>
    <row r="65" spans="1:6" ht="16.5">
      <c r="A65" s="97" t="s">
        <v>7</v>
      </c>
      <c r="B65" s="109" t="s">
        <v>368</v>
      </c>
      <c r="C65" s="95" t="s">
        <v>3</v>
      </c>
      <c r="D65" s="96">
        <v>2</v>
      </c>
      <c r="E65" s="96"/>
      <c r="F65" s="96">
        <f t="shared" si="2"/>
        <v>0</v>
      </c>
    </row>
    <row r="66" spans="1:6" ht="16.5">
      <c r="A66" s="97"/>
      <c r="B66" s="109"/>
      <c r="C66" s="95"/>
      <c r="D66" s="96"/>
      <c r="E66" s="96"/>
      <c r="F66" s="96"/>
    </row>
    <row r="67" spans="1:6" ht="16.5">
      <c r="A67" s="97" t="s">
        <v>8</v>
      </c>
      <c r="B67" s="109" t="s">
        <v>369</v>
      </c>
      <c r="C67" s="95" t="s">
        <v>3</v>
      </c>
      <c r="D67" s="96">
        <v>1</v>
      </c>
      <c r="E67" s="96"/>
      <c r="F67" s="96">
        <f t="shared" si="2"/>
        <v>0</v>
      </c>
    </row>
    <row r="68" spans="1:6" ht="16.5">
      <c r="A68" s="97" t="s">
        <v>9</v>
      </c>
      <c r="B68" s="109" t="s">
        <v>370</v>
      </c>
      <c r="C68" s="95" t="s">
        <v>3</v>
      </c>
      <c r="D68" s="96">
        <v>1</v>
      </c>
      <c r="E68" s="96"/>
      <c r="F68" s="96">
        <f t="shared" si="2"/>
        <v>0</v>
      </c>
    </row>
    <row r="69" spans="1:6" ht="16.5">
      <c r="A69" s="97" t="s">
        <v>13</v>
      </c>
      <c r="B69" s="109" t="s">
        <v>371</v>
      </c>
      <c r="C69" s="95" t="s">
        <v>3</v>
      </c>
      <c r="D69" s="96">
        <v>1</v>
      </c>
      <c r="E69" s="96"/>
      <c r="F69" s="96">
        <f t="shared" si="2"/>
        <v>0</v>
      </c>
    </row>
    <row r="70" spans="1:6" ht="16.5">
      <c r="A70" s="97" t="s">
        <v>10</v>
      </c>
      <c r="B70" s="109" t="s">
        <v>372</v>
      </c>
      <c r="C70" s="95" t="s">
        <v>3</v>
      </c>
      <c r="D70" s="96">
        <v>1</v>
      </c>
      <c r="E70" s="96"/>
      <c r="F70" s="96">
        <f t="shared" si="2"/>
        <v>0</v>
      </c>
    </row>
    <row r="71" spans="1:6" ht="16.5">
      <c r="A71" s="97" t="s">
        <v>11</v>
      </c>
      <c r="B71" s="109" t="s">
        <v>373</v>
      </c>
      <c r="C71" s="95" t="s">
        <v>3</v>
      </c>
      <c r="D71" s="96">
        <v>1</v>
      </c>
      <c r="E71" s="96"/>
      <c r="F71" s="96">
        <f t="shared" si="2"/>
        <v>0</v>
      </c>
    </row>
    <row r="72" spans="1:6" ht="16.5">
      <c r="A72" s="97" t="s">
        <v>12</v>
      </c>
      <c r="B72" s="109" t="s">
        <v>374</v>
      </c>
      <c r="C72" s="95" t="s">
        <v>3</v>
      </c>
      <c r="D72" s="96">
        <v>1</v>
      </c>
      <c r="E72" s="96"/>
      <c r="F72" s="96">
        <f t="shared" si="2"/>
        <v>0</v>
      </c>
    </row>
    <row r="73" spans="1:6" ht="16.5">
      <c r="A73" s="97" t="s">
        <v>14</v>
      </c>
      <c r="B73" s="109" t="s">
        <v>375</v>
      </c>
      <c r="C73" s="95" t="s">
        <v>3</v>
      </c>
      <c r="D73" s="96">
        <v>1</v>
      </c>
      <c r="E73" s="96"/>
      <c r="F73" s="96">
        <f t="shared" si="2"/>
        <v>0</v>
      </c>
    </row>
    <row r="74" spans="1:6" ht="16.5">
      <c r="A74" s="97" t="s">
        <v>89</v>
      </c>
      <c r="B74" s="109" t="s">
        <v>376</v>
      </c>
      <c r="C74" s="95" t="s">
        <v>3</v>
      </c>
      <c r="D74" s="96">
        <v>1</v>
      </c>
      <c r="E74" s="96"/>
      <c r="F74" s="96">
        <f t="shared" si="2"/>
        <v>0</v>
      </c>
    </row>
    <row r="75" spans="1:6" ht="16.5">
      <c r="A75" s="97" t="s">
        <v>90</v>
      </c>
      <c r="B75" s="109" t="s">
        <v>377</v>
      </c>
      <c r="C75" s="95" t="s">
        <v>3</v>
      </c>
      <c r="D75" s="96">
        <v>1</v>
      </c>
      <c r="E75" s="96"/>
      <c r="F75" s="96">
        <f t="shared" si="2"/>
        <v>0</v>
      </c>
    </row>
    <row r="76" spans="1:6" ht="16.5">
      <c r="A76" s="97" t="s">
        <v>91</v>
      </c>
      <c r="B76" s="109" t="s">
        <v>378</v>
      </c>
      <c r="C76" s="95" t="s">
        <v>3</v>
      </c>
      <c r="D76" s="96">
        <v>1</v>
      </c>
      <c r="E76" s="96"/>
      <c r="F76" s="96">
        <f t="shared" si="2"/>
        <v>0</v>
      </c>
    </row>
    <row r="77" spans="1:6" ht="16.5">
      <c r="A77" s="97" t="s">
        <v>379</v>
      </c>
      <c r="B77" s="109" t="s">
        <v>380</v>
      </c>
      <c r="C77" s="95" t="s">
        <v>3</v>
      </c>
      <c r="D77" s="96">
        <v>1</v>
      </c>
      <c r="E77" s="96"/>
      <c r="F77" s="96">
        <f t="shared" si="2"/>
        <v>0</v>
      </c>
    </row>
    <row r="78" spans="1:6" ht="16.5">
      <c r="A78" s="97" t="s">
        <v>381</v>
      </c>
      <c r="B78" s="109" t="s">
        <v>382</v>
      </c>
      <c r="C78" s="95" t="s">
        <v>3</v>
      </c>
      <c r="D78" s="96">
        <v>1</v>
      </c>
      <c r="E78" s="96"/>
      <c r="F78" s="96">
        <f t="shared" si="2"/>
        <v>0</v>
      </c>
    </row>
    <row r="79" spans="1:6" ht="16.5">
      <c r="A79" s="97" t="s">
        <v>383</v>
      </c>
      <c r="B79" s="109" t="s">
        <v>384</v>
      </c>
      <c r="C79" s="95" t="s">
        <v>3</v>
      </c>
      <c r="D79" s="96">
        <v>1</v>
      </c>
      <c r="E79" s="96"/>
      <c r="F79" s="96">
        <f t="shared" si="2"/>
        <v>0</v>
      </c>
    </row>
    <row r="80" spans="1:6" ht="16.5">
      <c r="A80" s="97" t="s">
        <v>385</v>
      </c>
      <c r="B80" s="109" t="s">
        <v>386</v>
      </c>
      <c r="C80" s="95" t="s">
        <v>3</v>
      </c>
      <c r="D80" s="96">
        <v>1</v>
      </c>
      <c r="E80" s="96"/>
      <c r="F80" s="96">
        <f t="shared" si="2"/>
        <v>0</v>
      </c>
    </row>
    <row r="81" spans="1:6" ht="16.5">
      <c r="A81" s="97" t="s">
        <v>387</v>
      </c>
      <c r="B81" s="109" t="s">
        <v>388</v>
      </c>
      <c r="C81" s="95" t="s">
        <v>3</v>
      </c>
      <c r="D81" s="96">
        <v>1</v>
      </c>
      <c r="E81" s="96"/>
      <c r="F81" s="96">
        <f t="shared" si="2"/>
        <v>0</v>
      </c>
    </row>
    <row r="82" spans="1:6" ht="16.5">
      <c r="A82" s="97" t="s">
        <v>389</v>
      </c>
      <c r="B82" s="109" t="s">
        <v>390</v>
      </c>
      <c r="C82" s="95" t="s">
        <v>3</v>
      </c>
      <c r="D82" s="96">
        <v>1</v>
      </c>
      <c r="E82" s="96"/>
      <c r="F82" s="96">
        <f t="shared" si="2"/>
        <v>0</v>
      </c>
    </row>
    <row r="83" spans="1:6" ht="16.5">
      <c r="A83" s="97" t="s">
        <v>391</v>
      </c>
      <c r="B83" s="109" t="s">
        <v>392</v>
      </c>
      <c r="C83" s="95" t="s">
        <v>3</v>
      </c>
      <c r="D83" s="96">
        <v>1</v>
      </c>
      <c r="E83" s="96"/>
      <c r="F83" s="96">
        <f t="shared" si="2"/>
        <v>0</v>
      </c>
    </row>
    <row r="84" spans="1:6" ht="16.5">
      <c r="A84" s="97"/>
      <c r="B84" s="109"/>
      <c r="C84" s="95"/>
      <c r="D84" s="96"/>
      <c r="E84" s="96"/>
      <c r="F84" s="96"/>
    </row>
    <row r="85" spans="1:6" ht="16.5">
      <c r="A85" s="97" t="s">
        <v>393</v>
      </c>
      <c r="B85" s="109" t="s">
        <v>394</v>
      </c>
      <c r="C85" s="95" t="s">
        <v>3</v>
      </c>
      <c r="D85" s="96">
        <v>10</v>
      </c>
      <c r="E85" s="96"/>
      <c r="F85" s="96">
        <f t="shared" si="2"/>
        <v>0</v>
      </c>
    </row>
    <row r="86" spans="1:6" ht="16.5">
      <c r="A86" s="97" t="s">
        <v>395</v>
      </c>
      <c r="B86" s="109" t="s">
        <v>396</v>
      </c>
      <c r="C86" s="95" t="s">
        <v>3</v>
      </c>
      <c r="D86" s="96">
        <v>2</v>
      </c>
      <c r="E86" s="96"/>
      <c r="F86" s="96">
        <f t="shared" si="2"/>
        <v>0</v>
      </c>
    </row>
    <row r="87" spans="1:6" ht="16.5">
      <c r="A87" s="97" t="s">
        <v>397</v>
      </c>
      <c r="B87" s="109" t="s">
        <v>398</v>
      </c>
      <c r="C87" s="95" t="s">
        <v>3</v>
      </c>
      <c r="D87" s="96">
        <v>1</v>
      </c>
      <c r="E87" s="96"/>
      <c r="F87" s="96">
        <f t="shared" si="2"/>
        <v>0</v>
      </c>
    </row>
    <row r="88" spans="1:6" ht="16.5">
      <c r="A88" s="97" t="s">
        <v>399</v>
      </c>
      <c r="B88" s="109" t="s">
        <v>400</v>
      </c>
      <c r="C88" s="95" t="s">
        <v>3</v>
      </c>
      <c r="D88" s="96">
        <v>1</v>
      </c>
      <c r="E88" s="96"/>
      <c r="F88" s="96">
        <f t="shared" si="2"/>
        <v>0</v>
      </c>
    </row>
    <row r="89" spans="1:6" ht="16.5">
      <c r="A89" s="97" t="s">
        <v>401</v>
      </c>
      <c r="B89" s="109" t="s">
        <v>402</v>
      </c>
      <c r="C89" s="95" t="s">
        <v>3</v>
      </c>
      <c r="D89" s="96">
        <v>7</v>
      </c>
      <c r="E89" s="96"/>
      <c r="F89" s="96">
        <f t="shared" si="2"/>
        <v>0</v>
      </c>
    </row>
    <row r="90" spans="1:6" ht="16.5">
      <c r="A90" s="97" t="s">
        <v>403</v>
      </c>
      <c r="B90" s="109" t="s">
        <v>404</v>
      </c>
      <c r="C90" s="95" t="s">
        <v>3</v>
      </c>
      <c r="D90" s="96">
        <v>1</v>
      </c>
      <c r="E90" s="96"/>
      <c r="F90" s="96">
        <f t="shared" si="2"/>
        <v>0</v>
      </c>
    </row>
    <row r="91" spans="1:6" ht="16.5">
      <c r="A91" s="97" t="s">
        <v>405</v>
      </c>
      <c r="B91" s="109" t="s">
        <v>406</v>
      </c>
      <c r="C91" s="95" t="s">
        <v>3</v>
      </c>
      <c r="D91" s="96">
        <v>2</v>
      </c>
      <c r="E91" s="96"/>
      <c r="F91" s="96">
        <f t="shared" si="2"/>
        <v>0</v>
      </c>
    </row>
    <row r="92" spans="1:6" ht="16.5">
      <c r="A92" s="97" t="s">
        <v>407</v>
      </c>
      <c r="B92" s="109" t="s">
        <v>408</v>
      </c>
      <c r="C92" s="95" t="s">
        <v>3</v>
      </c>
      <c r="D92" s="96">
        <v>5</v>
      </c>
      <c r="E92" s="96"/>
      <c r="F92" s="96">
        <f t="shared" si="2"/>
        <v>0</v>
      </c>
    </row>
    <row r="93" spans="1:6" ht="16.5">
      <c r="A93" s="97" t="s">
        <v>409</v>
      </c>
      <c r="B93" s="109" t="s">
        <v>410</v>
      </c>
      <c r="C93" s="95" t="s">
        <v>3</v>
      </c>
      <c r="D93" s="96">
        <v>2</v>
      </c>
      <c r="E93" s="96"/>
      <c r="F93" s="96">
        <f t="shared" si="2"/>
        <v>0</v>
      </c>
    </row>
    <row r="94" spans="1:6" ht="16.5">
      <c r="A94" s="97" t="s">
        <v>411</v>
      </c>
      <c r="B94" s="109" t="s">
        <v>412</v>
      </c>
      <c r="C94" s="95" t="s">
        <v>3</v>
      </c>
      <c r="D94" s="96">
        <v>3</v>
      </c>
      <c r="E94" s="96"/>
      <c r="F94" s="96">
        <f t="shared" si="2"/>
        <v>0</v>
      </c>
    </row>
    <row r="95" spans="1:6" ht="16.5">
      <c r="A95" s="97" t="s">
        <v>413</v>
      </c>
      <c r="B95" s="109" t="s">
        <v>414</v>
      </c>
      <c r="C95" s="95" t="s">
        <v>3</v>
      </c>
      <c r="D95" s="96">
        <v>3</v>
      </c>
      <c r="E95" s="96"/>
      <c r="F95" s="96">
        <f t="shared" si="2"/>
        <v>0</v>
      </c>
    </row>
    <row r="96" spans="1:6" ht="16.5">
      <c r="A96" s="97" t="s">
        <v>415</v>
      </c>
      <c r="B96" s="109" t="s">
        <v>416</v>
      </c>
      <c r="C96" s="95" t="s">
        <v>3</v>
      </c>
      <c r="D96" s="96">
        <v>8</v>
      </c>
      <c r="E96" s="96"/>
      <c r="F96" s="96">
        <f t="shared" si="2"/>
        <v>0</v>
      </c>
    </row>
    <row r="97" spans="1:6" ht="16.5">
      <c r="A97" s="97" t="s">
        <v>417</v>
      </c>
      <c r="B97" s="109" t="s">
        <v>418</v>
      </c>
      <c r="C97" s="95" t="s">
        <v>3</v>
      </c>
      <c r="D97" s="96">
        <v>8</v>
      </c>
      <c r="E97" s="96"/>
      <c r="F97" s="96">
        <f t="shared" si="2"/>
        <v>0</v>
      </c>
    </row>
    <row r="98" spans="1:6" ht="16.5">
      <c r="A98" s="97" t="s">
        <v>419</v>
      </c>
      <c r="B98" s="109" t="s">
        <v>420</v>
      </c>
      <c r="C98" s="95" t="s">
        <v>3</v>
      </c>
      <c r="D98" s="96">
        <v>5</v>
      </c>
      <c r="E98" s="96"/>
      <c r="F98" s="96">
        <f t="shared" si="2"/>
        <v>0</v>
      </c>
    </row>
    <row r="99" spans="1:6" ht="16.5">
      <c r="A99" s="97" t="s">
        <v>421</v>
      </c>
      <c r="B99" s="109" t="s">
        <v>422</v>
      </c>
      <c r="C99" s="95" t="s">
        <v>3</v>
      </c>
      <c r="D99" s="96">
        <v>10</v>
      </c>
      <c r="E99" s="96"/>
      <c r="F99" s="96">
        <f t="shared" si="2"/>
        <v>0</v>
      </c>
    </row>
    <row r="100" spans="1:6" ht="16.5">
      <c r="A100" s="97" t="s">
        <v>423</v>
      </c>
      <c r="B100" s="109" t="s">
        <v>424</v>
      </c>
      <c r="C100" s="95" t="s">
        <v>3</v>
      </c>
      <c r="D100" s="96">
        <v>1</v>
      </c>
      <c r="E100" s="96"/>
      <c r="F100" s="96">
        <f t="shared" si="2"/>
        <v>0</v>
      </c>
    </row>
    <row r="101" spans="1:6" ht="16.5">
      <c r="A101" s="97" t="s">
        <v>425</v>
      </c>
      <c r="B101" s="109" t="s">
        <v>426</v>
      </c>
      <c r="C101" s="95" t="s">
        <v>3</v>
      </c>
      <c r="D101" s="96">
        <v>3</v>
      </c>
      <c r="E101" s="96"/>
      <c r="F101" s="96">
        <f t="shared" si="2"/>
        <v>0</v>
      </c>
    </row>
    <row r="102" spans="1:6" ht="16.5">
      <c r="A102" s="97"/>
      <c r="B102" s="109"/>
      <c r="C102" s="95"/>
      <c r="D102" s="96"/>
      <c r="E102" s="96"/>
      <c r="F102" s="96"/>
    </row>
    <row r="103" spans="1:6" ht="16.5">
      <c r="A103" s="97" t="s">
        <v>427</v>
      </c>
      <c r="B103" s="109" t="s">
        <v>428</v>
      </c>
      <c r="C103" s="95" t="s">
        <v>3</v>
      </c>
      <c r="D103" s="96">
        <v>1</v>
      </c>
      <c r="E103" s="96"/>
      <c r="F103" s="96">
        <f>E103*D103</f>
        <v>0</v>
      </c>
    </row>
    <row r="104" spans="1:6" ht="16.5">
      <c r="A104" s="97" t="s">
        <v>429</v>
      </c>
      <c r="B104" s="109" t="s">
        <v>430</v>
      </c>
      <c r="C104" s="95" t="s">
        <v>3</v>
      </c>
      <c r="D104" s="96">
        <v>1</v>
      </c>
      <c r="E104" s="96"/>
      <c r="F104" s="96">
        <f>E104*D104</f>
        <v>0</v>
      </c>
    </row>
    <row r="105" spans="1:6" ht="16.5">
      <c r="A105" s="97"/>
      <c r="B105" s="111"/>
      <c r="C105" s="95"/>
      <c r="D105" s="96"/>
      <c r="E105" s="96"/>
      <c r="F105" s="96"/>
    </row>
    <row r="106" spans="1:6" ht="16.5">
      <c r="A106" s="94" t="s">
        <v>136</v>
      </c>
      <c r="B106" s="93" t="s">
        <v>431</v>
      </c>
      <c r="C106" s="95"/>
      <c r="D106" s="96"/>
      <c r="E106" s="96"/>
      <c r="F106" s="96"/>
    </row>
    <row r="107" spans="1:6" ht="66">
      <c r="A107" s="97"/>
      <c r="B107" s="106" t="s">
        <v>432</v>
      </c>
      <c r="C107" s="95"/>
      <c r="D107" s="96"/>
      <c r="E107" s="96"/>
      <c r="F107" s="96"/>
    </row>
    <row r="108" spans="1:6" ht="16.5">
      <c r="A108" s="97" t="s">
        <v>2</v>
      </c>
      <c r="B108" s="112" t="s">
        <v>433</v>
      </c>
      <c r="C108" s="95" t="s">
        <v>3</v>
      </c>
      <c r="D108" s="96">
        <v>5</v>
      </c>
      <c r="E108" s="96"/>
      <c r="F108" s="96">
        <f t="shared" si="2"/>
        <v>0</v>
      </c>
    </row>
    <row r="109" spans="1:6" ht="16.5">
      <c r="A109" s="97" t="s">
        <v>4</v>
      </c>
      <c r="B109" s="112" t="s">
        <v>434</v>
      </c>
      <c r="C109" s="95" t="s">
        <v>3</v>
      </c>
      <c r="D109" s="96">
        <v>3</v>
      </c>
      <c r="E109" s="96"/>
      <c r="F109" s="96">
        <f t="shared" si="2"/>
        <v>0</v>
      </c>
    </row>
    <row r="110" spans="1:6" ht="16.5">
      <c r="A110" s="97" t="s">
        <v>5</v>
      </c>
      <c r="B110" s="112" t="s">
        <v>435</v>
      </c>
      <c r="C110" s="95" t="s">
        <v>3</v>
      </c>
      <c r="D110" s="96">
        <v>1</v>
      </c>
      <c r="E110" s="96"/>
      <c r="F110" s="96">
        <f t="shared" si="2"/>
        <v>0</v>
      </c>
    </row>
    <row r="111" spans="1:6" ht="16.5">
      <c r="A111" s="97" t="s">
        <v>6</v>
      </c>
      <c r="B111" s="112" t="s">
        <v>436</v>
      </c>
      <c r="C111" s="95" t="s">
        <v>3</v>
      </c>
      <c r="D111" s="96">
        <v>2</v>
      </c>
      <c r="E111" s="96"/>
      <c r="F111" s="96">
        <f t="shared" si="2"/>
        <v>0</v>
      </c>
    </row>
    <row r="112" spans="1:6" ht="33">
      <c r="A112" s="97" t="s">
        <v>7</v>
      </c>
      <c r="B112" s="109" t="s">
        <v>437</v>
      </c>
      <c r="C112" s="95" t="s">
        <v>3</v>
      </c>
      <c r="D112" s="96">
        <v>1</v>
      </c>
      <c r="E112" s="96"/>
      <c r="F112" s="96">
        <f t="shared" si="2"/>
        <v>0</v>
      </c>
    </row>
    <row r="113" spans="1:6" ht="16.5">
      <c r="A113" s="97" t="s">
        <v>8</v>
      </c>
      <c r="B113" s="109" t="s">
        <v>438</v>
      </c>
      <c r="C113" s="95" t="s">
        <v>3</v>
      </c>
      <c r="D113" s="96">
        <v>1</v>
      </c>
      <c r="E113" s="96"/>
      <c r="F113" s="96">
        <f t="shared" si="2"/>
        <v>0</v>
      </c>
    </row>
    <row r="114" spans="1:6" ht="16.5">
      <c r="A114" s="97" t="s">
        <v>9</v>
      </c>
      <c r="B114" s="109" t="s">
        <v>439</v>
      </c>
      <c r="C114" s="95" t="s">
        <v>3</v>
      </c>
      <c r="D114" s="96">
        <v>1</v>
      </c>
      <c r="E114" s="96"/>
      <c r="F114" s="96">
        <f t="shared" si="2"/>
        <v>0</v>
      </c>
    </row>
    <row r="115" spans="1:6" ht="16.5">
      <c r="A115" s="97" t="s">
        <v>13</v>
      </c>
      <c r="B115" s="109" t="s">
        <v>440</v>
      </c>
      <c r="C115" s="95" t="s">
        <v>3</v>
      </c>
      <c r="D115" s="96">
        <v>7</v>
      </c>
      <c r="E115" s="96"/>
      <c r="F115" s="96">
        <f t="shared" si="2"/>
        <v>0</v>
      </c>
    </row>
    <row r="116" spans="1:6" ht="33.75" thickBot="1">
      <c r="A116" s="97" t="s">
        <v>10</v>
      </c>
      <c r="B116" s="113" t="s">
        <v>441</v>
      </c>
      <c r="C116" s="101" t="s">
        <v>3</v>
      </c>
      <c r="D116" s="102">
        <v>7</v>
      </c>
      <c r="E116" s="102"/>
      <c r="F116" s="102">
        <f t="shared" si="2"/>
        <v>0</v>
      </c>
    </row>
    <row r="117" spans="1:6" ht="50.25" thickTop="1">
      <c r="A117" s="97"/>
      <c r="B117" s="93" t="s">
        <v>442</v>
      </c>
      <c r="C117" s="95"/>
      <c r="D117" s="96"/>
      <c r="E117" s="96"/>
      <c r="F117" s="103">
        <f>SUM(F52:F116)</f>
        <v>0</v>
      </c>
    </row>
    <row r="118" spans="1:6" ht="16.5">
      <c r="A118" s="95"/>
      <c r="B118" s="95"/>
      <c r="C118" s="95"/>
      <c r="D118" s="96"/>
      <c r="E118" s="96"/>
      <c r="F118" s="96"/>
    </row>
    <row r="119" spans="1:6" ht="16.5">
      <c r="A119" s="94" t="s">
        <v>7</v>
      </c>
      <c r="B119" s="93" t="s">
        <v>19</v>
      </c>
      <c r="C119" s="95"/>
      <c r="D119" s="96"/>
      <c r="E119" s="96"/>
      <c r="F119" s="96"/>
    </row>
    <row r="120" spans="1:6" ht="16.5">
      <c r="A120" s="94"/>
      <c r="B120" s="93"/>
      <c r="C120" s="95"/>
      <c r="D120" s="96"/>
      <c r="E120" s="96"/>
      <c r="F120" s="96"/>
    </row>
    <row r="121" spans="1:6" ht="82.5">
      <c r="A121" s="97" t="s">
        <v>2</v>
      </c>
      <c r="B121" s="114" t="s">
        <v>443</v>
      </c>
      <c r="C121" s="95" t="s">
        <v>344</v>
      </c>
      <c r="D121" s="96">
        <v>6.5</v>
      </c>
      <c r="E121" s="96"/>
      <c r="F121" s="96">
        <f aca="true" t="shared" si="3" ref="F121:F134">+E121*$D121</f>
        <v>0</v>
      </c>
    </row>
    <row r="122" spans="1:6" ht="66">
      <c r="A122" s="97" t="s">
        <v>4</v>
      </c>
      <c r="B122" s="114" t="s">
        <v>444</v>
      </c>
      <c r="C122" s="95" t="s">
        <v>1</v>
      </c>
      <c r="D122" s="96">
        <v>6.5</v>
      </c>
      <c r="E122" s="96"/>
      <c r="F122" s="96">
        <f t="shared" si="3"/>
        <v>0</v>
      </c>
    </row>
    <row r="123" spans="1:6" ht="33">
      <c r="A123" s="97" t="s">
        <v>5</v>
      </c>
      <c r="B123" s="114" t="s">
        <v>22</v>
      </c>
      <c r="C123" s="95" t="s">
        <v>1</v>
      </c>
      <c r="D123" s="96">
        <f>D17</f>
        <v>400</v>
      </c>
      <c r="E123" s="96"/>
      <c r="F123" s="96">
        <f t="shared" si="3"/>
        <v>0</v>
      </c>
    </row>
    <row r="124" spans="1:6" ht="49.5">
      <c r="A124" s="97" t="s">
        <v>6</v>
      </c>
      <c r="B124" s="114" t="s">
        <v>468</v>
      </c>
      <c r="C124" s="95" t="s">
        <v>341</v>
      </c>
      <c r="D124" s="96">
        <f>D18*3</f>
        <v>1200</v>
      </c>
      <c r="E124" s="96"/>
      <c r="F124" s="96">
        <f t="shared" si="3"/>
        <v>0</v>
      </c>
    </row>
    <row r="125" spans="1:6" ht="49.5">
      <c r="A125" s="97" t="s">
        <v>7</v>
      </c>
      <c r="B125" s="114" t="s">
        <v>24</v>
      </c>
      <c r="C125" s="95" t="s">
        <v>341</v>
      </c>
      <c r="D125" s="96">
        <f>D126</f>
        <v>1200</v>
      </c>
      <c r="E125" s="96"/>
      <c r="F125" s="96">
        <f t="shared" si="3"/>
        <v>0</v>
      </c>
    </row>
    <row r="126" spans="1:6" ht="49.5">
      <c r="A126" s="97" t="s">
        <v>8</v>
      </c>
      <c r="B126" s="114" t="s">
        <v>470</v>
      </c>
      <c r="C126" s="95" t="s">
        <v>341</v>
      </c>
      <c r="D126" s="96">
        <f>D124</f>
        <v>1200</v>
      </c>
      <c r="E126" s="96"/>
      <c r="F126" s="96">
        <f t="shared" si="3"/>
        <v>0</v>
      </c>
    </row>
    <row r="127" spans="1:6" ht="90.75" customHeight="1">
      <c r="A127" s="97" t="s">
        <v>9</v>
      </c>
      <c r="B127" s="114" t="s">
        <v>445</v>
      </c>
      <c r="C127" s="95" t="s">
        <v>3</v>
      </c>
      <c r="D127" s="96">
        <v>10</v>
      </c>
      <c r="E127" s="96"/>
      <c r="F127" s="96">
        <f t="shared" si="3"/>
        <v>0</v>
      </c>
    </row>
    <row r="128" spans="1:6" ht="82.5">
      <c r="A128" s="97" t="s">
        <v>13</v>
      </c>
      <c r="B128" s="114" t="s">
        <v>446</v>
      </c>
      <c r="C128" s="95" t="s">
        <v>3</v>
      </c>
      <c r="D128" s="96">
        <v>5</v>
      </c>
      <c r="E128" s="96"/>
      <c r="F128" s="96">
        <f t="shared" si="3"/>
        <v>0</v>
      </c>
    </row>
    <row r="129" spans="1:6" ht="82.5">
      <c r="A129" s="97" t="s">
        <v>10</v>
      </c>
      <c r="B129" s="114" t="s">
        <v>447</v>
      </c>
      <c r="C129" s="95" t="s">
        <v>3</v>
      </c>
      <c r="D129" s="96">
        <v>3</v>
      </c>
      <c r="E129" s="96"/>
      <c r="F129" s="96">
        <f t="shared" si="3"/>
        <v>0</v>
      </c>
    </row>
    <row r="130" spans="1:6" ht="151.5">
      <c r="A130" s="97" t="s">
        <v>11</v>
      </c>
      <c r="B130" s="115" t="s">
        <v>448</v>
      </c>
      <c r="C130" s="95" t="s">
        <v>3</v>
      </c>
      <c r="D130" s="96">
        <v>1</v>
      </c>
      <c r="E130" s="96"/>
      <c r="F130" s="96">
        <f t="shared" si="3"/>
        <v>0</v>
      </c>
    </row>
    <row r="131" spans="1:6" ht="151.5" customHeight="1">
      <c r="A131" s="97" t="s">
        <v>12</v>
      </c>
      <c r="B131" s="106" t="s">
        <v>449</v>
      </c>
      <c r="C131" s="95" t="s">
        <v>3</v>
      </c>
      <c r="D131" s="96">
        <v>1</v>
      </c>
      <c r="E131" s="96"/>
      <c r="F131" s="96">
        <f t="shared" si="3"/>
        <v>0</v>
      </c>
    </row>
    <row r="132" spans="1:6" ht="33">
      <c r="A132" s="97" t="s">
        <v>14</v>
      </c>
      <c r="B132" s="114" t="s">
        <v>450</v>
      </c>
      <c r="C132" s="95" t="s">
        <v>344</v>
      </c>
      <c r="D132" s="96">
        <v>1</v>
      </c>
      <c r="E132" s="96"/>
      <c r="F132" s="96">
        <f t="shared" si="3"/>
        <v>0</v>
      </c>
    </row>
    <row r="133" spans="1:6" ht="49.5">
      <c r="A133" s="97" t="s">
        <v>89</v>
      </c>
      <c r="B133" s="114" t="s">
        <v>451</v>
      </c>
      <c r="C133" s="95" t="s">
        <v>1</v>
      </c>
      <c r="D133" s="96">
        <f>D9</f>
        <v>400</v>
      </c>
      <c r="E133" s="96"/>
      <c r="F133" s="96">
        <f t="shared" si="3"/>
        <v>0</v>
      </c>
    </row>
    <row r="134" spans="1:6" ht="17.25" thickBot="1">
      <c r="A134" s="97" t="s">
        <v>90</v>
      </c>
      <c r="B134" s="113" t="s">
        <v>20</v>
      </c>
      <c r="C134" s="101" t="s">
        <v>18</v>
      </c>
      <c r="D134" s="102">
        <v>1</v>
      </c>
      <c r="E134" s="102"/>
      <c r="F134" s="102">
        <f t="shared" si="3"/>
        <v>0</v>
      </c>
    </row>
    <row r="135" spans="1:6" ht="17.25" thickTop="1">
      <c r="A135" s="95"/>
      <c r="B135" s="133" t="s">
        <v>452</v>
      </c>
      <c r="C135" s="133"/>
      <c r="D135" s="95"/>
      <c r="E135" s="95"/>
      <c r="F135" s="103">
        <f>SUM(F121:F134)</f>
        <v>0</v>
      </c>
    </row>
  </sheetData>
  <sheetProtection/>
  <mergeCells count="1">
    <mergeCell ref="B135:C1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0">
      <selection activeCell="E13" sqref="E13:E50"/>
    </sheetView>
  </sheetViews>
  <sheetFormatPr defaultColWidth="9.140625" defaultRowHeight="15"/>
  <cols>
    <col min="1" max="1" width="4.00390625" style="62" customWidth="1"/>
    <col min="2" max="2" width="43.7109375" style="0" customWidth="1"/>
  </cols>
  <sheetData>
    <row r="1" spans="1:6" ht="16.5">
      <c r="A1" s="129" t="s">
        <v>56</v>
      </c>
      <c r="B1" s="130"/>
      <c r="C1" s="130"/>
      <c r="D1" s="130"/>
      <c r="E1" s="130"/>
      <c r="F1" s="130"/>
    </row>
    <row r="2" spans="1:6" ht="16.5">
      <c r="A2" s="131"/>
      <c r="B2" s="131"/>
      <c r="C2" s="131"/>
      <c r="D2" s="131"/>
      <c r="E2" s="131"/>
      <c r="F2" s="131"/>
    </row>
    <row r="3" spans="1:6" ht="16.5">
      <c r="A3" s="58" t="s">
        <v>2</v>
      </c>
      <c r="B3" s="1" t="s">
        <v>30</v>
      </c>
      <c r="C3" s="39">
        <f>F14</f>
        <v>0</v>
      </c>
      <c r="D3" s="55"/>
      <c r="E3" s="55"/>
      <c r="F3" s="8"/>
    </row>
    <row r="4" spans="1:6" ht="16.5">
      <c r="A4" s="58" t="s">
        <v>4</v>
      </c>
      <c r="B4" s="1" t="s">
        <v>15</v>
      </c>
      <c r="C4" s="39">
        <f>F34</f>
        <v>0</v>
      </c>
      <c r="D4" s="55"/>
      <c r="E4" s="55"/>
      <c r="F4" s="8"/>
    </row>
    <row r="5" spans="1:6" ht="16.5">
      <c r="A5" s="58" t="s">
        <v>5</v>
      </c>
      <c r="B5" s="1" t="s">
        <v>103</v>
      </c>
      <c r="C5" s="39">
        <f>F51</f>
        <v>0</v>
      </c>
      <c r="D5" s="55"/>
      <c r="E5" s="55"/>
      <c r="F5" s="8"/>
    </row>
    <row r="6" spans="1:6" ht="17.25" thickBot="1">
      <c r="A6" s="58"/>
      <c r="B6" s="27" t="s">
        <v>94</v>
      </c>
      <c r="C6" s="56">
        <f>SUM(C3:E5)*0.1</f>
        <v>0</v>
      </c>
      <c r="D6" s="57"/>
      <c r="E6" s="57"/>
      <c r="F6" s="8"/>
    </row>
    <row r="7" spans="1:6" ht="17.25" thickTop="1">
      <c r="A7" s="58"/>
      <c r="B7" s="1" t="s">
        <v>33</v>
      </c>
      <c r="C7" s="39">
        <f>SUM(C3:E6)</f>
        <v>0</v>
      </c>
      <c r="D7" s="55"/>
      <c r="E7" s="55"/>
      <c r="F7" s="8"/>
    </row>
    <row r="8" spans="1:6" ht="16.5">
      <c r="A8" s="58"/>
      <c r="B8" s="1" t="s">
        <v>95</v>
      </c>
      <c r="C8" s="39">
        <f>C7*0.22</f>
        <v>0</v>
      </c>
      <c r="D8" s="55"/>
      <c r="E8" s="55"/>
      <c r="F8" s="8"/>
    </row>
    <row r="9" spans="1:6" ht="16.5">
      <c r="A9" s="58"/>
      <c r="B9" s="1" t="s">
        <v>96</v>
      </c>
      <c r="C9" s="39">
        <f>C7+C8</f>
        <v>0</v>
      </c>
      <c r="D9" s="55"/>
      <c r="E9" s="55"/>
      <c r="F9" s="8"/>
    </row>
    <row r="10" spans="1:6" ht="16.5">
      <c r="A10" s="58"/>
      <c r="B10" s="1"/>
      <c r="C10" s="39"/>
      <c r="D10" s="55"/>
      <c r="E10" s="55"/>
      <c r="F10" s="8"/>
    </row>
    <row r="11" spans="1:6" ht="15">
      <c r="A11" s="59" t="s">
        <v>2</v>
      </c>
      <c r="B11" s="29" t="s">
        <v>0</v>
      </c>
      <c r="D11" s="11"/>
      <c r="E11" s="11"/>
      <c r="F11" s="11"/>
    </row>
    <row r="12" spans="1:6" ht="15">
      <c r="A12" s="60"/>
      <c r="B12" s="40"/>
      <c r="D12" s="11"/>
      <c r="E12" s="14"/>
      <c r="F12" s="15"/>
    </row>
    <row r="13" spans="1:6" ht="75.75" thickBot="1">
      <c r="A13" s="60" t="s">
        <v>2</v>
      </c>
      <c r="B13" s="45" t="s">
        <v>50</v>
      </c>
      <c r="C13" s="30" t="s">
        <v>18</v>
      </c>
      <c r="D13" s="31">
        <v>1</v>
      </c>
      <c r="E13" s="32"/>
      <c r="F13" s="33">
        <f>E13*D13</f>
        <v>0</v>
      </c>
    </row>
    <row r="14" spans="1:6" ht="15.75" thickTop="1">
      <c r="A14" s="61"/>
      <c r="B14" s="28" t="s">
        <v>35</v>
      </c>
      <c r="D14" s="11"/>
      <c r="E14" s="14"/>
      <c r="F14" s="36">
        <f>SUM(F12:F13)</f>
        <v>0</v>
      </c>
    </row>
    <row r="15" spans="1:6" ht="15">
      <c r="A15" s="61"/>
      <c r="B15" s="16"/>
      <c r="D15" s="11"/>
      <c r="E15" s="14"/>
      <c r="F15" s="15"/>
    </row>
    <row r="16" spans="1:6" ht="29.25">
      <c r="A16" s="59" t="s">
        <v>4</v>
      </c>
      <c r="B16" s="29" t="s">
        <v>459</v>
      </c>
      <c r="C16" s="18"/>
      <c r="D16" s="19"/>
      <c r="E16" s="19"/>
      <c r="F16" s="20"/>
    </row>
    <row r="17" spans="1:6" ht="15">
      <c r="A17" s="60"/>
      <c r="B17" s="26"/>
      <c r="C17" s="18"/>
      <c r="D17" s="19"/>
      <c r="E17" s="14"/>
      <c r="F17" s="15"/>
    </row>
    <row r="18" spans="1:6" ht="75">
      <c r="A18" s="60" t="s">
        <v>2</v>
      </c>
      <c r="B18" s="26" t="s">
        <v>45</v>
      </c>
      <c r="C18" s="18" t="s">
        <v>39</v>
      </c>
      <c r="D18" s="19">
        <v>7</v>
      </c>
      <c r="E18" s="14"/>
      <c r="F18" s="15">
        <f>E18*D18</f>
        <v>0</v>
      </c>
    </row>
    <row r="19" spans="1:6" ht="15">
      <c r="A19" s="60"/>
      <c r="B19" s="17"/>
      <c r="C19" s="18"/>
      <c r="D19" s="19"/>
      <c r="E19" s="19"/>
      <c r="F19" s="15"/>
    </row>
    <row r="20" spans="1:6" ht="30">
      <c r="A20" s="60" t="s">
        <v>4</v>
      </c>
      <c r="B20" s="21" t="s">
        <v>36</v>
      </c>
      <c r="C20" s="18" t="s">
        <v>1</v>
      </c>
      <c r="D20" s="19">
        <v>9</v>
      </c>
      <c r="E20" s="14"/>
      <c r="F20" s="15">
        <f>E20*D20</f>
        <v>0</v>
      </c>
    </row>
    <row r="21" spans="1:6" ht="15">
      <c r="A21" s="60"/>
      <c r="B21" s="21"/>
      <c r="C21" s="18"/>
      <c r="D21" s="19"/>
      <c r="E21" s="14"/>
      <c r="F21" s="15"/>
    </row>
    <row r="22" spans="1:6" ht="15">
      <c r="A22" s="60"/>
      <c r="B22" s="21"/>
      <c r="C22" s="18"/>
      <c r="D22" s="19"/>
      <c r="E22" s="14"/>
      <c r="F22" s="15"/>
    </row>
    <row r="23" spans="1:6" ht="90">
      <c r="A23" s="60" t="s">
        <v>5</v>
      </c>
      <c r="B23" s="117" t="s">
        <v>46</v>
      </c>
      <c r="C23" s="18" t="s">
        <v>39</v>
      </c>
      <c r="D23" s="19">
        <f>520*4</f>
        <v>2080</v>
      </c>
      <c r="E23" s="118"/>
      <c r="F23" s="119">
        <f>E23*D23</f>
        <v>0</v>
      </c>
    </row>
    <row r="24" spans="1:6" ht="15">
      <c r="A24" s="60"/>
      <c r="B24" s="117"/>
      <c r="C24" s="18"/>
      <c r="D24" s="19"/>
      <c r="E24" s="118"/>
      <c r="F24" s="119"/>
    </row>
    <row r="25" spans="1:6" ht="45">
      <c r="A25" s="60" t="s">
        <v>6</v>
      </c>
      <c r="B25" s="117" t="s">
        <v>460</v>
      </c>
      <c r="C25" s="18"/>
      <c r="D25" s="19"/>
      <c r="E25" s="118"/>
      <c r="F25" s="119"/>
    </row>
    <row r="26" spans="1:6" ht="15">
      <c r="A26" s="60"/>
      <c r="B26" s="117"/>
      <c r="C26" s="18" t="s">
        <v>1</v>
      </c>
      <c r="D26" s="19">
        <v>100</v>
      </c>
      <c r="E26" s="118"/>
      <c r="F26" s="119">
        <f>+D26*E26</f>
        <v>0</v>
      </c>
    </row>
    <row r="27" spans="1:6" ht="15">
      <c r="A27" s="60"/>
      <c r="B27" s="117"/>
      <c r="C27" s="18"/>
      <c r="D27" s="19"/>
      <c r="E27" s="118"/>
      <c r="F27" s="119"/>
    </row>
    <row r="28" spans="1:6" ht="45">
      <c r="A28" s="60" t="s">
        <v>7</v>
      </c>
      <c r="B28" s="117" t="s">
        <v>461</v>
      </c>
      <c r="C28" s="18"/>
      <c r="D28" s="19"/>
      <c r="E28" s="118"/>
      <c r="F28" s="119"/>
    </row>
    <row r="29" spans="1:6" ht="15">
      <c r="A29" s="60"/>
      <c r="B29" s="117"/>
      <c r="C29" s="18" t="s">
        <v>3</v>
      </c>
      <c r="D29" s="19">
        <v>5</v>
      </c>
      <c r="E29" s="118"/>
      <c r="F29" s="119">
        <f>+D29*E29</f>
        <v>0</v>
      </c>
    </row>
    <row r="30" spans="1:6" ht="30">
      <c r="A30" s="60" t="s">
        <v>8</v>
      </c>
      <c r="B30" s="117" t="s">
        <v>462</v>
      </c>
      <c r="C30" s="18" t="s">
        <v>1</v>
      </c>
      <c r="D30" s="19">
        <v>4</v>
      </c>
      <c r="E30" s="118"/>
      <c r="F30" s="119">
        <f>+D30*E30</f>
        <v>0</v>
      </c>
    </row>
    <row r="31" spans="1:6" ht="15">
      <c r="A31" s="60"/>
      <c r="B31" s="117"/>
      <c r="C31" s="18"/>
      <c r="D31" s="19"/>
      <c r="E31" s="118"/>
      <c r="F31" s="119"/>
    </row>
    <row r="32" spans="1:6" ht="90">
      <c r="A32" s="60" t="s">
        <v>9</v>
      </c>
      <c r="B32" s="4" t="s">
        <v>464</v>
      </c>
      <c r="C32" s="18"/>
      <c r="D32" s="19"/>
      <c r="E32" s="118"/>
      <c r="F32" s="119"/>
    </row>
    <row r="33" spans="1:6" ht="15">
      <c r="A33" s="60"/>
      <c r="B33" s="117"/>
      <c r="C33" s="18" t="s">
        <v>1</v>
      </c>
      <c r="D33" s="19">
        <v>50</v>
      </c>
      <c r="E33" s="118"/>
      <c r="F33" s="119">
        <f>+D33*E33</f>
        <v>0</v>
      </c>
    </row>
    <row r="34" spans="1:6" ht="28.5">
      <c r="A34" s="61"/>
      <c r="B34" s="28" t="s">
        <v>463</v>
      </c>
      <c r="D34" s="11"/>
      <c r="E34" s="14"/>
      <c r="F34" s="36">
        <f>SUM(F17:F33)</f>
        <v>0</v>
      </c>
    </row>
    <row r="35" spans="1:6" ht="15">
      <c r="A35" s="59"/>
      <c r="B35" s="29"/>
      <c r="D35" s="11"/>
      <c r="E35" s="11"/>
      <c r="F35" s="11"/>
    </row>
    <row r="36" spans="1:6" ht="15">
      <c r="A36" s="59" t="s">
        <v>5</v>
      </c>
      <c r="B36" s="29" t="s">
        <v>103</v>
      </c>
      <c r="D36" s="11"/>
      <c r="E36" s="11"/>
      <c r="F36" s="11"/>
    </row>
    <row r="37" spans="1:6" ht="15">
      <c r="A37" s="59"/>
      <c r="B37" s="29"/>
      <c r="D37" s="11"/>
      <c r="E37" s="11"/>
      <c r="F37" s="11"/>
    </row>
    <row r="38" spans="1:6" ht="30">
      <c r="A38" s="60" t="s">
        <v>2</v>
      </c>
      <c r="B38" s="24" t="s">
        <v>27</v>
      </c>
      <c r="C38" t="s">
        <v>39</v>
      </c>
      <c r="D38" s="11">
        <f>D23*1.15</f>
        <v>2392</v>
      </c>
      <c r="E38" s="46"/>
      <c r="F38" s="15">
        <f aca="true" t="shared" si="0" ref="F38:F48">+D38*E38</f>
        <v>0</v>
      </c>
    </row>
    <row r="39" spans="1:6" ht="15">
      <c r="A39" s="60"/>
      <c r="B39" s="24"/>
      <c r="D39" s="11"/>
      <c r="E39" s="46"/>
      <c r="F39" s="15"/>
    </row>
    <row r="40" spans="1:6" ht="30">
      <c r="A40" s="60" t="s">
        <v>4</v>
      </c>
      <c r="B40" s="24" t="s">
        <v>47</v>
      </c>
      <c r="C40" t="s">
        <v>39</v>
      </c>
      <c r="D40" s="11">
        <f>D18</f>
        <v>7</v>
      </c>
      <c r="E40" s="46"/>
      <c r="F40" s="15">
        <f t="shared" si="0"/>
        <v>0</v>
      </c>
    </row>
    <row r="41" spans="1:6" ht="15">
      <c r="A41" s="60"/>
      <c r="B41" s="24"/>
      <c r="D41" s="11"/>
      <c r="E41" s="46"/>
      <c r="F41" s="15"/>
    </row>
    <row r="42" spans="1:6" ht="30">
      <c r="A42" s="60" t="s">
        <v>5</v>
      </c>
      <c r="B42" s="24" t="s">
        <v>22</v>
      </c>
      <c r="C42" t="s">
        <v>1</v>
      </c>
      <c r="D42" s="11">
        <f>D20</f>
        <v>9</v>
      </c>
      <c r="E42" s="46"/>
      <c r="F42" s="15">
        <f t="shared" si="0"/>
        <v>0</v>
      </c>
    </row>
    <row r="43" spans="1:6" ht="15">
      <c r="A43" s="60"/>
      <c r="B43" s="24"/>
      <c r="D43" s="11"/>
      <c r="E43" s="46"/>
      <c r="F43" s="15"/>
    </row>
    <row r="44" spans="1:6" ht="15">
      <c r="A44" s="60" t="s">
        <v>6</v>
      </c>
      <c r="B44" s="26" t="s">
        <v>471</v>
      </c>
      <c r="C44" s="3" t="s">
        <v>1</v>
      </c>
      <c r="D44" s="11">
        <v>450</v>
      </c>
      <c r="E44" s="46"/>
      <c r="F44" s="15">
        <f>+D44*E44</f>
        <v>0</v>
      </c>
    </row>
    <row r="45" spans="1:6" ht="15">
      <c r="A45" s="60"/>
      <c r="B45" s="24"/>
      <c r="D45" s="11"/>
      <c r="E45" s="46"/>
      <c r="F45" s="15"/>
    </row>
    <row r="46" spans="1:6" ht="30">
      <c r="A46" s="60" t="s">
        <v>7</v>
      </c>
      <c r="B46" s="26" t="s">
        <v>469</v>
      </c>
      <c r="C46" s="18" t="s">
        <v>39</v>
      </c>
      <c r="D46" s="11">
        <f>D38</f>
        <v>2392</v>
      </c>
      <c r="E46" s="46"/>
      <c r="F46" s="15">
        <f t="shared" si="0"/>
        <v>0</v>
      </c>
    </row>
    <row r="47" spans="1:6" ht="15">
      <c r="A47" s="60"/>
      <c r="B47" s="24"/>
      <c r="D47" s="11"/>
      <c r="E47" s="46"/>
      <c r="F47" s="15"/>
    </row>
    <row r="48" spans="1:6" ht="30">
      <c r="A48" s="60" t="s">
        <v>8</v>
      </c>
      <c r="B48" s="26" t="s">
        <v>24</v>
      </c>
      <c r="C48" s="18" t="s">
        <v>39</v>
      </c>
      <c r="D48" s="11">
        <f>D46+D40</f>
        <v>2399</v>
      </c>
      <c r="E48" s="46"/>
      <c r="F48" s="15">
        <f t="shared" si="0"/>
        <v>0</v>
      </c>
    </row>
    <row r="49" spans="1:6" ht="15">
      <c r="A49" s="60"/>
      <c r="B49" s="24"/>
      <c r="C49" s="18"/>
      <c r="D49" s="11"/>
      <c r="E49" s="46"/>
      <c r="F49" s="15"/>
    </row>
    <row r="50" spans="1:6" ht="30.75" thickBot="1">
      <c r="A50" s="60" t="s">
        <v>9</v>
      </c>
      <c r="B50" s="63" t="s">
        <v>105</v>
      </c>
      <c r="C50" s="30" t="s">
        <v>39</v>
      </c>
      <c r="D50" s="31">
        <f>D48</f>
        <v>2399</v>
      </c>
      <c r="E50" s="38"/>
      <c r="F50" s="33">
        <f>+D50*E50</f>
        <v>0</v>
      </c>
    </row>
    <row r="51" spans="1:6" ht="15.75" thickTop="1">
      <c r="A51" s="61"/>
      <c r="B51" s="29" t="s">
        <v>104</v>
      </c>
      <c r="D51" s="11"/>
      <c r="E51" s="14"/>
      <c r="F51" s="36">
        <f>SUM(F38:F50)</f>
        <v>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</dc:creator>
  <cp:keywords/>
  <dc:description/>
  <cp:lastModifiedBy>Peter Kete</cp:lastModifiedBy>
  <cp:lastPrinted>2015-09-16T12:39:49Z</cp:lastPrinted>
  <dcterms:created xsi:type="dcterms:W3CDTF">2006-05-27T06:19:13Z</dcterms:created>
  <dcterms:modified xsi:type="dcterms:W3CDTF">2015-09-21T11:17:57Z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