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5" tabRatio="957" activeTab="1"/>
  </bookViews>
  <sheets>
    <sheet name="Osnovni podatki" sheetId="1" r:id="rId1"/>
    <sheet name="REKAPITULACIJA" sheetId="2" r:id="rId2"/>
    <sheet name="Splošne opombe" sheetId="3" r:id="rId3"/>
    <sheet name="NN priključek" sheetId="4" r:id="rId4"/>
    <sheet name="Razsvetljava" sheetId="5" r:id="rId5"/>
    <sheet name="Vodovni material" sheetId="6" r:id="rId6"/>
    <sheet name="Razdelilniki" sheetId="7" r:id="rId7"/>
    <sheet name="TK" sheetId="8" r:id="rId8"/>
    <sheet name="Strelovod" sheetId="9" r:id="rId9"/>
    <sheet name="RDČ" sheetId="10" r:id="rId10"/>
    <sheet name="AOJP" sheetId="11" r:id="rId11"/>
    <sheet name="Ozvočenje" sheetId="12" r:id="rId12"/>
    <sheet name="Video" sheetId="13" r:id="rId13"/>
    <sheet name="polnilna postaja" sheetId="14" r:id="rId14"/>
    <sheet name="Ostalo" sheetId="15" r:id="rId15"/>
    <sheet name="HPR_SD_stara verzija" sheetId="16" state="hidden" r:id="rId16"/>
  </sheets>
  <externalReferences>
    <externalReference r:id="rId19"/>
    <externalReference r:id="rId20"/>
    <externalReference r:id="rId21"/>
    <externalReference r:id="rId22"/>
    <externalReference r:id="rId23"/>
    <externalReference r:id="rId24"/>
  </externalReferences>
  <definedNames>
    <definedName name="datum" localSheetId="10">'Osnovni podatki'!#REF!</definedName>
    <definedName name="datum" localSheetId="3">'Osnovni podatki'!#REF!</definedName>
    <definedName name="datum" localSheetId="14">'Osnovni podatki'!#REF!</definedName>
    <definedName name="datum" localSheetId="11">'Osnovni podatki'!#REF!</definedName>
    <definedName name="datum" localSheetId="13">'Osnovni podatki'!#REF!</definedName>
    <definedName name="datum" localSheetId="6">'Osnovni podatki'!#REF!</definedName>
    <definedName name="datum" localSheetId="9">'Osnovni podatki'!#REF!</definedName>
    <definedName name="datum" localSheetId="2">'Osnovni podatki'!#REF!</definedName>
    <definedName name="datum" localSheetId="8">'Osnovni podatki'!#REF!</definedName>
    <definedName name="datum" localSheetId="7">'[3]OSNOVA'!#REF!</definedName>
    <definedName name="datum" localSheetId="12">'Osnovni podatki'!#REF!</definedName>
    <definedName name="datum" localSheetId="5">'Osnovni podatki'!#REF!</definedName>
    <definedName name="datum">'Osnovni podatki'!#REF!</definedName>
    <definedName name="DDV" localSheetId="7">'[3]OSNOVA'!$B$40</definedName>
    <definedName name="DDV">'Osnovni podatki'!$B$39</definedName>
    <definedName name="DEL" localSheetId="7">'[3]OSNOVA'!$B$30</definedName>
    <definedName name="DEL">'Osnovni podatki'!$B$29</definedName>
    <definedName name="DF" localSheetId="7">'[3]OSNOVA'!$B$38</definedName>
    <definedName name="DF">'Osnovni podatki'!$B$37</definedName>
    <definedName name="DobMont">'Osnovni podatki'!$B$37</definedName>
    <definedName name="dsadsa" localSheetId="7">'[4]OSNOVA'!$B$36</definedName>
    <definedName name="dsadsa">'[2]OSNOVA'!$B$36</definedName>
    <definedName name="FakStro" localSheetId="10">'Osnovni podatki'!#REF!</definedName>
    <definedName name="FakStro" localSheetId="3">'Osnovni podatki'!#REF!</definedName>
    <definedName name="FakStro" localSheetId="14">'Osnovni podatki'!#REF!</definedName>
    <definedName name="FakStro" localSheetId="11">'Osnovni podatki'!#REF!</definedName>
    <definedName name="FakStro" localSheetId="13">'Osnovni podatki'!#REF!</definedName>
    <definedName name="FakStro" localSheetId="6">'Osnovni podatki'!#REF!</definedName>
    <definedName name="FakStro" localSheetId="9">'Osnovni podatki'!#REF!</definedName>
    <definedName name="FakStro" localSheetId="8">'Osnovni podatki'!#REF!</definedName>
    <definedName name="FakStro" localSheetId="7">'[3]OSNOVA'!#REF!</definedName>
    <definedName name="FakStro" localSheetId="12">'Osnovni podatki'!#REF!</definedName>
    <definedName name="FakStro" localSheetId="5">'Osnovni podatki'!#REF!</definedName>
    <definedName name="FakStro">'Osnovni podatki'!#REF!</definedName>
    <definedName name="FaktStro" localSheetId="7">'[1]osnova'!$B$14</definedName>
    <definedName name="FaktStro">'[1]osnova'!$B$14</definedName>
    <definedName name="fas">'[5]OSNOVA'!$B$36</definedName>
    <definedName name="FR" localSheetId="10">'Osnovni podatki'!#REF!</definedName>
    <definedName name="FR" localSheetId="3">'Osnovni podatki'!#REF!</definedName>
    <definedName name="FR" localSheetId="14">'Osnovni podatki'!#REF!</definedName>
    <definedName name="FR" localSheetId="11">'Osnovni podatki'!#REF!</definedName>
    <definedName name="FR" localSheetId="13">'Osnovni podatki'!#REF!</definedName>
    <definedName name="FR" localSheetId="6">'Osnovni podatki'!#REF!</definedName>
    <definedName name="FR" localSheetId="9">'Osnovni podatki'!#REF!</definedName>
    <definedName name="FR" localSheetId="8">'Osnovni podatki'!#REF!</definedName>
    <definedName name="FR" localSheetId="7">'[3]OSNOVA'!#REF!</definedName>
    <definedName name="FR" localSheetId="12">'Osnovni podatki'!#REF!</definedName>
    <definedName name="FR" localSheetId="5">'Osnovni podatki'!#REF!</definedName>
    <definedName name="FR">'Osnovni podatki'!#REF!</definedName>
    <definedName name="FRC">'[6]OSNOVA'!$B$36</definedName>
    <definedName name="FRD" localSheetId="7">'[3]OSNOVA'!$B$36</definedName>
    <definedName name="FRD">'Osnovni podatki'!$B$35</definedName>
    <definedName name="investicija" localSheetId="10">#REF!</definedName>
    <definedName name="investicija" localSheetId="3">#REF!</definedName>
    <definedName name="investicija" localSheetId="14">#REF!</definedName>
    <definedName name="investicija" localSheetId="11">#REF!</definedName>
    <definedName name="investicija" localSheetId="13">#REF!</definedName>
    <definedName name="investicija" localSheetId="6">#REF!</definedName>
    <definedName name="investicija" localSheetId="4">#REF!</definedName>
    <definedName name="investicija" localSheetId="9">#REF!</definedName>
    <definedName name="investicija" localSheetId="1">#REF!</definedName>
    <definedName name="investicija" localSheetId="2">#REF!</definedName>
    <definedName name="investicija" localSheetId="8">#REF!</definedName>
    <definedName name="investicija" localSheetId="7">#REF!</definedName>
    <definedName name="investicija" localSheetId="12">#REF!</definedName>
    <definedName name="investicija" localSheetId="5">#REF!</definedName>
    <definedName name="investicija">#REF!</definedName>
    <definedName name="OBJEKT" localSheetId="7">'[3]OSNOVA'!$B$34</definedName>
    <definedName name="OBJEKT">'Osnovni podatki'!$B$33</definedName>
    <definedName name="OZN" localSheetId="7">'[3]OSNOVA'!$B$32</definedName>
    <definedName name="OZN">'Osnovni podatki'!$B$31</definedName>
    <definedName name="_xlnm.Print_Area" localSheetId="10">'AOJP'!$A$1:$G$62</definedName>
    <definedName name="_xlnm.Print_Area" localSheetId="3">'NN priključek'!$A$1:$G$72</definedName>
    <definedName name="_xlnm.Print_Area" localSheetId="0">'Osnovni podatki'!$A$1:$B$25</definedName>
    <definedName name="_xlnm.Print_Area" localSheetId="14">'Ostalo'!$A$1:$G$26</definedName>
    <definedName name="_xlnm.Print_Area" localSheetId="11">'Ozvočenje'!$A$1:$G$154</definedName>
    <definedName name="_xlnm.Print_Area" localSheetId="13">'polnilna postaja'!$A$1:$G$25</definedName>
    <definedName name="_xlnm.Print_Area" localSheetId="6">'Razdelilniki'!$A$1:$G$165</definedName>
    <definedName name="_xlnm.Print_Area" localSheetId="4">'Razsvetljava'!$A$1:$G$102</definedName>
    <definedName name="_xlnm.Print_Area" localSheetId="9">'RDČ'!$A$1:$G$24</definedName>
    <definedName name="_xlnm.Print_Area" localSheetId="1">'REKAPITULACIJA'!$A$1:$F$56</definedName>
    <definedName name="_xlnm.Print_Area" localSheetId="2">'Splošne opombe'!$A$1:$B$24</definedName>
    <definedName name="_xlnm.Print_Area" localSheetId="8">'Strelovod'!$A$1:$G$65</definedName>
    <definedName name="_xlnm.Print_Area" localSheetId="7">'TK'!$A$1:$G$65</definedName>
    <definedName name="_xlnm.Print_Area" localSheetId="12">'Video'!$A$1:$G$57</definedName>
    <definedName name="_xlnm.Print_Area" localSheetId="5">'Vodovni material'!$A$1:$G$226</definedName>
    <definedName name="Reviz" localSheetId="10">'Osnovni podatki'!#REF!</definedName>
    <definedName name="Reviz" localSheetId="3">'Osnovni podatki'!#REF!</definedName>
    <definedName name="Reviz" localSheetId="14">'Osnovni podatki'!#REF!</definedName>
    <definedName name="Reviz" localSheetId="11">'Osnovni podatki'!#REF!</definedName>
    <definedName name="Reviz" localSheetId="13">'Osnovni podatki'!#REF!</definedName>
    <definedName name="Reviz" localSheetId="6">'Osnovni podatki'!#REF!</definedName>
    <definedName name="Reviz" localSheetId="9">'Osnovni podatki'!#REF!</definedName>
    <definedName name="Reviz" localSheetId="2">'Osnovni podatki'!#REF!</definedName>
    <definedName name="Reviz" localSheetId="8">'Osnovni podatki'!#REF!</definedName>
    <definedName name="Reviz" localSheetId="7">'[3]OSNOVA'!#REF!</definedName>
    <definedName name="Reviz" localSheetId="12">'Osnovni podatki'!#REF!</definedName>
    <definedName name="Reviz" localSheetId="5">'Osnovni podatki'!#REF!</definedName>
    <definedName name="Reviz">'Osnovni podatki'!#REF!</definedName>
    <definedName name="stmape" localSheetId="10">'Osnovni podatki'!#REF!</definedName>
    <definedName name="stmape" localSheetId="3">'Osnovni podatki'!#REF!</definedName>
    <definedName name="stmape" localSheetId="14">'Osnovni podatki'!#REF!</definedName>
    <definedName name="stmape" localSheetId="11">'Osnovni podatki'!#REF!</definedName>
    <definedName name="stmape" localSheetId="13">'Osnovni podatki'!#REF!</definedName>
    <definedName name="stmape" localSheetId="6">'Osnovni podatki'!#REF!</definedName>
    <definedName name="stmape" localSheetId="9">'Osnovni podatki'!#REF!</definedName>
    <definedName name="stmape" localSheetId="2">'Osnovni podatki'!#REF!</definedName>
    <definedName name="stmape" localSheetId="8">'Osnovni podatki'!#REF!</definedName>
    <definedName name="stmape" localSheetId="7">'[3]OSNOVA'!#REF!</definedName>
    <definedName name="stmape" localSheetId="12">'Osnovni podatki'!#REF!</definedName>
    <definedName name="stmape" localSheetId="5">'Osnovni podatki'!#REF!</definedName>
    <definedName name="stmape">'Osnovni podatki'!#REF!</definedName>
    <definedName name="stnac" localSheetId="10">'Osnovni podatki'!#REF!</definedName>
    <definedName name="stnac" localSheetId="3">'Osnovni podatki'!#REF!</definedName>
    <definedName name="stnac" localSheetId="14">'Osnovni podatki'!#REF!</definedName>
    <definedName name="stnac" localSheetId="11">'Osnovni podatki'!#REF!</definedName>
    <definedName name="stnac" localSheetId="13">'Osnovni podatki'!#REF!</definedName>
    <definedName name="stnac" localSheetId="6">'Osnovni podatki'!#REF!</definedName>
    <definedName name="stnac" localSheetId="9">'Osnovni podatki'!#REF!</definedName>
    <definedName name="stnac" localSheetId="2">'Osnovni podatki'!#REF!</definedName>
    <definedName name="stnac" localSheetId="8">'Osnovni podatki'!#REF!</definedName>
    <definedName name="stnac" localSheetId="7">'[3]OSNOVA'!#REF!</definedName>
    <definedName name="stnac" localSheetId="12">'Osnovni podatki'!#REF!</definedName>
    <definedName name="stnac" localSheetId="5">'Osnovni podatki'!#REF!</definedName>
    <definedName name="stnac">'Osnovni podatki'!#REF!</definedName>
    <definedName name="stpro" localSheetId="10">'Osnovni podatki'!#REF!</definedName>
    <definedName name="stpro" localSheetId="3">'Osnovni podatki'!#REF!</definedName>
    <definedName name="stpro" localSheetId="14">'Osnovni podatki'!#REF!</definedName>
    <definedName name="stpro" localSheetId="11">'Osnovni podatki'!#REF!</definedName>
    <definedName name="stpro" localSheetId="13">'Osnovni podatki'!#REF!</definedName>
    <definedName name="stpro" localSheetId="6">'Osnovni podatki'!#REF!</definedName>
    <definedName name="stpro" localSheetId="9">'Osnovni podatki'!#REF!</definedName>
    <definedName name="stpro" localSheetId="2">'Osnovni podatki'!#REF!</definedName>
    <definedName name="stpro" localSheetId="8">'Osnovni podatki'!#REF!</definedName>
    <definedName name="stpro" localSheetId="7">'[3]OSNOVA'!#REF!</definedName>
    <definedName name="stpro" localSheetId="12">'Osnovni podatki'!#REF!</definedName>
    <definedName name="stpro" localSheetId="5">'Osnovni podatki'!#REF!</definedName>
    <definedName name="stpro">'Osnovni podatki'!#REF!</definedName>
    <definedName name="TecEURO" localSheetId="7">'[1]osnova'!$B$12</definedName>
    <definedName name="TecEURO">'[1]osnova'!$B$12</definedName>
    <definedName name="_xlnm.Print_Titles" localSheetId="10">'AOJP'!$7:$7</definedName>
    <definedName name="_xlnm.Print_Titles" localSheetId="15">'HPR_SD_stara verzija'!$5:$6</definedName>
    <definedName name="_xlnm.Print_Titles" localSheetId="3">'NN priključek'!$7:$7</definedName>
    <definedName name="_xlnm.Print_Titles" localSheetId="14">'Ostalo'!$6:$6</definedName>
    <definedName name="_xlnm.Print_Titles" localSheetId="11">'Ozvočenje'!$7:$7</definedName>
    <definedName name="_xlnm.Print_Titles" localSheetId="13">'polnilna postaja'!$6:$6</definedName>
    <definedName name="_xlnm.Print_Titles" localSheetId="6">'Razdelilniki'!$6:$6</definedName>
    <definedName name="_xlnm.Print_Titles" localSheetId="4">'Razsvetljava'!$7:$7</definedName>
    <definedName name="_xlnm.Print_Titles" localSheetId="9">'RDČ'!$6:$6</definedName>
    <definedName name="_xlnm.Print_Titles" localSheetId="8">'Strelovod'!$6:$6</definedName>
    <definedName name="_xlnm.Print_Titles" localSheetId="7">'TK'!$6:$6</definedName>
    <definedName name="_xlnm.Print_Titles" localSheetId="12">'Video'!$6:$6</definedName>
    <definedName name="_xlnm.Print_Titles" localSheetId="5">'Vodovni material'!$6:$6</definedName>
    <definedName name="tocka" localSheetId="10">'Osnovni podatki'!#REF!</definedName>
    <definedName name="tocka" localSheetId="3">'Osnovni podatki'!#REF!</definedName>
    <definedName name="tocka" localSheetId="14">'Osnovni podatki'!#REF!</definedName>
    <definedName name="tocka" localSheetId="11">'Osnovni podatki'!#REF!</definedName>
    <definedName name="tocka" localSheetId="13">'Osnovni podatki'!#REF!</definedName>
    <definedName name="tocka" localSheetId="6">'Osnovni podatki'!#REF!</definedName>
    <definedName name="tocka" localSheetId="4">'Osnovni podatki'!#REF!</definedName>
    <definedName name="tocka" localSheetId="9">'Osnovni podatki'!#REF!</definedName>
    <definedName name="tocka" localSheetId="1">'Osnovni podatki'!#REF!</definedName>
    <definedName name="tocka" localSheetId="2">'Osnovni podatki'!#REF!</definedName>
    <definedName name="tocka" localSheetId="8">'Osnovni podatki'!#REF!</definedName>
    <definedName name="tocka" localSheetId="7">'[3]OSNOVA'!#REF!</definedName>
    <definedName name="tocka" localSheetId="12">'Osnovni podatki'!#REF!</definedName>
    <definedName name="tocka" localSheetId="5">'Osnovni podatki'!#REF!</definedName>
    <definedName name="tocka">'Osnovni podatki'!#REF!</definedName>
    <definedName name="ughdilu">'[5]OSNOVA'!$B$36</definedName>
  </definedNames>
  <calcPr fullCalcOnLoad="1" fullPrecision="0"/>
</workbook>
</file>

<file path=xl/sharedStrings.xml><?xml version="1.0" encoding="utf-8"?>
<sst xmlns="http://schemas.openxmlformats.org/spreadsheetml/2006/main" count="1419" uniqueCount="600">
  <si>
    <t>SKUPAJ:</t>
  </si>
  <si>
    <r>
      <t>m</t>
    </r>
    <r>
      <rPr>
        <vertAlign val="superscript"/>
        <sz val="10"/>
        <color indexed="8"/>
        <rFont val="Times New Roman CE"/>
        <family val="1"/>
      </rPr>
      <t>2</t>
    </r>
  </si>
  <si>
    <t>m</t>
  </si>
  <si>
    <t>kg</t>
  </si>
  <si>
    <t>kos</t>
  </si>
  <si>
    <t xml:space="preserve">POPIS MATERIALA IN DEL S PREDRAČUNOM </t>
  </si>
  <si>
    <t>HIŠNI PRIKLJUČKI - STROJNA DELA  (N)</t>
  </si>
  <si>
    <t>Z. ŠT.</t>
  </si>
  <si>
    <t>VRSTA DELA</t>
  </si>
  <si>
    <t>KOS</t>
  </si>
  <si>
    <r>
      <t>CENA/ENOTO</t>
    </r>
    <r>
      <rPr>
        <b/>
        <sz val="12"/>
        <color indexed="8"/>
        <rFont val="Times New Roman CE"/>
        <family val="1"/>
      </rPr>
      <t xml:space="preserve"> SIT/ENOTO</t>
    </r>
  </si>
  <si>
    <t>CENA SIT</t>
  </si>
  <si>
    <r>
      <t xml:space="preserve">Cev iz PE - SDR 11
</t>
    </r>
    <r>
      <rPr>
        <sz val="10"/>
        <rFont val="Times New Roman CE"/>
        <family val="1"/>
      </rPr>
      <t xml:space="preserve">Cev iz PE, po DIN8074 in ISO/DIS 4437, SDR 11 (serija 5) skupaj z dodatkom  za razrez.
</t>
    </r>
  </si>
  <si>
    <t xml:space="preserve">PE 32x3,0    </t>
  </si>
  <si>
    <t xml:space="preserve">PE 63x5,8    </t>
  </si>
  <si>
    <r>
      <t xml:space="preserve">Cevi iz jekla:
</t>
    </r>
    <r>
      <rPr>
        <sz val="10"/>
        <rFont val="Times New Roman CE"/>
        <family val="1"/>
      </rPr>
      <t>Jeklena  brezšivna  srednjetežka črna cev po JUS C.B5.225, material Č.1212, skupaj z loki, varilnim, tesnilnim in pritrdilnim materialom in dodatkom za razrez.</t>
    </r>
  </si>
  <si>
    <t>DN 25 (33,7x3,25)</t>
  </si>
  <si>
    <t>DN 50 (60,3x3,65)</t>
  </si>
  <si>
    <r>
      <t xml:space="preserve">Uvodnice:
</t>
    </r>
    <r>
      <rPr>
        <sz val="10"/>
        <rFont val="Times New Roman CE"/>
        <family val="1"/>
      </rPr>
      <t>Sklop  sestavljen  iz prehodnega kosa PE/jeklo,      jeklene      brezšivne srednjetežke   črne   cevi   po   JUS C.B5.225,  material  Č.1212,  zaščitne</t>
    </r>
  </si>
  <si>
    <t>cevi in krogelne pipe s termičnim varovalom (ali posebej prigrajenim zapornim elementom s termičnim varovalom) in s čepom. Pipa oziroma zaporni element morata biti skladna z VP 301.</t>
  </si>
  <si>
    <t>V ceni  sklopa  je zajeta vgradnja skupaj z  vrtanjem  zidu in vzpostavitvijo  v prvotno stanje.</t>
  </si>
  <si>
    <t>DN 25    (izvedba A)</t>
  </si>
  <si>
    <t>DN 25    (izvedba C)</t>
  </si>
  <si>
    <t>DN 50    (izvedba A)</t>
  </si>
  <si>
    <t>DN 50    (izvedba C)</t>
  </si>
  <si>
    <r>
      <t xml:space="preserve">Uvodnica - D2:
</t>
    </r>
    <r>
      <rPr>
        <sz val="10"/>
        <rFont val="Times New Roman CE"/>
        <family val="1"/>
      </rPr>
      <t>Sklop  sestavljen  iz prehodnega kosa PE/jeklo,      jeklene      brezšivne srednjetežke   črne   cevi   po   JUS C.B5.225,  material  Č.1212, zaščitne cevi, krogelne pipe s čepom in iz  omarice za požarno pipo,  izdelane iz</t>
    </r>
  </si>
  <si>
    <t>nerjaveče pločevine po delavniški risbi proizvajalca, prirejene za pritrditev na zid dimenzije 250x300x200 mm  z napisom: GLAVNA PLINSKA POŽARNA PIPA. V ceni  sklopa  je zajeta vgradnja.</t>
  </si>
  <si>
    <t>DN 25    (izvedba D)</t>
  </si>
  <si>
    <r>
      <t>Lok 45</t>
    </r>
    <r>
      <rPr>
        <b/>
        <vertAlign val="superscript"/>
        <sz val="10"/>
        <rFont val="Times New Roman CE"/>
        <family val="1"/>
      </rPr>
      <t xml:space="preserve">0
</t>
    </r>
    <r>
      <rPr>
        <sz val="10"/>
        <rFont val="Times New Roman CE"/>
        <family val="1"/>
      </rPr>
      <t>Lok iz trdega PE, 45</t>
    </r>
    <r>
      <rPr>
        <vertAlign val="superscript"/>
        <sz val="10"/>
        <rFont val="Times New Roman CE"/>
        <family val="1"/>
      </rPr>
      <t>0</t>
    </r>
    <r>
      <rPr>
        <sz val="10"/>
        <rFont val="Times New Roman CE"/>
        <family val="1"/>
      </rPr>
      <t>.</t>
    </r>
  </si>
  <si>
    <t>PE 32</t>
  </si>
  <si>
    <t>PE 63</t>
  </si>
  <si>
    <r>
      <t>Lok  90</t>
    </r>
    <r>
      <rPr>
        <b/>
        <vertAlign val="superscript"/>
        <sz val="10"/>
        <rFont val="Times New Roman CE"/>
        <family val="1"/>
      </rPr>
      <t xml:space="preserve">0
</t>
    </r>
    <r>
      <rPr>
        <sz val="10"/>
        <rFont val="Times New Roman CE"/>
        <family val="1"/>
      </rPr>
      <t>Lok iz trdega PE, 90</t>
    </r>
    <r>
      <rPr>
        <vertAlign val="superscript"/>
        <sz val="10"/>
        <rFont val="Times New Roman CE"/>
        <family val="1"/>
      </rPr>
      <t>0</t>
    </r>
    <r>
      <rPr>
        <sz val="10"/>
        <rFont val="Times New Roman CE"/>
        <family val="1"/>
      </rPr>
      <t>.</t>
    </r>
  </si>
  <si>
    <t xml:space="preserve"> </t>
  </si>
  <si>
    <r>
      <t xml:space="preserve">T-kos
</t>
    </r>
    <r>
      <rPr>
        <sz val="10"/>
        <rFont val="Times New Roman CE"/>
        <family val="1"/>
      </rPr>
      <t>Odcepni T-kos iz trdega PE.</t>
    </r>
  </si>
  <si>
    <t xml:space="preserve">PE 32/32      </t>
  </si>
  <si>
    <t xml:space="preserve">PE 63/63      </t>
  </si>
  <si>
    <r>
      <t xml:space="preserve">Cevna kapa
</t>
    </r>
    <r>
      <rPr>
        <sz val="10"/>
        <rFont val="Times New Roman CE"/>
        <family val="1"/>
      </rPr>
      <t>Cevna kapa iz trdega PE.</t>
    </r>
  </si>
  <si>
    <t xml:space="preserve">PE 32           </t>
  </si>
  <si>
    <t xml:space="preserve">PE 63           </t>
  </si>
  <si>
    <r>
      <t xml:space="preserve">Reducirni kos
</t>
    </r>
    <r>
      <rPr>
        <sz val="10"/>
        <rFont val="Times New Roman CE"/>
        <family val="1"/>
      </rPr>
      <t>Reducirni kos iz trdega PE.</t>
    </r>
  </si>
  <si>
    <t xml:space="preserve">PE 63/32      </t>
  </si>
  <si>
    <r>
      <t xml:space="preserve">Prehodni kos
</t>
    </r>
    <r>
      <rPr>
        <sz val="10"/>
        <rFont val="Times New Roman CE"/>
        <family val="1"/>
      </rPr>
      <t>Prehodni kos PE/jeklo.</t>
    </r>
  </si>
  <si>
    <t>PE 32/DN 25</t>
  </si>
  <si>
    <t>PE 63/DN 50</t>
  </si>
  <si>
    <r>
      <t xml:space="preserve">Jekleni  izolirni  kos
</t>
    </r>
    <r>
      <rPr>
        <sz val="10"/>
        <rFont val="Times New Roman CE"/>
        <family val="1"/>
      </rPr>
      <t>Jekleni  izolirni  kos  po  DIN 3389, z navojnima priključkoma, material  Č.1212,  skupaj  s tesnilnim materialom.</t>
    </r>
  </si>
  <si>
    <t>DN 25</t>
  </si>
  <si>
    <r>
      <t xml:space="preserve">Obojka
</t>
    </r>
    <r>
      <rPr>
        <sz val="10"/>
        <rFont val="Times New Roman CE"/>
        <family val="1"/>
      </rPr>
      <t>Elektrovarilna obojka  iz  trdega PE, skupaj z varjenjem.</t>
    </r>
  </si>
  <si>
    <r>
      <t xml:space="preserve">Sedlo
</t>
    </r>
    <r>
      <rPr>
        <sz val="10"/>
        <rFont val="Times New Roman CE"/>
        <family val="1"/>
      </rPr>
      <t>Elektrovarilno  sedlo   z  obojko  iz trdega PE, skupaj z varjenjem.</t>
    </r>
  </si>
  <si>
    <t xml:space="preserve">PE 110/63    </t>
  </si>
  <si>
    <t xml:space="preserve">PE 160/63    </t>
  </si>
  <si>
    <t xml:space="preserve">PE 225/63    </t>
  </si>
  <si>
    <r>
      <t xml:space="preserve">Navrtalno   sedlo
</t>
    </r>
    <r>
      <rPr>
        <sz val="10"/>
        <rFont val="Times New Roman CE"/>
        <family val="1"/>
      </rPr>
      <t>Elektrovarilno  navrtalno   sedlo  iz trdega PE, skupaj z varjenjem.</t>
    </r>
  </si>
  <si>
    <t xml:space="preserve">PE 110/32    </t>
  </si>
  <si>
    <t xml:space="preserve">PE 160/32    </t>
  </si>
  <si>
    <t xml:space="preserve">PE 225/32    </t>
  </si>
  <si>
    <r>
      <t xml:space="preserve">Navrtalna ogrlica
</t>
    </r>
    <r>
      <rPr>
        <sz val="10"/>
        <rFont val="Times New Roman CE"/>
        <family val="1"/>
      </rPr>
      <t>Cevna navrtalna ogrlica iz trdega PE za izvedbo odcepa na  PVC plinovodu z vgradbilno garnituro.</t>
    </r>
  </si>
  <si>
    <t xml:space="preserve">PVC 50 / PE 32    </t>
  </si>
  <si>
    <t xml:space="preserve">PVC 100 / PE 32    </t>
  </si>
  <si>
    <t xml:space="preserve">PVC 100 / PE 63    </t>
  </si>
  <si>
    <r>
      <t xml:space="preserve">Ogrlica
</t>
    </r>
    <r>
      <rPr>
        <sz val="10"/>
        <rFont val="Times New Roman CE"/>
        <family val="1"/>
      </rPr>
      <t>Cevna ogrlica iz trdega PE za izvedbo odcepa na  PVC plinovodu z vgradbilno garnituro.</t>
    </r>
  </si>
  <si>
    <r>
      <t xml:space="preserve">Krogelna pipa PE - vgradna
</t>
    </r>
    <r>
      <rPr>
        <sz val="10"/>
        <rFont val="Times New Roman CE"/>
        <family val="1"/>
      </rPr>
      <t>Krogelna pipa iz trdega  PE tlačne stopnje NP 4, z vgradbilno   garnituro  in  prilagoditvijo dolžine   vgradbilne   garniture   na terenu, skupaj z varjenjem.</t>
    </r>
  </si>
  <si>
    <t xml:space="preserve">DN 50          </t>
  </si>
  <si>
    <r>
      <t xml:space="preserve">Omarica - D:
</t>
    </r>
    <r>
      <rPr>
        <sz val="10"/>
        <rFont val="Times New Roman CE"/>
        <family val="1"/>
      </rPr>
      <t>Omarica za požarno pipo,  izdelana iz nerjaveče pločevine po delavniški risbi proizvajalca, prirejena za pritrditev na zid s pocinkano zaščitno cevjo in z napisom: GLAVNA PLINSKA POŽARNA PIPA.</t>
    </r>
  </si>
  <si>
    <t xml:space="preserve">250x300x200 mm  </t>
  </si>
  <si>
    <t xml:space="preserve">350x400x250 mm  </t>
  </si>
  <si>
    <r>
      <t xml:space="preserve">Omarica - E:
</t>
    </r>
    <r>
      <rPr>
        <sz val="10"/>
        <rFont val="Times New Roman CE"/>
        <family val="1"/>
      </rPr>
      <t>Omarica za požarno pipo,  izdelana iz nerjaveče pločevine po delavniški risbi proizvajalca, prirejena za pritrditev na zid  in z napisom: 
GLAVNA PLINSKA POŽARNA PIPA.</t>
    </r>
  </si>
  <si>
    <r>
      <t xml:space="preserve">Krogelna     pipa - jeklo:
</t>
    </r>
    <r>
      <rPr>
        <sz val="10"/>
        <rFont val="Times New Roman CE"/>
        <family val="1"/>
      </rPr>
      <t>Krogelna     pipa     z     navojnima priključkoma,  tlačne  stopnje NP 4, standardne  dolžine,   atestirana  za zemeljski    plin,    z    ročko   za posluževanje,  skupaj z izolirnim kosom in tesnilnim materialom.</t>
    </r>
  </si>
  <si>
    <t xml:space="preserve">DN 25          </t>
  </si>
  <si>
    <r>
      <t xml:space="preserve">Izpihovalna  cev v omarici
</t>
    </r>
    <r>
      <rPr>
        <sz val="10"/>
        <rFont val="Times New Roman CE"/>
        <family val="1"/>
      </rPr>
      <t>Izpihovalna  cev, izdelana iz jeklene cevi 21,3x2,65  zaprto z navojnim čepom DN 15, skupaj z varilnim, tesnilnim in vijačnim materialom.</t>
    </r>
  </si>
  <si>
    <t xml:space="preserve">(izdelano po priloženi skici).
</t>
  </si>
  <si>
    <r>
      <t xml:space="preserve">Cestna  kapa:
</t>
    </r>
    <r>
      <rPr>
        <sz val="10"/>
        <rFont val="Times New Roman CE"/>
        <family val="1"/>
      </rPr>
      <t>Litoželezna   zaščitna  cestna  kapa, material  SL  18,  z  napisom plin na pokrovu, zaščitena z bitumnom.</t>
    </r>
  </si>
  <si>
    <t xml:space="preserve">DN 190        </t>
  </si>
  <si>
    <r>
      <t xml:space="preserve">Prirobnica:
</t>
    </r>
    <r>
      <rPr>
        <sz val="10"/>
        <rFont val="Times New Roman CE"/>
        <family val="1"/>
      </rPr>
      <t>Jeklena prirobnica z  grlom, izdelana po  JUS  M.B6.163,  NP  16,  material Č.0361,  skupaj z varilnim, tesnilnim in vijačnim materialom.</t>
    </r>
  </si>
  <si>
    <t xml:space="preserve">50/60,3        </t>
  </si>
  <si>
    <t xml:space="preserve">80/88,9        </t>
  </si>
  <si>
    <t xml:space="preserve">100/114,3     </t>
  </si>
  <si>
    <r>
      <t xml:space="preserve">Slepa prirobnica:
</t>
    </r>
    <r>
      <rPr>
        <sz val="10"/>
        <rFont val="Times New Roman CE"/>
        <family val="1"/>
      </rPr>
      <t>Jeklena slepa prirobnica, izdelana po JUS M.B6.191, NP 16, material Č.0361, oblika  B,   skupaj  s  tesnilnim  in vijačnim materialom.</t>
    </r>
  </si>
  <si>
    <t xml:space="preserve">B 50             </t>
  </si>
  <si>
    <t xml:space="preserve">B 80             </t>
  </si>
  <si>
    <t xml:space="preserve">B 100           </t>
  </si>
  <si>
    <r>
      <t xml:space="preserve">Podpore:
</t>
    </r>
    <r>
      <rPr>
        <sz val="10"/>
        <rFont val="Times New Roman CE"/>
        <family val="1"/>
      </rPr>
      <t>Cevne podpore,  izdelane iz jeklenih profilov in  cevnih  objemk, skupaj z montažo   v  zid   ali  varjenjem  na nosilno konstrukcijo in  opleskane po predhodnem  čiščenju  in  pleskanju s temeljno barvo.</t>
    </r>
  </si>
  <si>
    <r>
      <t xml:space="preserve">Preboj:
</t>
    </r>
    <r>
      <rPr>
        <sz val="10"/>
        <rFont val="Times New Roman CE"/>
        <family val="1"/>
      </rPr>
      <t>Zaščitna cev pri  preboju  skozi zid, zaščitena pred korozijo in zatesnjena s   trajno   elastičnim   materialom, izdelana po priloženi skici.</t>
    </r>
  </si>
  <si>
    <t>DN 40</t>
  </si>
  <si>
    <t>DN 65</t>
  </si>
  <si>
    <r>
      <t xml:space="preserve">Zaščitna cev:
</t>
    </r>
    <r>
      <rPr>
        <sz val="10"/>
        <rFont val="Times New Roman CE"/>
        <family val="1"/>
      </rPr>
      <t>Zaščitna cev  pri  omarici  za glavno plinsko požarno  pipo, zaščitena pred korozijo  in   zatesnjena   s  trajno elastičnim  materialom,  izdelana  po priloženi skici.</t>
    </r>
  </si>
  <si>
    <r>
      <t xml:space="preserve">Zaščita vidnih cevi:
</t>
    </r>
    <r>
      <rPr>
        <sz val="10"/>
        <rFont val="Times New Roman CE"/>
        <family val="1"/>
      </rPr>
      <t>Zaščita  vidnih cevi s  pleskanjem po predhodnem  čiščenju  in  pleskanju s temeljno barvo.</t>
    </r>
  </si>
  <si>
    <r>
      <t xml:space="preserve">Izolacija podometnih cevi:
</t>
    </r>
    <r>
      <rPr>
        <sz val="10"/>
        <rFont val="Times New Roman CE"/>
        <family val="1"/>
      </rPr>
      <t>Izolacija     podometnih    cevi    z izolacijskim in  zaščitnim  trakom po predhodnem   čiščenju  do  kovinskega sijaja in premazu s prajmerjem.</t>
    </r>
  </si>
  <si>
    <r>
      <t xml:space="preserve">Pozicijska tablica:
</t>
    </r>
    <r>
      <rPr>
        <sz val="10"/>
        <rFont val="Times New Roman CE"/>
        <family val="1"/>
      </rPr>
      <t>Pozicijska tablica za  oznako armatur hišnega  priključka,  skupaj  s  pritrdilnim materialom in izmero.</t>
    </r>
  </si>
  <si>
    <r>
      <t xml:space="preserve">Tlačni  preizkus
</t>
    </r>
    <r>
      <rPr>
        <sz val="10"/>
        <rFont val="Times New Roman CE"/>
        <family val="1"/>
      </rPr>
      <t>Tlačni  preizkus  hišnih  priključkov izvedenih  po  navodilih iz projekta, izdaja atesta.</t>
    </r>
  </si>
  <si>
    <r>
      <t xml:space="preserve">Pomožna  gradbena  dela:
</t>
    </r>
    <r>
      <rPr>
        <sz val="10"/>
        <rFont val="Times New Roman CE"/>
        <family val="1"/>
      </rPr>
      <t>Pomožna  gradbena  dela, zarisovanje, vrtanje zidov,  beljenje zidov, vzpostavitev v prvotno stanje.</t>
    </r>
  </si>
  <si>
    <t>ocena</t>
  </si>
  <si>
    <r>
      <t xml:space="preserve">Nepredvidena  dela:
</t>
    </r>
    <r>
      <rPr>
        <sz val="10"/>
        <rFont val="Times New Roman CE"/>
        <family val="1"/>
      </rPr>
      <t>Nepredvidena dela, stroški nadzora, splošni, manipulativni, transportni in zavarovalni stroški.</t>
    </r>
  </si>
  <si>
    <t>SKUPAJ</t>
  </si>
  <si>
    <t xml:space="preserve">                       SIT</t>
  </si>
  <si>
    <t>Cene (DA=1 ali NE=0)</t>
  </si>
  <si>
    <t>OBVEZEN VPIS OSNOVNIH PODATKOV!!!</t>
  </si>
  <si>
    <t>kpl</t>
  </si>
  <si>
    <t>Investitor:</t>
  </si>
  <si>
    <t>Vrsta projektne dokumentacije:</t>
  </si>
  <si>
    <t>Številčna oznaka načrta in vrsta načrta:</t>
  </si>
  <si>
    <t>Številka načrta:</t>
  </si>
  <si>
    <t>Kraj in datum izdelave načrta:</t>
  </si>
  <si>
    <t>Osnovni podatki o projektni dokumentaciji:</t>
  </si>
  <si>
    <t>DDV:</t>
  </si>
  <si>
    <t>SKUPAJ Z DDV:</t>
  </si>
  <si>
    <t>DDV</t>
  </si>
  <si>
    <t>ELEKTRO INŠTALACIJE</t>
  </si>
  <si>
    <t>GRADBENE KONSTRUKCIJE</t>
  </si>
  <si>
    <t>I.</t>
  </si>
  <si>
    <t>Objekt:</t>
  </si>
  <si>
    <t>Vrsta del</t>
  </si>
  <si>
    <t>UVOD V PREDRAČUN</t>
  </si>
  <si>
    <t>Oznaka vrste načrta</t>
  </si>
  <si>
    <t>REKAPITULACIJA</t>
  </si>
  <si>
    <t>4.</t>
  </si>
  <si>
    <t>3.</t>
  </si>
  <si>
    <t>Številka projekta:</t>
  </si>
  <si>
    <t>Faktor Rasti Del</t>
  </si>
  <si>
    <t>Dodatni Faktor (dobava in montaža)</t>
  </si>
  <si>
    <t>PODATKI O VSEBINI POPISA DEL</t>
  </si>
  <si>
    <t>Vrednosti so v EUR!</t>
  </si>
  <si>
    <t>Cene na enoto in vrednosti so v EUR brez DDV!</t>
  </si>
  <si>
    <t>Objekt</t>
  </si>
  <si>
    <t>E1.</t>
  </si>
  <si>
    <t>ELEKTRIČNE INŠTALACIJE</t>
  </si>
  <si>
    <t>ELEKTRO DEL</t>
  </si>
  <si>
    <t>Tam, kjer je v popisu opreme določen kos opisan kot določen tip ali blagovna znamka, se to razume v smislu lažjega opisa: enakovreden ali boljši.</t>
  </si>
  <si>
    <t>RAZSVETLJAVA</t>
  </si>
  <si>
    <t>E2.</t>
  </si>
  <si>
    <t>VODOVNI MATERIAL</t>
  </si>
  <si>
    <t>E3.</t>
  </si>
  <si>
    <t>E4.</t>
  </si>
  <si>
    <t>E5.</t>
  </si>
  <si>
    <t>E6.</t>
  </si>
  <si>
    <t>E7.</t>
  </si>
  <si>
    <t>E8.</t>
  </si>
  <si>
    <t>E9.</t>
  </si>
  <si>
    <t>STRELOVOD</t>
  </si>
  <si>
    <t>%</t>
  </si>
  <si>
    <t>E10.</t>
  </si>
  <si>
    <t>Kabel NYM-J, položen na kabelske police in kanale, v PN in instalacijske cevi.</t>
  </si>
  <si>
    <t>- 2x1,5 mm2</t>
  </si>
  <si>
    <t>- 3x1,5 mm2</t>
  </si>
  <si>
    <t>- 3x2,5 mm2</t>
  </si>
  <si>
    <t>- 5x2,5 mm2</t>
  </si>
  <si>
    <t>- 5x6 mm2</t>
  </si>
  <si>
    <t>- 5x16 mm2</t>
  </si>
  <si>
    <t>Vodnik H07V-K za izenačevanje potenciala in povezavo kovinskih mas, komplet z objemkami in pritrdilnim materialom</t>
  </si>
  <si>
    <t xml:space="preserve">- 16 mm2 </t>
  </si>
  <si>
    <t xml:space="preserve">- 10 mm2 </t>
  </si>
  <si>
    <t xml:space="preserve">- 6 mm2 </t>
  </si>
  <si>
    <t>- 4 mm2</t>
  </si>
  <si>
    <t>- 100 mm</t>
  </si>
  <si>
    <t>- 50 mm</t>
  </si>
  <si>
    <t xml:space="preserve">- 25 mm2 </t>
  </si>
  <si>
    <t>- 5x10 mm2</t>
  </si>
  <si>
    <t>Plastična, gibljiva, samougasna instalacijska cev, položena p/o v predelne stene, komplet z razvodnimi dozami in pritrdilnim materialom</t>
  </si>
  <si>
    <r>
      <t>-</t>
    </r>
    <r>
      <rPr>
        <sz val="9"/>
        <rFont val="Symbol"/>
        <family val="1"/>
      </rPr>
      <t xml:space="preserve"> </t>
    </r>
    <r>
      <rPr>
        <sz val="9"/>
        <rFont val="Arial CE"/>
        <family val="0"/>
      </rPr>
      <t xml:space="preserve"> 16 mm</t>
    </r>
  </si>
  <si>
    <r>
      <t>-</t>
    </r>
    <r>
      <rPr>
        <sz val="9"/>
        <rFont val="Symbol"/>
        <family val="1"/>
      </rPr>
      <t xml:space="preserve"> </t>
    </r>
    <r>
      <rPr>
        <sz val="9"/>
        <rFont val="Arial CE"/>
        <family val="0"/>
      </rPr>
      <t xml:space="preserve"> 23 mm</t>
    </r>
  </si>
  <si>
    <r>
      <t>-</t>
    </r>
    <r>
      <rPr>
        <sz val="9"/>
        <rFont val="Symbol"/>
        <family val="1"/>
      </rPr>
      <t xml:space="preserve"> </t>
    </r>
    <r>
      <rPr>
        <sz val="9"/>
        <rFont val="Arial CE"/>
        <family val="0"/>
      </rPr>
      <t xml:space="preserve"> 26 mm</t>
    </r>
  </si>
  <si>
    <t>Pregibna plastificirana cev, položena n/o, z uvodnicami in pritrdilnim materialom</t>
  </si>
  <si>
    <r>
      <t xml:space="preserve">- </t>
    </r>
    <r>
      <rPr>
        <sz val="9"/>
        <rFont val="Symbol"/>
        <family val="1"/>
      </rPr>
      <t></t>
    </r>
    <r>
      <rPr>
        <sz val="9"/>
        <rFont val="Arial"/>
        <family val="2"/>
      </rPr>
      <t xml:space="preserve"> 16 mm</t>
    </r>
  </si>
  <si>
    <r>
      <t xml:space="preserve">- </t>
    </r>
    <r>
      <rPr>
        <sz val="9"/>
        <rFont val="Symbol"/>
        <family val="1"/>
      </rPr>
      <t></t>
    </r>
    <r>
      <rPr>
        <sz val="9"/>
        <rFont val="Arial"/>
        <family val="2"/>
      </rPr>
      <t xml:space="preserve"> 28 mm</t>
    </r>
  </si>
  <si>
    <t>Razvodna p/o plastična doza</t>
  </si>
  <si>
    <r>
      <t xml:space="preserve">- </t>
    </r>
    <r>
      <rPr>
        <sz val="9"/>
        <rFont val="Symbol"/>
        <family val="1"/>
      </rPr>
      <t></t>
    </r>
    <r>
      <rPr>
        <sz val="9"/>
        <rFont val="Arial"/>
        <family val="2"/>
      </rPr>
      <t xml:space="preserve"> 78 mm</t>
    </r>
  </si>
  <si>
    <t>- 100x100x50 mm</t>
  </si>
  <si>
    <t>- 150x110x70 mm</t>
  </si>
  <si>
    <t>Stikalna kombinacija, p/o, s skupno dozo in plastičnim okrasnim okvirjem</t>
  </si>
  <si>
    <t>- navadno, 16A</t>
  </si>
  <si>
    <r>
      <t>IR senzor gibanja 360</t>
    </r>
    <r>
      <rPr>
        <sz val="9"/>
        <rFont val="Symbol"/>
        <family val="1"/>
      </rPr>
      <t>°</t>
    </r>
  </si>
  <si>
    <t xml:space="preserve">- 1x vtičnica </t>
  </si>
  <si>
    <t>- 1x vtičnica 16A</t>
  </si>
  <si>
    <t>- stikalo za montažo na DIN letev, 16A, kontaktni sklop (1-0)</t>
  </si>
  <si>
    <t>- prenapetostni zaščitni odvodnik 15 kA, razred C, tripolni, s prikazom stanja, komplet z ozemljitveno šino (protec)</t>
  </si>
  <si>
    <t>Ponudnik je dolžan o vsaki ugotovljeni neskladnosti med popisom in tehničnim poročilom in/ali grafičnimi prikazi obvestiti projektanta in investitorja ter zahtevati pojasnilo pred oddajo ponudbe.</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</si>
  <si>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</si>
  <si>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Izvajalec mora v enotnih cenah upoštevati naslednje stroške, v kolikor le-ti niso upoštevani v posebnih postavkah:</t>
  </si>
  <si>
    <t>- vse stroške za pridobitev začasnih površin za gradnjo  izven delovnega pasu (soglasja, odškodnine, itd.);</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</si>
  <si>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</si>
  <si>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</si>
  <si>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vse stroške za sanacijo in kultiviranje površin delovnega pasu in gradbiščnih površin po odstranitvi objektov;</t>
  </si>
  <si>
    <t>SPLOŠNA RAZSVETLJAVA</t>
  </si>
  <si>
    <t>VARNOSTNA RAZSVETLJAVA</t>
  </si>
  <si>
    <t>E11.</t>
  </si>
  <si>
    <t xml:space="preserve"> - instalacijski odklopnik, 400V, Icu &gt; 10 kA, tropolni, karakteristike C/16A</t>
  </si>
  <si>
    <t xml:space="preserve"> - instalacijski odklopnik, 400V, Icu &gt; 10 kA, tropolni, karakteristike C/32A</t>
  </si>
  <si>
    <t xml:space="preserve"> - instalacijski odklopnik, 230V, Icu &gt; 10 kA, enopolni, karakteristike B/6A</t>
  </si>
  <si>
    <t xml:space="preserve"> - instalacijski odklopnik, 230V, Icu &gt; 10 kA, enopolni, karakteristike B/16A</t>
  </si>
  <si>
    <t xml:space="preserve"> - instalacijski odklopnik, 230V, Icu &gt; 10 kA, enopolni, karakteristike C/16A</t>
  </si>
  <si>
    <t>RAZDELILNIKI</t>
  </si>
  <si>
    <r>
      <t xml:space="preserve">- </t>
    </r>
    <r>
      <rPr>
        <sz val="9"/>
        <rFont val="Symbol"/>
        <family val="1"/>
      </rPr>
      <t></t>
    </r>
    <r>
      <rPr>
        <sz val="9"/>
        <rFont val="Arial"/>
        <family val="2"/>
      </rPr>
      <t xml:space="preserve"> 26 mm</t>
    </r>
  </si>
  <si>
    <t>Meritve varnostne osvetlitve</t>
  </si>
  <si>
    <t>OSTALO</t>
  </si>
  <si>
    <r>
      <t>-</t>
    </r>
    <r>
      <rPr>
        <sz val="9"/>
        <rFont val="Symbol"/>
        <family val="1"/>
      </rPr>
      <t xml:space="preserve"> </t>
    </r>
    <r>
      <rPr>
        <sz val="9"/>
        <rFont val="Arial CE"/>
        <family val="0"/>
      </rPr>
      <t xml:space="preserve"> 40 mm</t>
    </r>
  </si>
  <si>
    <t>- fi 60 mm</t>
  </si>
  <si>
    <t>- izmenično, 16A</t>
  </si>
  <si>
    <t xml:space="preserve"> - instalacijski odklopnik, 400V, Icu &gt; 10 kA, tropolni, karakteristike C/50A</t>
  </si>
  <si>
    <t>- ožičenje dograjenega dela razdelilnika s kanali za ožičenje, prekrivnimi ploščami, montažnimi letvami, vrstnimi sponkami, sistemom bakrenih zbiralk, komplet s priključki, napisnimi ploščicami opreme razdelilnika in kablov, uvodnicami, pritrdilnim in ostalim drobnim materialom, izdelavo krmilnih in enopolnih načrtov, predajo dokumentacije, meritev in certifikatov za ta razdelilnik</t>
  </si>
  <si>
    <t xml:space="preserve"> - instalacijski odklopnik, 230V, Icu &gt; 10 kA, enopolni, karakteristike C/10A</t>
  </si>
  <si>
    <t>tropolni koontaktor za uporabo z gobasto tipko za daljinski izklop napajanja razdelilnika, kot npr R40-40</t>
  </si>
  <si>
    <t>- avtomat za zakasnjen izklop ventilatorjev  v WC-jih za montažo na DIN letev, krmilna napetost 230V AC, kot npr.: SOU-2</t>
  </si>
  <si>
    <t>Drobni material</t>
  </si>
  <si>
    <t xml:space="preserve"> - instalacijski odklopnik, 230V, Icu &gt; 10 kA, enopolni, karakteristike C/20A</t>
  </si>
  <si>
    <t>- zaščitno stikalo na diferenčni tok EFI-4 (40/300mA), štiripolno</t>
  </si>
  <si>
    <t>PVC razvodni kanal bele barve, komplet s koleni in zaključki ter pritrdilnim materialom</t>
  </si>
  <si>
    <r>
      <t>- 15x10</t>
    </r>
    <r>
      <rPr>
        <sz val="9"/>
        <rFont val="Arial"/>
        <family val="2"/>
      </rPr>
      <t xml:space="preserve"> mm (kot npr. NIK 0)</t>
    </r>
  </si>
  <si>
    <r>
      <t>- 15x17</t>
    </r>
    <r>
      <rPr>
        <sz val="9"/>
        <rFont val="Arial"/>
        <family val="2"/>
      </rPr>
      <t xml:space="preserve"> mm (kot npr. NIK 1)</t>
    </r>
  </si>
  <si>
    <r>
      <t>- 40x17</t>
    </r>
    <r>
      <rPr>
        <sz val="9"/>
        <rFont val="Arial"/>
        <family val="2"/>
      </rPr>
      <t xml:space="preserve"> mm (kot npr. NIK 4)</t>
    </r>
  </si>
  <si>
    <r>
      <t>- 30x17</t>
    </r>
    <r>
      <rPr>
        <sz val="9"/>
        <rFont val="Arial"/>
        <family val="2"/>
      </rPr>
      <t xml:space="preserve"> mm (kot npr. NIK 2)</t>
    </r>
  </si>
  <si>
    <t>Kabel, UTP, Cat.6, komplet s polaganjem in puščanjem potrebnih rezerv navedenih v tlorisih in tehničnem poročilu ter zaključevanje na vtičnicah, panelih.</t>
  </si>
  <si>
    <t>Kabel JY(ST)Y 2x2x0,8 rdeč, dobava in polaganje kabla komplet s pritrdilnim in obesnim materialom</t>
  </si>
  <si>
    <t>-6x0,75 mm2</t>
  </si>
  <si>
    <t xml:space="preserve">Negorljiv kabel NHXH-J FE180/E90 3x1,5, dobava in polaganje kabla, komplet z obesnim in pritrdilnim materialom </t>
  </si>
  <si>
    <t>Oklopljeni kabel LiY-CY, dobava in polaganje:</t>
  </si>
  <si>
    <r>
      <t>IR senzor gibanja 90</t>
    </r>
    <r>
      <rPr>
        <sz val="9"/>
        <rFont val="Symbol"/>
        <family val="1"/>
      </rPr>
      <t>°</t>
    </r>
  </si>
  <si>
    <t xml:space="preserve">- 2x vtičnica </t>
  </si>
  <si>
    <t>Priklop ventilatorjev, ki se vklopijo ob vklopu razsvetljave. Avtomatika z regulacijo oz. nastavitvijo hitrosti ter časovnik so del naprave in so v popisu strojnih inštalacij.</t>
  </si>
  <si>
    <t>- enopolni kontaktor za izklop napajanje varnostnega plinskega ventila 16A</t>
  </si>
  <si>
    <t>- podometna</t>
  </si>
  <si>
    <t>- nadometna</t>
  </si>
  <si>
    <t>- parapet</t>
  </si>
  <si>
    <t>Vtičnica HDMI, komplet s pritrdilnim materialom, dozo in okvirjem</t>
  </si>
  <si>
    <t>Vtičnica VGA, komplet s pritrdilnim materialom, dozo in okvirjem</t>
  </si>
  <si>
    <t>- časovni rele kot npr.: CRM-91H</t>
  </si>
  <si>
    <t>• zadnja vrata perforacija in možnost polnih vrat</t>
  </si>
  <si>
    <t>• na obeh vratih zapiranje in odpiranje s pomočjo kodnih ključavnic (50×25×190)mm.</t>
  </si>
  <si>
    <t>• hitro snemljive stranice omare brez pritrditve z vijaki.</t>
  </si>
  <si>
    <t>• 19˝ profili spredaj in zadaj z možnostjo nastavljanja globine montaže.</t>
  </si>
  <si>
    <t>• dno omare odprto, opremljeno s koleščki, ki se lahko zablokirajo,</t>
  </si>
  <si>
    <t>• strop omare z 4x ventilator krmiljenima s termostatom,</t>
  </si>
  <si>
    <t>• polica izvlečna (za tipkovnico),</t>
  </si>
  <si>
    <t>• ustrezno število povezovalnih vrvic patch-patch dolžine l=1,5m in l=3m,</t>
  </si>
  <si>
    <t>• ustrezno število povezovalnih vrvic krona-patch (IDC vrvice) dolžine l=1,5m in l=3m,</t>
  </si>
  <si>
    <t xml:space="preserve">• glavni delilnik sestavljen iz ustreznega števila krona letvic ali 24 portnega patch panela, </t>
  </si>
  <si>
    <t>• pripravljen sistem ozemljitve vseh elementov v omari,</t>
  </si>
  <si>
    <t>• izravnalne noge, 4 x koleščki z možnostjo blokade vrtenja oz. kotaljenja,</t>
  </si>
  <si>
    <t>• ustrezno število kabelskih organizatorjev kosov za vertikalno organiziranje</t>
  </si>
  <si>
    <t>• horizontalni U profil za namestitev kabelskih objemk na spodnjem levem in desnem delu omare</t>
  </si>
  <si>
    <t>• ustrezno število kabelskih objemk fi56-64mm</t>
  </si>
  <si>
    <t>• ustrezno število kabelskih objemk fi26-30mm</t>
  </si>
  <si>
    <t>• ustrezno število kabelskih objemk fi12-18mm</t>
  </si>
  <si>
    <t>• 50 vijakov + 50</t>
  </si>
  <si>
    <t>- Sestava omare in ureditev ožičenja</t>
  </si>
  <si>
    <t>I. ELEKTRO DEL - SKUPAJ:</t>
  </si>
  <si>
    <t>E6.TELEKOMUNIKACIJE - SKUPAJ:</t>
  </si>
  <si>
    <t xml:space="preserve">• 1×19˝ vtičnična letev s 7 vtičnicami za vertikalno ali horizontalno montažo, nazivne napetosti 230V AC, 50/60 Hz, nazivni tok 16A (povezava do el. razdelilnika), </t>
  </si>
  <si>
    <t xml:space="preserve">• 1×19˝ vtičnična letev s 7 vtičnicami za vertikalno ali horizontalno montažo, nazivne napetosti 230V AC, 50/60 Hz, nazivni tok 16A (povezava do el. razdelilnika UPS), </t>
  </si>
  <si>
    <t xml:space="preserve">UPS panel, kot SOCOMEC Netys NRT 2200 karakteristik:Izhodna moč VA: 2200 VA, 
Izhodna moč W: 1600 W,
Izhodna napetost: 230 V,
Izhodni priključki: IEC 320 C13 (Prenapetostna Zascita); (3) IEC 320 C13 (Battery Backup); (2) IEC Jumpers (battery backup) </t>
  </si>
  <si>
    <t>Predvidi se naslednja konfiguracija:</t>
  </si>
  <si>
    <t>• polica fiksna - kos 3,</t>
  </si>
  <si>
    <t>- Zaključevanje kablov s popisom - patch panel/ vtičnica, zaključevanje analognih linij, zaključevanje optičnih linij, meritve in izdelava merilnih rezultatov, namestitev ustreznega števila organizatorjev</t>
  </si>
  <si>
    <t>E12.</t>
  </si>
  <si>
    <t>TELEKOMUNIKACIJE</t>
  </si>
  <si>
    <t>REGISTRACIJA DELOVNEGA ČASA (RDČ)</t>
  </si>
  <si>
    <t>AVTOMATSKO ODKRIVANJE IN JAVLJANJE POŽARA (AOJP)</t>
  </si>
  <si>
    <t>Kabel NHXH-E90 2x1,5, dobava in polaganje kabla komplet s pritrdilnim in obesnim materialom</t>
  </si>
  <si>
    <t xml:space="preserve">OBČINA AJDOVŠČINA
CESTA 5. MAJA 6A
5270 AJDOVŠČINA  
</t>
  </si>
  <si>
    <t>PZI - projekt za izvedbo</t>
  </si>
  <si>
    <t xml:space="preserve">4 Načrt električnih inštalacij in električne opreme </t>
  </si>
  <si>
    <t>GLASBENA ŠOLA AJDOVŠČINA</t>
  </si>
  <si>
    <t>13771_4</t>
  </si>
  <si>
    <t>Nova Gorica, OKTOBER 2016</t>
  </si>
  <si>
    <t xml:space="preserve">Vgradna zaprta svetilka z LED virom svetlobe neutralne barve 840 in zatemnjevanjem Dali za priklop na sistem kot naprimer: Siteco Pro 9047, širokosnopna optika z aksialnimi lečami iz PMMA in mikro rastri za omejitev bleščanja po UGR&lt;19 z vseh strani, izhodne svetilnosti svetilke 3650 lm in izkoristka 122lm/W, zaščitni znak: F, ohišje bele barve, dimenzije: 597x597x42 mm, komplet, energijskega razreda A++, Kot npr.: Siteco Taris LED 30W 840 DALI M600 </t>
  </si>
  <si>
    <t>Siteco Taris LED 30W 840 EVG M600 - vgradna zaprta svetilka z LED virom svetlobe neutralne barve 840, širokosnopna optika z aksialnimi lečami iz PMMA in mikro rastri za omejitev bleščanja po UGR&lt;19 z vseh strani, izhodne svetilnosti svetilke 3650 lm in izkoristka 122lm/W, zaščitni znak: F, ohišje bele barve, dimenzije: 597x597x42 mm, komplet, energijskega razreda A++</t>
  </si>
  <si>
    <t>Monsun PC LED 45W EVG IP65 - nadgradna svetilka s povišano stopnjo zaščite in LED virom svetlobe neutralne barve 4000K, izhodne svetilnosti 5500lm, z omejitvijo bleščanja po UGR&gt;25, poliestersko s steklenimi vlakni ojačano ohišje in opalni PC difuzor z notranjo prizmatično strukturo in zapirali iz nerjavnega jekla V2A, s širokosnopno simetrično optiko, odporna na udarce po IK08, dimenzije:  1577x84x102 mm, komplet</t>
  </si>
  <si>
    <t>5LR94683DT-pokrivna optika z obročasto prizmatično strukturo</t>
  </si>
  <si>
    <t>5LR94685EE-pokrivna optika s satinirano strukturo</t>
  </si>
  <si>
    <t>5LR926800G-obešalni set s tremi jeklenimi vrvicami in napajalnim 5 žilnim priključkom, nastavljiv po dolžini</t>
  </si>
  <si>
    <t>5LZ905402-DALI krmilna enota, način montaže: na montažno tračnico DIN, mesto montaže: v el. razdelilcu, material: umetna masa, za možnost konfiguriranja do 16 skupin svetil, zaščitna stopnja (celota): IP30, zaščitni razred (celota): zaščitni razred I (RI - zaščitna ozemljitev), certifikacijski znak: E, napetost: 85..264V, vrsta napetosti: AC, število: 1, vrsta napetosti: DC, izhodni tok: maks. 250mA</t>
  </si>
  <si>
    <t>5LZ905444-vmesnik za tipkala, način montaže: vgradnja, mesto montaže: v dozi stikala, material: umetna masa, zaščitna stopnja (celota): IP20, certifikacijski znak: CE, 4 x vhod za tipkala, 1 x DALI, 1 x DALI</t>
  </si>
  <si>
    <t>Siteco Lumilux LED-F 10W - nadgradna linijska svetilka z LED virom svetlobe neutralne barve 4000K, izhodne svetilnosti svetilke 980 lm, ohišje iz aluminija srebrne barve in opalna PC optika, zaščitni razred II (RII-zaščitno izoliranje), dimenzije: 580x25x44 mm, energijskega razreda A++</t>
  </si>
  <si>
    <t>Beghelli LP418ED LENS PAN 418 LED 25W UGR19 M600  - nadgradna stropna svetilka z LED virom svetlobe neutralne barve 4000K, izhodne svetilnosti svetilke 3400lm in svetlobnotehničnega izkoristka 133 lm/W, z omejitvijo bleščanja UGR&gt;19, kovinsko ohišje bele barve RAL9003 in UV stanovitna lečna optika iz PMMA za dosego omejitve bleščanja UGR&lt;19, dimenzije: 595x595x19 mm, nadgradne višine maks. 19 mm, energijski razred A++, komplet</t>
  </si>
  <si>
    <t>Siteco Dali Pro 9047-5LZ904002 Dali krmilnik za montažo nad sekundarni strop</t>
  </si>
  <si>
    <t>5LZ904606 - dodatno zaščitno ohišje krmilnika</t>
  </si>
  <si>
    <t>MTS GUELL Zero Detek LED 15W S-M IP66 / IP44- stenska svetilka s povišano stopnjo zaščite in LED virom svetlobe neutralne barve 4000K, s prigrajenim senzorjem gibanja, s simetrično razpršeno svetlobo v skladu z uredbo o svetlobnem onesnaževanju, izhodne svetilnosti svetilke 866 lm, ohišje: s poliestersko osnovo prašno lakiran liti aluminij sive barve in proti udarcem po IK06 odporno varnostno steklo,  z visokosijajno simetrično optiko iz 99,99% Aluminija, dimenzije: 207x160x58 mm, s predvideno obratovalno dobo: 150 000h L70</t>
  </si>
  <si>
    <t>Siteco WW T16 35/49W/80 EVG - nadgradna stropna svetilka z asimetrično matirano optiko za  enakomerno osvetlitev šolskih tabel, z multiwatt predstikalno napravo, kovinsko ohišje bele barve RAL9010, dimenzije: 1508x229x58 mm, komplet T16 49W 840-sijalke</t>
  </si>
  <si>
    <t xml:space="preserve">HALLA Indy 4264 MM LED 142W - sestav stenske linijske svetilke z LED virom svetlobe neutralne barve svetlobe 4000K, skupne svetilnosti: 16090 lm, ohišje aluminij srebrne barve in opalna optika, dolžine 4264 mm, preseka: 106x37 mm, komplet </t>
  </si>
  <si>
    <t xml:space="preserve">HALLA Indy 2296 MM LED 75W - stenska svetilka z LED virom svetlobe neutralne barve svetlobe 4000K, oblikovno povsem enaka kot poz. 13, skupne svetilnosti: 8590 lm, ohišje aluminij srebrne barve in opalna optika, dolžine 2296 mm, preseka: 106x37 mm, komplet </t>
  </si>
  <si>
    <t xml:space="preserve">HALLA Indy 1456 MM LED 47W - stenska svetilka z LED virom svetlobe neutralne barve svetlobe 4000K, oblikovno povsem enaka kot poz. 13, skupne svetilnosti: 5360 lm, ohišje aluminij srebrne barve in opalna optika, dolžine 1456 mm, preseka: 106x37 mm, komplet </t>
  </si>
  <si>
    <t>MTS GUELL Zero Detek LED 20W A-M IP66 / IP44- stenska svetilka s povišano stopnjo zaščite in LED virom svetlobe neutralne barve 4000K, s prigrajenim senzorjem gibanja, s simetrično razpršeno svetlobo v skladu z uredbo o svetlobnem onesnaževanju, izhodne svetilnosti svetilke 1290 lm, ohišje: s poliestersko osnovo prašno lakiran liti aluminij sive barve in proti udarcem po IK06 odporno varnostno steklo,  z visokosijajno simetrično optiko iz 99,99% Aluminija, dimenzije: 207x160x58 mm, s predvideno obratovalno dobo: 50 000h L70</t>
  </si>
  <si>
    <r>
      <t xml:space="preserve">Vgradna zaprta stropna svetilka z LED virom svetlobe neutralne barve 840 in barvne kakovosti po RA&gt;80, izhodne svetilnosti svetilke: 1970 lm, prekrivni obroč bele barve RAL9016, zaprta s satiniranim PMMA pokrovom , dimenzije: </t>
    </r>
    <r>
      <rPr>
        <sz val="9"/>
        <rFont val="Calibri"/>
        <family val="2"/>
      </rPr>
      <t>Ø</t>
    </r>
    <r>
      <rPr>
        <sz val="9"/>
        <rFont val="Arial CE"/>
        <family val="2"/>
      </rPr>
      <t xml:space="preserve">236x81mm, potrebni vgradni izrez: </t>
    </r>
    <r>
      <rPr>
        <sz val="9"/>
        <rFont val="Calibri"/>
        <family val="2"/>
      </rPr>
      <t>Ø</t>
    </r>
    <r>
      <rPr>
        <sz val="9"/>
        <rFont val="Arial CE"/>
        <family val="2"/>
      </rPr>
      <t xml:space="preserve"> 212 mm, komplet, energijskega razreda A++, kot naprimer: Siteco Ledvalux LED 19W EVG</t>
    </r>
  </si>
  <si>
    <r>
      <t xml:space="preserve">Siteco Lunis R LED 42W 840 Dali - nadgradna svetilka z LED virom svetlobe neutralne barve 4000K in možnostjo zatemnjevanja Dali, svetilnosti svetilke 3720lm, optika v obliki krožnega kolobarja z vgrajenim visokosijajnim odsevnikom, ohišje iz aluminija srebrne barve RAL 9006, spodnji osrednji pokrov iz perforirane jeklene pločevine v barvi svetilke RAL9006 dimenzije: </t>
    </r>
    <r>
      <rPr>
        <sz val="9"/>
        <rFont val="Calibri"/>
        <family val="2"/>
      </rPr>
      <t>Ø</t>
    </r>
    <r>
      <rPr>
        <sz val="9"/>
        <rFont val="Arial CE"/>
        <family val="2"/>
      </rPr>
      <t xml:space="preserve"> 380x70 mm, komplet, energijskega razreda A++</t>
    </r>
  </si>
  <si>
    <r>
      <t xml:space="preserve">Siteco Europlex LED 20W IP44 - nadgradna svetilka s povišano stopnjo zaščite in LED virom svetlobeneutralne barve 840, izhodne svetilnosti svetilke 1800lm, kovinsko ojišje bele barve in opalna širokosnopna UV stabilizirana PMMA optika z omejitvijo bleščanja po UGR&lt;22, odporna na udarce po IK06, dimenzije: </t>
    </r>
    <r>
      <rPr>
        <sz val="9"/>
        <rFont val="Calibri"/>
        <family val="2"/>
      </rPr>
      <t>Ø390</t>
    </r>
    <r>
      <rPr>
        <sz val="9"/>
        <rFont val="Arial CE"/>
        <family val="2"/>
      </rPr>
      <t>x115 mm, komplet, energijskega razreda A++</t>
    </r>
  </si>
  <si>
    <r>
      <t>Siteco Ecopack LED 46W IP20 - nadgradna zaprta linijska svetilka z LED virom svetlobe neutralne barve 4000K in Ra&gt;80, izhodne svetilnosti svetilke 5000 lm, svetlobnotehnični izkoristek: min. 110W/m, kovinsko ohišje iz eloksiranega aluminija in bela opalna PC širokosnopna optika s 110</t>
    </r>
    <r>
      <rPr>
        <sz val="9"/>
        <rFont val="Calibri"/>
        <family val="2"/>
      </rPr>
      <t>°</t>
    </r>
    <r>
      <rPr>
        <sz val="9"/>
        <rFont val="Arial CE"/>
        <family val="2"/>
      </rPr>
      <t xml:space="preserve"> izhodom svetlobe, dimenzije: 1500x64x74 mm, energijski razred A++, komplet</t>
    </r>
  </si>
  <si>
    <r>
      <t>MTS 55924 LED 12W IP65 - vgradna stropna svetilka s povišano stopnjo zaščite in LED virom svetlobe tople barve 3000K, s simetrično 82</t>
    </r>
    <r>
      <rPr>
        <sz val="9"/>
        <rFont val="Calibri"/>
        <family val="2"/>
      </rPr>
      <t>°</t>
    </r>
    <r>
      <rPr>
        <sz val="9"/>
        <rFont val="Arial CE"/>
        <family val="2"/>
      </rPr>
      <t xml:space="preserve"> širokosnopno optiko, ohišje tlačno liti aluminij, lakirana srebrno sivi DB702 barvi in varnostno steklo, izhodne svetilnosti svetilke 1010 lm, dimenzije: </t>
    </r>
    <r>
      <rPr>
        <sz val="9"/>
        <rFont val="Calibri"/>
        <family val="2"/>
      </rPr>
      <t>Ø</t>
    </r>
    <r>
      <rPr>
        <sz val="9"/>
        <rFont val="Arial CE"/>
        <family val="2"/>
      </rPr>
      <t xml:space="preserve">110x85 mm, potrebni vgradni izrez: </t>
    </r>
    <r>
      <rPr>
        <sz val="9"/>
        <rFont val="Calibri"/>
        <family val="2"/>
      </rPr>
      <t>Ø97</t>
    </r>
    <r>
      <rPr>
        <sz val="9"/>
        <rFont val="Arial CE"/>
        <family val="2"/>
      </rPr>
      <t xml:space="preserve"> mm, komplet,  v skladu z uredbo o svetlobnem onesnaževanju 10510 IP65 - pripadajoči pretvornik s povišano stopnjo zaščite</t>
    </r>
  </si>
  <si>
    <r>
      <t xml:space="preserve"> Beghelli 4362 UP LED L MULTI 60 AT SE/SA 123H Largaluce IP42-vgradna svetilka zasilne razsvetljave z Larga antipanik optiko, z LED virom svetlobe, z avto test funkcijo, v pripravnem spoju avtonomije 1h, izhodne svetilnosti 250 lm pri 1h,  priključne moči 1W, dimenzije: </t>
    </r>
    <r>
      <rPr>
        <sz val="10"/>
        <rFont val="Calibri"/>
        <family val="2"/>
      </rPr>
      <t>Ø9</t>
    </r>
    <r>
      <rPr>
        <sz val="10"/>
        <rFont val="Arial CE"/>
        <family val="2"/>
      </rPr>
      <t xml:space="preserve">0x40 mm,  potrebni izrez: </t>
    </r>
    <r>
      <rPr>
        <sz val="10"/>
        <rFont val="Calibri"/>
        <family val="2"/>
      </rPr>
      <t>Ø65</t>
    </r>
    <r>
      <rPr>
        <sz val="10"/>
        <rFont val="Arial CE"/>
        <family val="2"/>
      </rPr>
      <t xml:space="preserve"> mm,  PC ohišje bele barve RAL 9003, komplet z garancijo 4 leta na komplet svetilko vključno z baterijo</t>
    </r>
  </si>
  <si>
    <t>Beghelli 19309 INDICA LED DF20M AT SA/PS 1/3H IP42 - nadgradna svetilka zasilne razsvetljave z LED virom svetlobe priključne moči 3,5W, z AT avtotest funkcijo, v trajnem spoju avtonomije h, s piktogramom smeri izhoda, okvir svetilke iz eloksiranega aluminija in s sitotiskom potiskan opalni PC zaslon, dimenzije: 235x135x15 mm, piktogramski zasloni smeri: naravnost, z garancijo 4 leta vključno z baterijo</t>
  </si>
  <si>
    <t>19384-vgradni set za vgradnjo v spuščeni strop</t>
  </si>
  <si>
    <t>Beghelli 19309 INDICA LED DF20M AT SA/PS 1/3H IP42 - nadgradna svetilka zasilne razsvetljave z LED virom svetlobe priključne moči 3,5W, z AT avtotest samodiagnostično funkcijo, v trajnem spoju avtonomije h, s piktogramom smeri izhoda, okvir svetilke iz eloksiranega aluminija in s sitotiskom potiskan opalni PC zaslon, dimenzije: 235x166x36 mm, piktogramski zasloni smeri: levo / desno, z garancijo 4 leta vključno z baterijo</t>
  </si>
  <si>
    <t>Beghelli 12184 Logica LG LED 24W SE 1/2/3P IP65 - nadgradna svetilka zasilne razsvetljave s povišano stopnjo zaščite in LED virom svetlobe priključne moči 3W, z AT avtotest samodiagnostičbi funkcijio, z dvojno simetrično mat optiko, izhodni svetlobni tok pri 1h avtonomiji: 1000 lm, v pripravnem spoju avtonomije 1h, dimenzije: 406x147x63 mm, z garancijo 4 leta na komplet svetilko vključno z baterijo</t>
  </si>
  <si>
    <t>Beghelli 19319 INDICA LED DF20M AT SA/PS 1/3H IP42 - nadgradna stenska svetilka zasilne razsvetljave z LED virom svetlobe priključne moči 2,6W, z AT avtotest samodiagnostično funkcijo, v trajnem spoju avtonomije h, s piktogramom smeri izhoda, okvir svetilke iz eloksiranega aluminija in s sitotiskom potiskan opalni PC zaslon, dimenzije: 235x135x38 mm, enostranski piktogramski zasloni smeri: naravnost, z garancijo 4 leta vključno z baterijo</t>
  </si>
  <si>
    <t>Beghelli 19325 Lungaluce DWCL ASY LED 24W AT SE/SA 1/3N IP43- nadgradna stropna svetilka zasilne razsvetljave z LED virom svetlobe priklične moči 1W, z asimetrično Lunga koridor optiko,  z AT avtotest samodiagnostično funlcijo, v pripravnem spoju avtonomije 1h, bele barve, dimenzije: 137x137x32 mm, komplet z garancijo 4 leta vključno z baterijo</t>
  </si>
  <si>
    <t>Beghelli 19324 Largaluce DWCL SY LED 24W AT SE/SA 1/3N IP43- nadgradna stropna svetilka zasilne razsvetljave z LED virom svetlobe priklične moči 1W, s simetrično Larga antipanik optiko,  z AT avtotest samodiagnostično funkcijo, v pripravnem spoju avtonomije 1h, bele barve, dimenzije: 137x137x32 mm, komplet z garancijo 4 leta vključno z baterijo</t>
  </si>
  <si>
    <t>Aestetica 4269 - piktogramske nalepke s piktogrami smeri izhoda, smer: naravnost</t>
  </si>
  <si>
    <r>
      <t>Siteco Ecopack LED 23W IP20 - nadgradna zaprta linijska svetilka z LED virom svetlobe neutralne barve 4000K in Ra&gt;80, izhodne svetilnosti svetilke 2500 lm, svetlobnotehnični izkoristek: min. 110W/m, kovinsko ohišje iz eloksiranega aluminija in bela opalna PC širokosnopna optika s 110</t>
    </r>
    <r>
      <rPr>
        <sz val="10"/>
        <rFont val="Calibri"/>
        <family val="2"/>
      </rPr>
      <t>°</t>
    </r>
    <r>
      <rPr>
        <sz val="10"/>
        <rFont val="Arial CE"/>
        <family val="2"/>
      </rPr>
      <t xml:space="preserve"> izhodom svetlobe, dimenzije: 1500x64x74 mm, energijski razred A++, komplet</t>
    </r>
  </si>
  <si>
    <t>Označba vseh svetilk varnostne razsvetljave</t>
  </si>
  <si>
    <t>m3</t>
  </si>
  <si>
    <t>Drobni material (5%)</t>
  </si>
  <si>
    <t>NN - komunalni priključek</t>
  </si>
  <si>
    <t>II.</t>
  </si>
  <si>
    <t xml:space="preserve">GRADBENI DEL </t>
  </si>
  <si>
    <t>- tipka, 16A</t>
  </si>
  <si>
    <t>- tipka z lučko, 16A</t>
  </si>
  <si>
    <t>Tokovni transformator 150/5A</t>
  </si>
  <si>
    <t>POLNILNA POSTAJA</t>
  </si>
  <si>
    <t>ur</t>
  </si>
  <si>
    <t xml:space="preserve">Izdelava PID projektov električnih instalacij in električne opreme v 5 tiskanih od tega dva pečatena izvoda in elektronska oblika 2xCD. </t>
  </si>
  <si>
    <t>OZVOČENJE DVORANE IN SISTEM ZA SNEMANJE</t>
  </si>
  <si>
    <t>Multicore simetrični kabel 12-kanalni OFC z individualno oklopljenimi paricami. Kot npr. Tasker C412.</t>
  </si>
  <si>
    <t>Multicore simetrični kabel 4-kanalni OFC z individualno oklopljenimi paricami. Kot npr. Tasker C404.</t>
  </si>
  <si>
    <t>OZVOČENJE SOBE ZA TOLKALA</t>
  </si>
  <si>
    <t>OZVOČENJE ORKESTRSKE SOBE</t>
  </si>
  <si>
    <t>OZVOČENJE BALETNE SOBE</t>
  </si>
  <si>
    <t>Dostava, drobni spojni in pritrdilni material, oznake in napisne tablice za vse elemente, manipulativni stroški, certifikati in meritve.</t>
  </si>
  <si>
    <t>Namenski kovinski nosilec za zvočne omarice, stenska montaža. Prilagoditev usmerjenosti za optimalno pokrivanje dvorane. V črni mat barvi.</t>
  </si>
  <si>
    <t>Digitalna avdio mešalna miza z minimalnimi specifikacijami:
16x simetrični XLR+TRS vhod s predojačevalcem, 3x stereo vhod (TRS), 12x izhod XLR (LR, Mono Mix1-4, Stereo Mix 1-3), priklop RJ45 za razširitev z dSNAKE, 4 mute skupine, 4 DCA skupine, predojačevalniki z digitalnim krmiljenjem, vhodno procesiranje preamp/HPF/gate/PEQ/comp/delay, izhodno procesiranje PEQ/GEQ/comp/delay, real-time spektrogram, 5" zaslon na dotik, motorizirani drsniki, 100 spominov scen, neposredno večstezno snemanje na USB disk, USB stream na PC/Mac, delovanje kot USB zvočna kartica, MIDI krmiljenje DAW programov na PC/Mac, pasivno hlajenje, možnost priklopa na omrežje LAN za daljinsko krmiljenje, dostopnost aplikacij za pametne telefone in tablice, ki omogočajo krmiljenje osebnega monitoringa. Priložena protiprašna prevleka in XLR-4pin svetilka. Kot npr. Allen&amp;Heath Qu-16.</t>
  </si>
  <si>
    <t>Priključni kabel XLR višje kvalitete*, 1,5m</t>
  </si>
  <si>
    <t>Kovinska talna doza TD-1 cca 200x200x100mm, nosilnost 700 kg/m2, v barvi odra,  popolno zapiranje pokrova za vse standarne dimenzije priključenih kabelskih priključkov, izvodi za kable z zaščito pred stiskanjem kablov, samozaporni pokrov. V sestavi:
- talna doza,
- 4x kvalitetni priključek XLR-F 3p kot npr. Neutrik
- spojni material,
- oznake, napisne tablice.</t>
  </si>
  <si>
    <t>Stenska priključna doza na desni steni odra, vgrajena v leseno oblogo, možnost popolnega zapiranja omarice s priključenimi kabli, v sestavi:
- 16x kvalitetni priključek XLR-F 3p kot npr. Neutrik
- 14x kvalitetni priključek XLF-M 3p kot npr. Neutrik
- 6x kvalitetni priključek RJ45 tipa ethercon
- spojni material,
- oznake, napisne tablice.</t>
  </si>
  <si>
    <t>Stenska priključna doza na desni steni balkona v sestavi, vgrajena v leseno oblogo, v sestavi:
- 4x vtičnica Schuko
- 8x kvalitetni priključek XLF-M 3p kot npr. Neutrik
- 4x kvalitetni priključek XLF-F 3p kot npr. Neutrik
- 4x kvalitetni priključek RJ45 tipa ethercon
- spojni material,
- oznake, napisne tablice.</t>
  </si>
  <si>
    <t>kpl.</t>
  </si>
  <si>
    <t>Multimedijski prenosni računalnik 15,6" z minimalnimi specifikacijami:
Procesor i3, 4GB RAM, 500GB HDD+8GB SSD,Windows 10, čitalec spominskih kartic, optična enota DVD+/-RW DL, komplet z miško in prenosno torbo.</t>
  </si>
  <si>
    <t>Profesionalni aktivni studijski monitor, biamp 120W, bass reflex, 8" woofer, 1" tweeter, 38Hz-30kHz, XLR+TRS, nastavljiv vhodni nivo, high trim, 0/-2/-4 db pod 500 Hz, room control, MDF ohišje, simetrični vhod. Komplet s priključnimi kabli 230V in signalnimi kabli XLR višje kvalitete* 2m.
Kot npr. Yamaha HS 8.</t>
  </si>
  <si>
    <t>Profesionalne zaprte studijske slušalke z minimalnimi speficikacijami: impedanca 250 ohm, frekvenčni odziv 5-35000Hz, nazivna glasnost 96 dB SPL, nazivni THD &lt;0.2%, izolacija zunanjega zvoka 18dBA, pritisk glave 3.5N, max teža 270g. Kot npr. Beyerdynamic DT 770 Pro 250 ohm.</t>
  </si>
  <si>
    <t>Kondenzatorski viseči mikrofon, frekvenčni razpon 50-17000Hz, občutljivost -35mV/Pa, šum manj kot 28db, priključek mini XLR z PHANTOM adapterjem na XLR. (Kot npr. SHURE MX202B/C)</t>
  </si>
  <si>
    <t>LOKALNO OZVOČENJE SOBE ZA TOLKALA</t>
  </si>
  <si>
    <t>Zvočna omarica - pasivna, 12"+1", leseno ohišje iz 15mm vezane plošče, trapezoidne oblike 40°/10°, 90x70° disperzija, moč 300W AES / 600W RMS. Impedanca 8 ohm. Občutljivost 98 dB @1W,1m, frekvenčni odziv 65-18000Hz +/- 3dB. Kot npr. Proaudio FUSION12P.</t>
  </si>
  <si>
    <t>Kovinska stenska konzola za zvočno omarico, prilagodljiva usmeritev, komplet z montažo.</t>
  </si>
  <si>
    <t>Oprema režije, vgrajena v 19" omarico delovnega pulta, v sestavi:
- 1x ojačevalnik 2x350W/8ohm, 20Hz-20Khz@ 8 Ohm -0.5 dB, v D razredu, soft-start, zaščita pred preobremenitvijo, kratkim stikom, DC, clip, limiter; S/N&gt;96 dB, kot npr. DAD DP1000,
- Profesionalni CD predvajalnik z vgradnjo v 19" rack omarico, 2HE enota, predvajanje MP3, CD, CD-R, CD-RW, 2x vhod USB, izhodi balansirani XLR, anti-shock 20sek, svetli LCD zaslon, osvetljene tipke, auto-cue, hitri zagon, frame search. Kot npr. American Audio UCD100 MKII.
- predal za opremo 3HE s ključavnico
- razvod el. napajanja
- vsi potrebni slepi paneli
- oznake in napisne tablice</t>
  </si>
  <si>
    <t>LOKALNO OZVOČENJE ORKESTRSKE SOBE</t>
  </si>
  <si>
    <t>Ojačevalna naprava v sestavi:
- lesena rack omarica 19" s 3 snemljivimi pokrovi, skupno 8+2HE
- 1x ojačevalnik 2x350W/8ohm, 20Hz-20Khz@ 8 Ohm -0.5 dB, v D razredu, soft-start, zaščita pred preobremenitvijo, kratkim stikom, DC, clip, limiter; S/N&gt;96 dB, kot npr. DAD DP1000,
- Profesionalni CD predvajalnik z vgradnjo v 19" rack omarico, 2HE enota, predvajanje MP3, CD, CD-R, CD-RW, 2x vhod USB, izhodi balansirani XLR, anti-shock 20sek, svetli LCD zaslon, osvetljene tipke, auto-cue, hitri zagon, frame search. Kot npr. American Audio UCD100 MKII.
- Mešalna miza analogna, 8 mikrofonskih vhodov, od tega 2 z možnostjo preklopa na visokoimpedančni FET v klasi A za direkten priklop kitar, 60mm profesionalni drsniki, dodatna 2 stereo vhoda, vgrajeni efekt procesor s 16 efekti, 3-pasovni EQ z nastavljivo srednjo frekvenco na vsakem kanalu, simetrični XLR izhodi, vsi XLR vhodi kvalitetne izvedbe, kot npr. Neutrik. Stereo USB vmesnik za snemanje na računalnik. Kpl z nosilci za vgradnjo v rack omarico. Kot npr. Allen&amp;Heath ZED 60-14FX.
- predal za opremo 3HE s ključavnico
- razvod el. napajanja
- vsi potrebni slepi paneli
- oznake in napisne tablice</t>
  </si>
  <si>
    <t>LOKALNO OZVOČENJE BALETNE SOBE</t>
  </si>
  <si>
    <t>Ojačevalna naprava v sestavi:
- lesena rack omarica 19" z  snemljivima pokrovoma, 8HE.
- 1x ojačevalnik 2x350W/8ohm, 20Hz-20Khz@ 8 Ohm -0.5 dB, v D razredu, soft-start, zaščita pred preobremenitvijo, kratkim stikom, DC, clip, limiter; S/N&gt;96 dB, kot npr. DAD DP1000,
- Profesionalni CD predvajalnik z vgradnjo v 19" rack omarico, 2HE enota, predvajanje MP3, CD, CD-R, CD-RW, 2x vhod USB, izhodi balansirani XLR, anti-shock 20sek, svetli LCD zaslon, osvetljene tipke, auto-cue, hitri zagon, frame search. Kot npr. American Audio UCD100 MKII.
- predal za opremo 3HE s ključavnico
- razvod el. napajanja
- vsi potrebni slepi paneli
- oznake in napisne tablice</t>
  </si>
  <si>
    <t>PRENOSNA OPREMA ZA OZVOČENJE IN SNEMANJE</t>
  </si>
  <si>
    <t>Standardni vokalni/instrumentni mikrofon, komplet z 10m priključnega kabla višje kvalitete*. Kot npr. Shure SM58.</t>
  </si>
  <si>
    <t>Par kondenzatorskih cardioid mikrofonov s kablom višje kvalitete* XLR 10m. Kot npr. Samson C02.</t>
  </si>
  <si>
    <t>Standardni mikrofon za bas instrumente z XLR kablom višje kvalitete* 10m. Kot SHURE BETA52A</t>
  </si>
  <si>
    <t>Mikrofonsko stojalo - žirafa
Popolnoma kovinska izvedba z nastavljivo dolžino ročice 470-770 mm
črne barve in teže najmanj 0,78 Kg. Kot npr. K&amp;M 211/1.</t>
  </si>
  <si>
    <t>Mikrofonsko stojalo - visoka žirafa za pevske zbore
Popolnoma kovinska izvedba z nastavljivo dolžino ročice 120-220 cm, višine 170-340cm, črne barve in teže najmanj 20 Kg. Kot npr. Proaudio AS92.</t>
  </si>
  <si>
    <t>Mikrofonsko nizko stojalo žirafa, kovinska izvedba višine 280 mm črne barve. Kot npr. K&amp;M 234</t>
  </si>
  <si>
    <t>Standardni enokanalni aktivni DI-BOX vmesnik. Kot npr. Samson S-direct.</t>
  </si>
  <si>
    <t>Lesena rack omarica standardne širine 19", višine 8HE, globine cca 40cm. Snemljivi prednji in zadnji pokrov za montažo brezžičnih mikrofonskih sprejemnikov. Vključno s kovinskim predalom 3HE s ključavnico, razvodom napajanja na 8 mest ter slepimi paneli.</t>
  </si>
  <si>
    <t>Brezžični diversity mikrofonski sistem z ročnim oddajnikom
Delovanje najmanj 12 sistemov hkrati, prikaz trajanja 1,5V baterije ter kanala na oddajniku in sprejemniku, opozorilo na sprejemniku, avtomatska nastavitev frekvenc. Oddajnik mora imeti tripoložajno stikalo ON/MUTE/OFF. Sprejemnik mora na LCD zaslonu prikazati avdio in RF nivoje, diversity način A/B, stanje baterije oddajnika, frekvenco. Sprejemnik polovične širine 19", priloženi nosilci za 19" rack. Delovanje min. 7ur s standardno AA baterijo. Priložen priključni kabel višje kvalitete* XLR 2m. Vključno z montažo. Kot npr. AKG WMS470 VOCAL SET D5.</t>
  </si>
  <si>
    <t>Dostava, drobni spojni in pritrdilni material, oznake in napisne tablice za vse elemente, manipulativni stroški, certifikati.</t>
  </si>
  <si>
    <r>
      <rPr>
        <sz val="9"/>
        <rFont val="Arial"/>
        <family val="2"/>
      </rPr>
      <t xml:space="preserve">Brezžični diversity mikrofonski sistem višje kvalitete z naglavnim in kravatnim mikrofonom: </t>
    </r>
    <r>
      <rPr>
        <b/>
        <sz val="9"/>
        <rFont val="Arial"/>
        <family val="2"/>
      </rPr>
      <t xml:space="preserve">
</t>
    </r>
    <r>
      <rPr>
        <sz val="9"/>
        <rFont val="Arial"/>
        <family val="2"/>
      </rPr>
      <t>Delovanje najmanj 12 sistemov hkrati, prikaz trajanja 1,5V baterije ter kanala na oddajniku in sprejemniku, opozorilo na sprejemniku, avtomatska nastavitev frekvenc. Žepni oddajnik mora imeti tripoložajno stikalo ON/MUTE/OFF. Sprejemnik mora na LCD zaslonu prikazati avdio in RF nivoje, diversity način A/B, stanje baterije oddajnika, frekvenco. Sprejemnik polovične širine 19", priloženi nosilci za 19" rack. Delovanje min. 7ur s standardno AA baterijo. S kvalitetnim naglavnim in kravatnim mikrofonom, prilagojenimi za prezentacije. Priložen priključni kabel višje kvalitete* XLR 2m. Vključno z montažo.
Kot npr. AKG WMS470 PRESENTER SET</t>
    </r>
  </si>
  <si>
    <t>VIDEO IN KOMUNIKACIJSKI SISTEM</t>
  </si>
  <si>
    <t>SISTEM OZVOČENJA</t>
  </si>
  <si>
    <t>OPREMA-VIDEO IN KOMUNIKACIJSKI SISTEM</t>
  </si>
  <si>
    <t>Kvalitetna videonadzorna kamera FullHD, montaža na čelo balkona. Samodejni vklop in oddajanje ob vklopu napajanja.</t>
  </si>
  <si>
    <t xml:space="preserve">Priključno mesto kamere ali TV, v sestavi:
- priključna doza p/o, komplet z okvirjem in nosilcem 2x7M,
- 2x vtičnica Schuko
- 2x vtičnica RJ45 Cat6
- 1x priključek BNC
- 1x priključek dvojni RCA
- 6x slepi panel
- oznake in napisne tablice
- spojni in pritrdilni material
</t>
  </si>
  <si>
    <t>Avdio/video distributor 1:5
Z vgradnjo v rack omarico režije tolkalne sobe. Vhodi: 1xBNC, 2x RCA. Izhodi: 5xBNC, 10xRCA. Oba vhoda z loop out izhodom. Zaključevanje povezav TVV in TVA.</t>
  </si>
  <si>
    <t>Avdio predojačevalnik/splitter z minimalnimi specifikacijami:
4x mikrofonski XLR vhod, +48V phantom power, 4x post-gain linijski simetrični izhod TRS, 2x linijski simetrični master izhod, kontrole gain/3band EQ/pan</t>
  </si>
  <si>
    <t>Priključni kabel TRS-&gt;XLR višje kvalitete*, 1,5m</t>
  </si>
  <si>
    <t>Priključni panel za video distribucijo, vgrajen v delovni pult v tolkalni sobi:
- 6x BNC,
- 5x stereo RCA</t>
  </si>
  <si>
    <t>LCD TV 24" z analognim avdio/video vhodom. Kpl. s stensko konzolo VESA, priključnim kablom 230V ter priključnima kabloma avdio in video.</t>
  </si>
  <si>
    <t>LCD TV 43" z analognim avdio/video vhodom. Kpl. S stensko konzolo VESA, priključnim kablom 230V ter priključnima kabloma avdio in video.</t>
  </si>
  <si>
    <t>ELEKTRO DEL - VIDEO IN KOMUNIKACIJSKI SISTEM</t>
  </si>
  <si>
    <r>
      <t xml:space="preserve">Razdelilnik </t>
    </r>
    <r>
      <rPr>
        <b/>
        <sz val="9"/>
        <rFont val="Arial CE"/>
        <family val="0"/>
      </rPr>
      <t>R.B. GL</t>
    </r>
    <r>
      <rPr>
        <sz val="9"/>
        <rFont val="Arial CE"/>
        <family val="2"/>
      </rPr>
      <t xml:space="preserve"> je prostostoječa kovinska omarica izdelana iz dvakrat dekapirane jeklene pločevine in profilov, opleskana z osnovno in končno barvo-prašni nanos, zaščite IP 40, dim. v x š x g, 1800 + 100 (podstavek) x 900 x min. 350mm, z enojnimi vrati v barvi po izboru arhitekta, opremljenimi s ključavnico, s sledečimi elementi:</t>
    </r>
  </si>
  <si>
    <t>glavno stikalo za montažo na DIN letev 40A, 3f</t>
  </si>
  <si>
    <r>
      <t xml:space="preserve">Razdelilnik </t>
    </r>
    <r>
      <rPr>
        <b/>
        <sz val="9"/>
        <rFont val="Arial CE"/>
        <family val="0"/>
      </rPr>
      <t>R.B. DVORANA</t>
    </r>
    <r>
      <rPr>
        <sz val="9"/>
        <rFont val="Arial CE"/>
        <family val="2"/>
      </rPr>
      <t xml:space="preserve"> je vgradna plastična omara z kovinskimi vrati  izdelana iz dvakrat dekapirane jeklene pločevine in profilov, opleskana z osnovno in končno barvo-prašni nanos,zaščite IP 40, z enojnimi vrati v barvi po izboru arhitekta in ustreza za montažo 48 modulov, s sledečimi elementi:</t>
    </r>
  </si>
  <si>
    <t xml:space="preserve">glavno stikalo za montažo na DIN letev 40A, 3f, </t>
  </si>
  <si>
    <r>
      <t>IR senzor gibanja 180</t>
    </r>
    <r>
      <rPr>
        <sz val="9"/>
        <rFont val="Symbol"/>
        <family val="1"/>
      </rPr>
      <t xml:space="preserve">°, </t>
    </r>
    <r>
      <rPr>
        <sz val="9"/>
        <rFont val="Arial"/>
        <family val="2"/>
      </rPr>
      <t>IP65</t>
    </r>
  </si>
  <si>
    <t>- 300 mm</t>
  </si>
  <si>
    <t>REKAPITULACIJA - UPAVIČENI STROŠKI</t>
  </si>
  <si>
    <t>REKAPITULACIJA - NEUPAVIČENI STROŠKI</t>
  </si>
  <si>
    <t>Opomba:</t>
  </si>
  <si>
    <t>Popis je pripravljen skladno z navodili za izvajanje operacij energetske prenove javnih stavb na podlagi OP EKP 2014-2020, dokument "PRIROČNIK UPRAVIČENIH STROŠKOV PRI UKREPU ENERGETSKE PRENOVE STAVB JAVNEGA SEKTORJA", datum: September 2016, Različica: 1.02</t>
  </si>
  <si>
    <t xml:space="preserve"> - instalacijski odklopnik, 400V, Icu &gt; 10 kA, tropolni, karakteristike C/40A</t>
  </si>
  <si>
    <t>- stikalo za montažo na DIN letev, 16A, kontaktni sklop (1-0-2)</t>
  </si>
  <si>
    <t>- kontaktor za daljinski izklop napajanja, 400V, 3xNC, 1600W, krmilna napetost 230V.</t>
  </si>
  <si>
    <t xml:space="preserve"> - kopalniško zaščitno stikalo (KZS), dvopolno, 16A/10 mA</t>
  </si>
  <si>
    <t>- bistabilni rele 10A</t>
  </si>
  <si>
    <t>RAZDELILNIKI -UPRAVIČENI STROŠKI</t>
  </si>
  <si>
    <t>RAZDELILNIKI -NEUPRAVIČENI STROŠKI</t>
  </si>
  <si>
    <t>- 4x16 mm2</t>
  </si>
  <si>
    <t>- 4x25 mm2</t>
  </si>
  <si>
    <t>- 4x0,75 mm2</t>
  </si>
  <si>
    <t>- 5x1,5 mm2</t>
  </si>
  <si>
    <t>- 15x1,0 mm2</t>
  </si>
  <si>
    <t>-4x0,75 mm2</t>
  </si>
  <si>
    <t>glavno stikalo za montažo na DIN letev 25A, 3f</t>
  </si>
  <si>
    <t xml:space="preserve"> - instalacijski odklopnik, 230V, Icu &gt; 10 kA, enopolni, karakteristike B/10A</t>
  </si>
  <si>
    <t xml:space="preserve"> - transformastor 230V, 50Hz - 24V DC, 10A, modularne izvedbe, za montažo na din letev</t>
  </si>
  <si>
    <t xml:space="preserve"> - instalacijski odklopnik, 10A, 24V,enopolni, karakteristike B/10A - DC</t>
  </si>
  <si>
    <t>NN kompaktni odklopnik s stikalom na vratih omare 125A, 3f/4p, kot npr.: EB2 125A/4p + kpl stikala za montažo na vrata</t>
  </si>
  <si>
    <t xml:space="preserve"> - varovalke NV160A, 400V, Icu &gt; 10 kA, 80A</t>
  </si>
  <si>
    <t xml:space="preserve"> - instalacijski odklopnik, 400V, Icu &gt; 10 kA, tropolni, karakteristike C/20A</t>
  </si>
  <si>
    <t>- modularni bistabilni rele, 1,0kW, 230V, 16A, 230V.</t>
  </si>
  <si>
    <t>- kontaktor za daljinski izklop napajanja, 400V, 3xNC, 1600W, krmilna napetost 24V.</t>
  </si>
  <si>
    <t>- kontaktor za daljinski izklop napajanja, 230V, 1xNC, 1600W, krmilna napetost 24V.</t>
  </si>
  <si>
    <t xml:space="preserve">glavno stikalo za montažo na DIN letev 63A, 3f, </t>
  </si>
  <si>
    <t>- avtomat za zakasnjen izklop ventilatorjev  v WC-jih za montažo ob vetilatorju, krmilna napetost 230V AC, kot npr.: SOU-2</t>
  </si>
  <si>
    <t>- zaščitno stikalo na diferenčni tok EFI-4 (63/300mA), štiripolno</t>
  </si>
  <si>
    <t>- kontaktor za daljinski izklop napajanja, 230V, 1xNO, 1600W, krmilna napetost 24V.</t>
  </si>
  <si>
    <t>- kontaktor za daljinski izklop napajanja, 400V, 3xN0, 1600W, krmilna napetost 230V.</t>
  </si>
  <si>
    <r>
      <t xml:space="preserve">Razdelilnik </t>
    </r>
    <r>
      <rPr>
        <b/>
        <sz val="9"/>
        <rFont val="Arial CE"/>
        <family val="0"/>
      </rPr>
      <t>R.B. P.L</t>
    </r>
    <r>
      <rPr>
        <sz val="9"/>
        <rFont val="Arial CE"/>
        <family val="2"/>
      </rPr>
      <t>. je vgradna plastična omara z kovinskimi vrati  izdelana iz dvakrat dekapirane jeklene pločevine in profilov, opleskana z osnovno in končno barvo-prašni nanos, zaščite IP 40, z enojnimi vrati v barvi po izboru arhitekta in ustreza za montažo 48 modulov, s sledečimi elementi: (+ CNS - R.B. P.L. Minimalna širina letve: 30 MOD Skupno št. MOD.: 46 MOD - OPREMA V POPISU STROJNIH INSTALACIJ)</t>
    </r>
  </si>
  <si>
    <r>
      <t xml:space="preserve">Razdelilnik </t>
    </r>
    <r>
      <rPr>
        <b/>
        <sz val="9"/>
        <rFont val="Arial CE"/>
        <family val="0"/>
      </rPr>
      <t>R.B. P.D</t>
    </r>
    <r>
      <rPr>
        <sz val="9"/>
        <rFont val="Arial CE"/>
        <family val="2"/>
      </rPr>
      <t>. je vgradna plastična omara z kovinskimi vrati  izdelana iz dvakrat dekapirane jeklene pločevine in profilov, opleskana z osnovno in končno barvo-prašni nanos, zaščite IP 40, z enojnimi vrati v barvi po izboru arhitekta in ustreza za montažo 60 modulov, s sledečimi elementi: ( + CNS - R.B. P.D. Minimalna širina letve: 27 MOD Skupno št. MOD.: 100 MOD - OPREMA V POPISU STROJNIH INSTALACIJ)</t>
    </r>
  </si>
  <si>
    <r>
      <t xml:space="preserve">Razdelilnik </t>
    </r>
    <r>
      <rPr>
        <b/>
        <sz val="9"/>
        <rFont val="Arial CE"/>
        <family val="0"/>
      </rPr>
      <t>R.B. 1N.L</t>
    </r>
    <r>
      <rPr>
        <sz val="9"/>
        <rFont val="Arial CE"/>
        <family val="2"/>
      </rPr>
      <t>. je vgradna plastična omara z kovinskimi vrati  izdelana iz dvakrat dekapirane jeklene pločevine in profilov, opleskana z osnovno in končno barvo-prašni nanos, zaščite IP 40, z enojnimi vrati v barvi po izboru arhitekta in ustreza za montažo 26 modulov, s sledečimi elementi:( + CNS - R.B. 1.N.L. Minimalna širina letve: 26 MOD Skupno št. MOD.: 38 MOD  - OPREMA V POPISU STROJNIH INSTALACIJ)</t>
    </r>
  </si>
  <si>
    <r>
      <t xml:space="preserve">Razdelilnik </t>
    </r>
    <r>
      <rPr>
        <b/>
        <sz val="9"/>
        <rFont val="Arial CE"/>
        <family val="0"/>
      </rPr>
      <t>R.B. 1N.D</t>
    </r>
    <r>
      <rPr>
        <sz val="9"/>
        <rFont val="Arial CE"/>
        <family val="2"/>
      </rPr>
      <t>. je vgradna plastična omara z kovinskimi vrati  izdelana iz dvakrat dekapirane jeklene pločevine in profilov, opleskana z osnovno in končno barvo-prašni nanos, zaščite IP 40, z enojnimi vrati v barvi po izboru arhitekta in ustreza za montažo 48 modulov, s sledečimi elementi: (+ CNS - R.B. 1.N.D. Minimalna širina letve: 24 MOD Skupno št. MOD.: 60 MOD - OPREMA V POPISU STROJNIH INSTALACIJ)</t>
    </r>
  </si>
  <si>
    <r>
      <t xml:space="preserve">Razdelilnik </t>
    </r>
    <r>
      <rPr>
        <b/>
        <sz val="9"/>
        <rFont val="Arial CE"/>
        <family val="0"/>
      </rPr>
      <t>R.B. 2N.L</t>
    </r>
    <r>
      <rPr>
        <sz val="9"/>
        <rFont val="Arial CE"/>
        <family val="2"/>
      </rPr>
      <t>. je vgradna plastična omara z kovinskimi vrati  izdelana iz dvakrat dekapirane jeklene pločevine in profilov, opleskana z osnovno in končno barvo-prašni nanos, zaščite IP 40, z enojnimi vrati v barvi po izboru arhitekta in ustreza za montažo 26 modulov, s sledečimi elementi: (+ CNS - R.B. 2.N.L. Minimalna širina letve: 24 MOD Skupno št. MOD.: 38 MOD  - OPREMA V POPISU STROJNIH INSTALACIJ )</t>
    </r>
  </si>
  <si>
    <r>
      <t xml:space="preserve">Razdelilnik </t>
    </r>
    <r>
      <rPr>
        <b/>
        <sz val="9"/>
        <rFont val="Arial CE"/>
        <family val="0"/>
      </rPr>
      <t>R.B. 2N.D</t>
    </r>
    <r>
      <rPr>
        <sz val="9"/>
        <rFont val="Arial CE"/>
        <family val="2"/>
      </rPr>
      <t>. je vgradna plastična omara z kovinskimi vrati  izdelana iz dvakrat dekapirane jeklene pločevine in profilov, opleskana z osnovno in končno barvo-prašni nanos, zaščite IP 40, z enojnimi vrati v barvi po izboru arhitekta in ustreza za montažo 48 modulov, s sledečimi elementi: (+ CNS - R.B. 2.N.D. Minimalna širina letve: 24 MOD Skupno št: MOD.: 80 MOD  - OPREMA V POPISU STROJNIH INSTALACIJ)</t>
    </r>
  </si>
  <si>
    <r>
      <t>Sistemska komunikacijska RACK omara (</t>
    </r>
    <r>
      <rPr>
        <b/>
        <sz val="10"/>
        <rFont val="Arial"/>
        <family val="2"/>
      </rPr>
      <t>GKV</t>
    </r>
    <r>
      <rPr>
        <sz val="10"/>
        <rFont val="Arial"/>
        <family val="2"/>
      </rPr>
      <t>) dimenzij (42U) 2100x1000x800 mm (višina x globina x širina) (dobavitelja opreme kot na primer RITTAL ali HP)</t>
    </r>
  </si>
  <si>
    <t>• Ustrezen priključni optični panel ter optično stikalo s SFP porti - 1x</t>
  </si>
  <si>
    <t>• ustrezno število PATCH panelov 24 portnih UTP za priklop dovodnega TK kabla  (po shemi univeralnega ožičenja). 4x</t>
  </si>
  <si>
    <t>• dve mrežni stikali (eno cisco iz projekta ir optika)</t>
  </si>
  <si>
    <t>- mrežno stikalo z 48 10/1001000mbps priključki za odjemalce, vsaj štirimi 1000BASE-X SFP priključki za povezovanje naprej, s podporo IPv6, z implementiranimi standardi 802.1x, 802.1q, 802.1s, 802.1w in 802.3x ter se ga da spletno upravljati (kot npr HPE OfficeConnect 1920 48G (JG927A)).</t>
  </si>
  <si>
    <t xml:space="preserve">- 4x vtičnica </t>
  </si>
  <si>
    <t>Vtičnica, n/o 400V, petpolna, plastične izvedbe, z nalepko z oznako razdelilnega bloka in tokokroga iz katerega se napaja (16A)</t>
  </si>
  <si>
    <t>Izdelava kinete dim. 50x25x25 cm v obstoječem tlaku pod glavnim razdelilnikom RB.GL.</t>
  </si>
  <si>
    <r>
      <t>Kabel uvlečen v kabelsko kanalizacijo NAYY-J 4x70 +2,5 mm</t>
    </r>
    <r>
      <rPr>
        <b/>
        <vertAlign val="superscript"/>
        <sz val="9"/>
        <rFont val="Arial CE"/>
        <family val="0"/>
      </rPr>
      <t xml:space="preserve">2  </t>
    </r>
  </si>
  <si>
    <r>
      <t>Izdelava kabelske spojke za NAYY-J 4x70 +2,5 mm</t>
    </r>
    <r>
      <rPr>
        <b/>
        <vertAlign val="superscript"/>
        <sz val="9"/>
        <rFont val="Arial CE"/>
        <family val="0"/>
      </rPr>
      <t xml:space="preserve">2 </t>
    </r>
    <r>
      <rPr>
        <vertAlign val="superscript"/>
        <sz val="9"/>
        <rFont val="Arial CE"/>
        <family val="0"/>
      </rPr>
      <t xml:space="preserve"> </t>
    </r>
    <r>
      <rPr>
        <sz val="9"/>
        <rFont val="Arial CE"/>
        <family val="0"/>
      </rPr>
      <t>in obstoječim NAYY-J 4x120 +2,5 mm</t>
    </r>
    <r>
      <rPr>
        <vertAlign val="superscript"/>
        <sz val="9"/>
        <rFont val="Arial CE"/>
        <family val="0"/>
      </rPr>
      <t>2</t>
    </r>
  </si>
  <si>
    <r>
      <t>Kabel NAYY-J 4X70+2,5 mm</t>
    </r>
    <r>
      <rPr>
        <vertAlign val="superscript"/>
        <sz val="9"/>
        <rFont val="Arial CE"/>
        <family val="0"/>
      </rPr>
      <t>2</t>
    </r>
    <r>
      <rPr>
        <sz val="9"/>
        <rFont val="Arial CE"/>
        <family val="0"/>
      </rPr>
      <t>, uvlečen v kabelsko kanalizacijo (za objekt 3).</t>
    </r>
  </si>
  <si>
    <t>- 4x50 mm2</t>
  </si>
  <si>
    <t>- 5x1,5 mm2 (motorni ventili, črpalke, konvektorji)</t>
  </si>
  <si>
    <t>- 7x1,0 mm2 (konvektorski termostati)</t>
  </si>
  <si>
    <t>- 200 mm</t>
  </si>
  <si>
    <r>
      <t xml:space="preserve">PN cev </t>
    </r>
    <r>
      <rPr>
        <sz val="9"/>
        <rFont val="Calibri"/>
        <family val="2"/>
      </rPr>
      <t>φ</t>
    </r>
    <r>
      <rPr>
        <sz val="9"/>
        <rFont val="Arial CE"/>
        <family val="0"/>
      </rPr>
      <t xml:space="preserve"> 13,5 mm, pritrjena na kovinsko konstrukcijo nadstreška.</t>
    </r>
  </si>
  <si>
    <t>- stikalo (gor-0-dol za screen roloje, žaluzije in zunanje rolete)</t>
  </si>
  <si>
    <t>Namestitev in priklop konvektorskih termostatov.</t>
  </si>
  <si>
    <t>Priklop črpalk, magnetnih in motornih ventilov.</t>
  </si>
  <si>
    <t>Priklop screen rolojev, zunanjih žaluzij in rolet.</t>
  </si>
  <si>
    <t>Priklop naprav za odvod dima in toplote.</t>
  </si>
  <si>
    <t>Priklop požarnih loput.</t>
  </si>
  <si>
    <t>Priklop temperaturnih tipal.</t>
  </si>
  <si>
    <t>Priklop ventilatorskih konvektorjev.</t>
  </si>
  <si>
    <t>DPN doza z 2x kontaktor CN0 za krmiljenje screen rolojev, zunanjih žaluzij in rolet, nameščena nad spuščenim stropom.</t>
  </si>
  <si>
    <t>Avtomatska večstopenjska filterska kompenzacijska naprava 30 kvar.</t>
  </si>
  <si>
    <t>Demontaža obstoječe inštalacije.</t>
  </si>
  <si>
    <t xml:space="preserve"> - instalacijski odklopnik, 400V, Icu &gt; 10 kA, tropolni, karakteristike C/10A</t>
  </si>
  <si>
    <t xml:space="preserve"> - instalacijski odklopnik, 400V, Icu &gt; 10 kA, tropolni, karakteristike B/16A</t>
  </si>
  <si>
    <t xml:space="preserve"> - instalacijski odklopnik, 400V, Icu &gt; 10 kA, tropolni, karakteristike B/6A</t>
  </si>
  <si>
    <t xml:space="preserve"> - instalacijski odklopnik, 400V, Icu &gt; 10 kA, tropolni, karakteristike B/10A</t>
  </si>
  <si>
    <t>Kabel IY(St)Y 1x2x0,8 mm2, rdeče barve, vpeljan v cevi oz. položen na kabelske police.</t>
  </si>
  <si>
    <t>Programiranje, kalibracija ter označevanje elementov, komplet z materialom, povezava z sistemom NODT.</t>
  </si>
  <si>
    <t>SPLOŠNE OPOMBE K POPISU DEL</t>
  </si>
  <si>
    <t>Popis tvori celoto skupaj z grafičnim in teksualnim delom načrta, zato ga je potrebno brati skupaj s celotnim načrtom (grafike, tehnična poročila).</t>
  </si>
  <si>
    <t>V posameznih postavkah je zajeto: dobava materiala, vgradnja materiala in gradbena pomoč inštalaterjem ter vrtanje do fi 50 mm 1 m v globino, razen kjer je eksplicitno drugače navedeno.</t>
  </si>
  <si>
    <t>1.</t>
  </si>
  <si>
    <t>2.</t>
  </si>
  <si>
    <t>5.</t>
  </si>
  <si>
    <t>6.</t>
  </si>
  <si>
    <t>7.</t>
  </si>
  <si>
    <t>8.</t>
  </si>
  <si>
    <t>9.</t>
  </si>
  <si>
    <t>10.</t>
  </si>
  <si>
    <t xml:space="preserve">Vse ostale površine, ki jih bo izvajalec potreboval za gradnjo in za organizacijo gradbišča, si bo moral priskrbeti sam na svoje stroške.   </t>
  </si>
  <si>
    <t>Izvajalec je dolžan izvesti vsa dela kvalitetno, v skladu s predpisi, projektno dokumentacijo, tehničnimi pogoji in v skladu z dobro gradbeno prakso.</t>
  </si>
  <si>
    <t>Izvajalec mora omogočati stalen, prost in vzdrževan dostop za potrebe intervencije oz. vzdrževanja.</t>
  </si>
  <si>
    <t>Izkopi za jarke, kanale in jaške vključujejo odmet na rob jarka oz. na tovorno vozilo in odvoz na deponijo.</t>
  </si>
  <si>
    <t>- vse stroške v zvezi s transporti po javnih poteh in cestah: morebitne odškodnine, morebitne sanacije cestišč zaradi poškodb med gradnjo itd.;</t>
  </si>
  <si>
    <t>- stroške odvoza in zagotovitev odstranjevanja odpadnega gradbenega materiala skladno z zakonodajo na področju ravnanja z odpadki (odvoz na urejene deponije s taksami itd.);</t>
  </si>
  <si>
    <t>- vsi stroški za zagotavljanje varnosti in zdravja pri delu, zlasti stroške za vsa dela, ki izhajajo iz zahtev Varnostnega načrta;</t>
  </si>
  <si>
    <t>Opombe: Vodovni material je zajet v skupnem popisu vodovnega materiala.</t>
  </si>
  <si>
    <t>EM</t>
  </si>
  <si>
    <t>količina</t>
  </si>
  <si>
    <t>cena/EM</t>
  </si>
  <si>
    <t>vrednost</t>
  </si>
  <si>
    <t>poz.</t>
  </si>
  <si>
    <t>opis postavke</t>
  </si>
  <si>
    <t>Strojni izkop kabelskega kanala  v terenu  III. do IV. ktg. dim.(šxv) 0,8x1,00 m v dolžini 40 m, skupaj z rezanjem asfalta, pripravo podlage iz peska granulacije 0-4mm, obetoniranjem cevi z betenom C 12/15, zasutjem z gramozom ter nabijanje po plasteh deb. 20 cm. Ponovno asfaltiranje in odvoz odvečnega materiala v trajno deponijo vključno s plačilom taks.</t>
  </si>
  <si>
    <t>Strojni izkop kabelskega kanala  v terenu  III. do IV. ktg. dim.(šxv) 0,8x1,00 m v dolžini 50 m, priprava podlage iz peska granulacije 0-4 mm, zasutje z peskom granulacije 3-7, zasutje z gramozom ter nabijanje po plasteh deb. 20 cm. Ponovna ozelenitev površine in odvoz odvečnega materiala v trajno deponijo vključno s plačilom taks.</t>
  </si>
  <si>
    <t>Strojni izkop jame dimenzij 1,8 x 1,8 x 1,2 m za izdelavo jaška v terenu III. do IV. ktg. Za dva jaška, odvoz odvečnega materiala v stalno deponijo vključno s plačilom taks (3,9 m3 x 2).</t>
  </si>
  <si>
    <t>Izdelava kabelskih jaškov dim. 1,0 x 1,0 m, globine 1,0 m, z enojnim LTŽ pokrovom 400 kN z napisom ELEKTRIKA.</t>
  </si>
  <si>
    <r>
      <t xml:space="preserve">Rdeča Stigmaflex cev </t>
    </r>
    <r>
      <rPr>
        <sz val="9"/>
        <rFont val="Symbol"/>
        <family val="1"/>
      </rPr>
      <t>f</t>
    </r>
    <r>
      <rPr>
        <sz val="9"/>
        <rFont val="Arial CE"/>
        <family val="2"/>
      </rPr>
      <t xml:space="preserve">110 </t>
    </r>
    <r>
      <rPr>
        <sz val="9"/>
        <rFont val="Arial"/>
        <family val="2"/>
      </rPr>
      <t>mm, skupaj z polaganjem,  original čepi, vodotesnimi spoji, distančniki, koleni, …</t>
    </r>
  </si>
  <si>
    <t>Dobava in polaganje pocinkanega valjanca FeZn 25x4mm vzdolž kabelske kanalizacije, vključno s križnimi sponkami INOX izvedbe, priključitvami na ozemljilne sisteme, protikorozijsko zaščito z bitumensko maso.</t>
  </si>
  <si>
    <t>Dobava in položitev rdečega PVC opozorilnega traku z napisom "POZOR ELEKTRIKA".</t>
  </si>
  <si>
    <t>Dobava in postavitev LTŽ pokrova 60x60 cm, 200 kN z napisom ELEKTRIKA.</t>
  </si>
  <si>
    <t>Izdelava geodetskega posnetka kabelske kanalizacije.</t>
  </si>
  <si>
    <t>Drobni material (5%).</t>
  </si>
  <si>
    <r>
      <t>Kabel uvlečen v kabelsko kanalizacijo NAYY-J 4x150 +2,5 mm</t>
    </r>
    <r>
      <rPr>
        <b/>
        <vertAlign val="superscript"/>
        <sz val="9"/>
        <rFont val="Arial CE"/>
        <family val="0"/>
      </rPr>
      <t xml:space="preserve">2 </t>
    </r>
  </si>
  <si>
    <r>
      <t>Izdelava samoskrčnih kabelskih končnikov za kabel iz PVC mase (4 x 150 mm</t>
    </r>
    <r>
      <rPr>
        <vertAlign val="superscript"/>
        <sz val="9"/>
        <rFont val="Arial CE"/>
        <family val="0"/>
      </rPr>
      <t>2</t>
    </r>
    <r>
      <rPr>
        <sz val="9"/>
        <rFont val="Arial CE"/>
        <family val="0"/>
      </rPr>
      <t>), montaža kabelskih čevljev Al-Cu, priklop kabla v TP in PMO.</t>
    </r>
  </si>
  <si>
    <t>Prostostoječa priključno merilna omarica (PMO) 1000x530x320mm (vxšxg), skupaj s podstavkom, kot npr. Prebilplast PS 4-NT z enim oknom.</t>
  </si>
  <si>
    <t xml:space="preserve">Pol-indirektni trifazni števec s delovne energije in jalove energije r.2 (3x230/400V; 5A); kot npr.:  Landis &amp; Gyr ZMD41OCT44 (3x58 / 100V3x230/400V; 5A), s komunikatorjem.
</t>
  </si>
  <si>
    <t>Tokovni transformator 150/5A.</t>
  </si>
  <si>
    <t>Varovalke 3x150A za varovalčno ločilnik do 400A, s pripadajočimi elementi, varovalnimi elementi z mehansko za montažo v TP.</t>
  </si>
  <si>
    <t>Tropolni podstavek NV talilnih vložkov, kot npr. PK 1/3  (Eti) z NV varovalkami 125A gL.</t>
  </si>
  <si>
    <t>Tropolni podstavek NV talilnih vložkov, kot npr. PK 1/3  (Eti) z NV varovalkami 100A gL za prenapetosni odvodnik.</t>
  </si>
  <si>
    <t>Odvodnik prenapetosti  PROTEC B2 60/320.</t>
  </si>
  <si>
    <t>Tropolni podstavek NV talilnih vložkov, kot npr. PK 1/3  (Eti) z NV varovalkami 63A gL za prenapetosni odvodnik.</t>
  </si>
  <si>
    <t>Svetilka Siteco Compact Monsun Basic LED 1x18 W, 5LS71271T24B (nadstrešnica).</t>
  </si>
  <si>
    <t>Zagon sistema krmiljenja svetil DALI.</t>
  </si>
  <si>
    <t>Meritve osvetlitve.</t>
  </si>
  <si>
    <t>Drobni material.</t>
  </si>
  <si>
    <r>
      <t xml:space="preserve">Beghelli 4362 UP LED L MULTI 60 AT SE/SA 123H Lungaluce IP42-vgradna svetilka zasilne razsvetljave z Lunga koridor optiko, z LED virom svetlobe, z avto test funkcijo, v pripravnem spoju avtonomije 1h, izhodne svetilnosti 250 lm pri 1h,  priključne moči 1W, dimenzije: </t>
    </r>
    <r>
      <rPr>
        <sz val="10"/>
        <rFont val="Calibri"/>
        <family val="2"/>
      </rPr>
      <t>Ø9</t>
    </r>
    <r>
      <rPr>
        <sz val="10"/>
        <rFont val="Arial CE"/>
        <family val="2"/>
      </rPr>
      <t xml:space="preserve">0x40 mm,  potrebni vgradni izrez: </t>
    </r>
    <r>
      <rPr>
        <sz val="10"/>
        <rFont val="Calibri"/>
        <family val="2"/>
      </rPr>
      <t>Ø65</t>
    </r>
    <r>
      <rPr>
        <sz val="10"/>
        <rFont val="Arial CE"/>
        <family val="2"/>
      </rPr>
      <t xml:space="preserve"> mm,  PC ohišje bele barve RAL 9003, komplet z garancijo 4 leta na komplet svetilko vključno z baterijo</t>
    </r>
  </si>
  <si>
    <t>V posameznih postavkah je zajeto: dobava materiala, vgradnja materiala in gradbena pomoč.</t>
  </si>
  <si>
    <t>UPRAVIČENI STROŠKI</t>
  </si>
  <si>
    <t>Kabel NYY-J, položen na kabelske police in kanale, v PN in instalacijske cevi</t>
  </si>
  <si>
    <t>Kabel NYM-J, položen na kabelske police in kanale, v PN in instalacijske cevi</t>
  </si>
  <si>
    <t>Kabel LiYCY 2x0,75, dobava in polaganje kabla.</t>
  </si>
  <si>
    <t>Perforirane pocinkane kabelske police za horizontalni razvod kablov (tudi podatkovnih inštalacij),  višine 5 cm, skupaj s konzolami, veznimi in končnimi elementi, ozemljitvijo ter pritrdilnim materialom</t>
  </si>
  <si>
    <t>Meritve NN električne inštalacije (kabli, itd.) z izdajo potrdila.</t>
  </si>
  <si>
    <t>NEUPRAVIČENI STROŠKI</t>
  </si>
  <si>
    <t>VGA kabel, dobava in montaža, za povezavo med računalniki in projektorji, komplet s konektorji (10m).</t>
  </si>
  <si>
    <t>HDMI kabel, dobava in montaža, za povezavo med računalniki in projektorji, komplet s konektorji in ojačevalcem (10m).</t>
  </si>
  <si>
    <t>Zaprte pocinkane kabelske police za razvod kablov (tudi podatkovnih inštalacij),  višine 5 cm, skupaj s konzolami, veznimi in končnimi elementi, ozemljitvijo ter pritrdilnim materialom</t>
  </si>
  <si>
    <t>Podometna kovinska omarica s kovinskimi vratci  v barvi po izbiri arhitekta za montažo vtičnic v dvorani  (3x  230V/16A, 1x 400V/5p), komplet z izvedbo izenačitve potencialov.</t>
  </si>
  <si>
    <t>Razvodna n/o plastična doza z uvodnicami in pokrovčkom v barvi (RAL) vgradne površine</t>
  </si>
  <si>
    <t>Razvodna vgradna (p/o) plastična doza z uvodnicami in pokrovčkom v barvi (RAL) vgradne površine</t>
  </si>
  <si>
    <t>Rdeča gobasta tipka za izklop napajanja glavnega razdelilnika, samozaskočne izvedbe.</t>
  </si>
  <si>
    <t>Vtičnica p/o 230V, 16A z zaščitnim kontaktom, z dozo, z nalepko z oznako stikalnega bloka in tokokroga iz katerega se napaja (ustreza TEM Čatež). Po potrditvi arhitekta.</t>
  </si>
  <si>
    <t>Vtičnica n/o 230V, 16A z zaščitnim kontaktom, z dozo, z nalepko z oznako razdelilnega bloka in tokokroga iz katerega se napaja (ustreza TEM Čatež). Po potrditvi arhitekta.</t>
  </si>
  <si>
    <t>Vtičnica, 230V, 16A z zaščitnim kontaktom, s skupno dozo za parapetni kanal, z nalepko z oznako razdelilnega bloka in tokokroga iz katerega se napaja, sestavljena iz (ustreza TEM Čatež). Po potrditvi arhitekta.</t>
  </si>
  <si>
    <t>Stikalni tablo za prižiganje razsvetljave v dvorani, z vso opremo, komplet z oznakami, z dozo in montažo.</t>
  </si>
  <si>
    <t>Menjalno tipkalo z vrvico - priklop na SOS modul požarne zanke v sanitarijah za invalide, komplet z dozo in pritrdilnim materialom.</t>
  </si>
  <si>
    <t>Talna podometna omarica za montažo v zbornici, z opremo: 10x 230V 16A vtičnica, 4x dvojna RJ45 vtičnica cat.5e, skupaj z montažo, označitvijo elementov (pripadnost tokokrogom), ključavnico.</t>
  </si>
  <si>
    <t>3-prekatni, kovinski parapetni kanal s pregrado, pokrovom, veznimi in končnimi elementi, zvočno zaščito, ozemljitvijo ter pritrdilnim materialom (ustreza ELBA).</t>
  </si>
  <si>
    <t>Fiksni priključek, n/o oz. p/o z dozo, z nalepko z oznako razdelilnika in tokokroga iz katerega se napaja.</t>
  </si>
  <si>
    <t>Tesnenje kabelskih prehodov skozi zidove z ognjeodporno maso. Požarno tesnjenje prehodov inštalacij skozi meje požarnih sektorjev z uporabo:
- požarnega polnila
- intumescenčnega požarnega premaza.</t>
  </si>
  <si>
    <t>Montaža ter priklop projektorjev, komplet s nosilnim in pritrdilnim materialom.</t>
  </si>
  <si>
    <t>Meritve NN električne inštalaicje (kabli, itd.) z izdajo potrdila.</t>
  </si>
  <si>
    <r>
      <t xml:space="preserve">Razdelilnik </t>
    </r>
    <r>
      <rPr>
        <b/>
        <sz val="9"/>
        <rFont val="Arial CE"/>
        <family val="0"/>
      </rPr>
      <t>R.B. ENERGETSKI PROSTOR</t>
    </r>
    <r>
      <rPr>
        <sz val="9"/>
        <rFont val="Arial CE"/>
        <family val="2"/>
      </rPr>
      <t xml:space="preserve"> je prostostoječa kovinska omarica izdelana iz dvakrat dekapirane jeklene pločevine in profilov, opleskana z osnovno in končno barvo (prašni nanos), zaščite IP 40, dim. v x š x g, 2000 + 100 (podstavek) x 800 x min. 350mm, z enojnimi vrati v barvi po izboru arhitekta, opremljenimi s ključavnico, s sledečimi elementi:</t>
    </r>
  </si>
  <si>
    <t>• sprednja vrata kombinacija steklo + perforacija (steklo po sredini, ob robu perforacija)</t>
  </si>
  <si>
    <t>Vtičnica dvojna RJ45 - UTP CAT 6, p/o z dozo in protiprašnim pokrovčkom.</t>
  </si>
  <si>
    <t>Vtičnica enojna RJ45 - UTP CAT 6, p/o z dozo in protiprašnim pokrovčkom.</t>
  </si>
  <si>
    <t>Vtičnica dvojna RJ45 - UTP CAT 6, z dozo za parapetni kanal in protiprašnim pokrovčkom (sam parapetni kanal je v popisu vodovnega materiala).</t>
  </si>
  <si>
    <t>Meritve in pregledi signalno komunikacijke instalacije in opreme celotnega (prevezanega in novega) UNIVERZALNEGA OŽIČENJA (kabli, tudi položene rezerve, vtičnice, …)  z izdajo potrdila o brezhibnem delovanju, prikaz pridobljenih podatkov.</t>
  </si>
  <si>
    <t>Opomba: Aktivna in UPS oprema -  po priporočilu  investitorja oz. njihovega pogodbenega vzdrževalca.</t>
  </si>
  <si>
    <r>
      <t xml:space="preserve">Dobava in montaža slemenskega nosilnega elementa </t>
    </r>
    <r>
      <rPr>
        <b/>
        <sz val="9"/>
        <rFont val="Arial"/>
        <family val="2"/>
      </rPr>
      <t>SON01</t>
    </r>
    <r>
      <rPr>
        <sz val="9"/>
        <rFont val="Arial"/>
        <family val="2"/>
      </rPr>
      <t xml:space="preserve"> iz nerjavečega jekla za pritrjevanje strelovodnega vodnika AH1 Al fi 8 mm na korce (kot npr. proizv. Hermi d.o.o.).</t>
    </r>
  </si>
  <si>
    <r>
      <t xml:space="preserve">Dobava in montaža strešnega nosilnega elementa </t>
    </r>
    <r>
      <rPr>
        <b/>
        <sz val="9"/>
        <rFont val="Arial"/>
        <family val="2"/>
      </rPr>
      <t>SON12A</t>
    </r>
    <r>
      <rPr>
        <sz val="9"/>
        <rFont val="Arial"/>
        <family val="2"/>
      </rPr>
      <t xml:space="preserve"> iz nerjavečega jekla za pritrjevanje strelovodnega vodnika AH1 Al fi 8 mm na korce (kot npr. proizv. Hermi d.o.o.).</t>
    </r>
  </si>
  <si>
    <r>
      <t xml:space="preserve">Dobava in montaža zidnega nosilnega elementa </t>
    </r>
    <r>
      <rPr>
        <b/>
        <sz val="9"/>
        <rFont val="Arial"/>
        <family val="2"/>
      </rPr>
      <t xml:space="preserve">ZON03 DIREKT </t>
    </r>
    <r>
      <rPr>
        <sz val="9"/>
        <rFont val="Arial"/>
        <family val="2"/>
      </rPr>
      <t>za pritrjevanje  okroglega strelovodnega vodnika RH3*H2 fi 8mm na trde stene - izvedba podometnih odvodov (kot npr. proizv. Hermi d.o.o.).</t>
    </r>
  </si>
  <si>
    <r>
      <t>Dobava in montaža zidne merilne omarice</t>
    </r>
    <r>
      <rPr>
        <b/>
        <sz val="9"/>
        <rFont val="Arial"/>
        <family val="2"/>
      </rPr>
      <t xml:space="preserve"> ZON05 A</t>
    </r>
    <r>
      <rPr>
        <sz val="9"/>
        <rFont val="Arial"/>
        <family val="2"/>
      </rPr>
      <t xml:space="preserve"> </t>
    </r>
    <r>
      <rPr>
        <b/>
        <sz val="9"/>
        <rFont val="Arial"/>
        <family val="2"/>
      </rPr>
      <t xml:space="preserve"> </t>
    </r>
    <r>
      <rPr>
        <sz val="9"/>
        <rFont val="Arial"/>
        <family val="2"/>
      </rPr>
      <t>PVC/Rf</t>
    </r>
    <r>
      <rPr>
        <b/>
        <sz val="9"/>
        <rFont val="Arial"/>
        <family val="2"/>
      </rPr>
      <t xml:space="preserve"> </t>
    </r>
    <r>
      <rPr>
        <sz val="9"/>
        <rFont val="Arial"/>
        <family val="2"/>
      </rPr>
      <t>za izvedbo merilnih spojev pri podometni izvedbi vertikalnih odvodov (kot npr. proizv. Hermi d.o.o.).</t>
    </r>
  </si>
  <si>
    <r>
      <t xml:space="preserve">Dobava in montaža cevnih objemk </t>
    </r>
    <r>
      <rPr>
        <b/>
        <sz val="9"/>
        <rFont val="Arial"/>
        <family val="2"/>
      </rPr>
      <t>KON 10 A</t>
    </r>
    <r>
      <rPr>
        <sz val="9"/>
        <rFont val="Arial"/>
        <family val="2"/>
      </rPr>
      <t xml:space="preserve">, </t>
    </r>
    <r>
      <rPr>
        <b/>
        <sz val="9"/>
        <rFont val="Arial"/>
        <family val="2"/>
      </rPr>
      <t xml:space="preserve"> </t>
    </r>
    <r>
      <rPr>
        <sz val="9"/>
        <rFont val="Arial"/>
        <family val="2"/>
      </rPr>
      <t xml:space="preserve">za pritrjevanje ploščatega strelovodnega vodnika RH1 Rf 30 x 3,5 mm na odtočne cevi (kot npr. proizv. Hermi d.o.o.). </t>
    </r>
  </si>
  <si>
    <r>
      <t xml:space="preserve">Dobava in montaža cevnih objemk </t>
    </r>
    <r>
      <rPr>
        <b/>
        <sz val="9"/>
        <rFont val="Arial"/>
        <family val="2"/>
      </rPr>
      <t>KON 11 A</t>
    </r>
    <r>
      <rPr>
        <sz val="9"/>
        <rFont val="Arial"/>
        <family val="2"/>
      </rPr>
      <t xml:space="preserve">, </t>
    </r>
    <r>
      <rPr>
        <b/>
        <sz val="9"/>
        <rFont val="Arial"/>
        <family val="2"/>
      </rPr>
      <t xml:space="preserve"> </t>
    </r>
    <r>
      <rPr>
        <sz val="9"/>
        <rFont val="Arial"/>
        <family val="2"/>
      </rPr>
      <t>za pritrjevanje strelovodnega vodnika AH1 fi 8 mm na odtočne cevi (kot npr. proizv. Hermi d.o.o.).</t>
    </r>
  </si>
  <si>
    <r>
      <t xml:space="preserve">Dobava in montaža merilne sponke </t>
    </r>
    <r>
      <rPr>
        <b/>
        <sz val="9"/>
        <rFont val="Arial"/>
        <family val="2"/>
      </rPr>
      <t xml:space="preserve">KON02 </t>
    </r>
    <r>
      <rPr>
        <sz val="9"/>
        <rFont val="Arial"/>
        <family val="2"/>
      </rPr>
      <t xml:space="preserve"> za izdelavo merilnega spoja med strelovodnim vodnikom AH1 in ozemljilnim trakom (kot npr. proizv. Hermi d.o.o.).</t>
    </r>
  </si>
  <si>
    <r>
      <t xml:space="preserve">Dobava in montaža sponke </t>
    </r>
    <r>
      <rPr>
        <b/>
        <sz val="9"/>
        <rFont val="Arial"/>
        <family val="2"/>
      </rPr>
      <t>KON04 A</t>
    </r>
    <r>
      <rPr>
        <sz val="9"/>
        <rFont val="Arial"/>
        <family val="2"/>
      </rPr>
      <t xml:space="preserve"> iz nerjavečega jekla za medsebojno spajanje okroglih strelovodnih vodnikov (kot npr. proizv. Hermi d.o.o.).</t>
    </r>
  </si>
  <si>
    <r>
      <t xml:space="preserve">Dobava in montaža kontaktne sponke </t>
    </r>
    <r>
      <rPr>
        <b/>
        <sz val="9"/>
        <rFont val="Arial"/>
        <family val="2"/>
      </rPr>
      <t>KON05</t>
    </r>
    <r>
      <rPr>
        <sz val="9"/>
        <rFont val="Arial"/>
        <family val="2"/>
      </rPr>
      <t xml:space="preserve"> iz nerjavečega jekla za izvedbo kontaktnih spojev med okroglim strelovodnim vodnikom in pločevinastimi deli (kot npr. proizv. Hermi d.o.o.).</t>
    </r>
  </si>
  <si>
    <r>
      <t xml:space="preserve">Dobava in montaža merilne sponke </t>
    </r>
    <r>
      <rPr>
        <b/>
        <sz val="9"/>
        <rFont val="Arial"/>
        <family val="2"/>
      </rPr>
      <t xml:space="preserve">KON06 </t>
    </r>
    <r>
      <rPr>
        <sz val="9"/>
        <rFont val="Arial"/>
        <family val="2"/>
      </rPr>
      <t xml:space="preserve"> za izdelavo spojev med strelovodnim vodnikom in žlebnim koritom (kot npr. proizv. Hermi d.o.o.).</t>
    </r>
  </si>
  <si>
    <r>
      <t xml:space="preserve">Dobava in montaža oznak merilnih mest </t>
    </r>
    <r>
      <rPr>
        <b/>
        <sz val="9"/>
        <rFont val="Arial"/>
        <family val="2"/>
      </rPr>
      <t xml:space="preserve">MŠ </t>
    </r>
    <r>
      <rPr>
        <sz val="9"/>
        <rFont val="Arial"/>
        <family val="2"/>
      </rPr>
      <t>(kot npr. proizv. Hermi d.o.o.).</t>
    </r>
  </si>
  <si>
    <r>
      <t xml:space="preserve">Dobava in montaža instalacijske samougasne cevi </t>
    </r>
    <r>
      <rPr>
        <b/>
        <sz val="9"/>
        <rFont val="Arial"/>
        <family val="2"/>
      </rPr>
      <t>PVC</t>
    </r>
    <r>
      <rPr>
        <sz val="9"/>
        <rFont val="Arial"/>
        <family val="2"/>
      </rPr>
      <t xml:space="preserve"> v katero se vstavi vodnik RH3*H2 Rf fi 8mm in se na steno pritrdi z nosilcem ZON03 DIREKT (kot npr. proizv. Hermi d.o.o.).</t>
    </r>
  </si>
  <si>
    <r>
      <t xml:space="preserve">Dobava in montaža odkapnika </t>
    </r>
    <r>
      <rPr>
        <b/>
        <sz val="9"/>
        <rFont val="Arial"/>
        <family val="2"/>
      </rPr>
      <t>KON21</t>
    </r>
    <r>
      <rPr>
        <sz val="9"/>
        <rFont val="Arial"/>
        <family val="2"/>
      </rPr>
      <t>(kot npr. proizv. Hermi d.o.o.).</t>
    </r>
  </si>
  <si>
    <r>
      <t xml:space="preserve">Dobava in montaža strelovodnega vodnika </t>
    </r>
    <r>
      <rPr>
        <b/>
        <sz val="9"/>
        <rFont val="Arial"/>
        <family val="2"/>
      </rPr>
      <t>AH1</t>
    </r>
    <r>
      <rPr>
        <sz val="9"/>
        <rFont val="Arial"/>
        <family val="2"/>
      </rPr>
      <t xml:space="preserve"> Al fi 8mm na tipske strelovodne nosilne elemente (kot npr. proizv. Hermi d.o.o.).</t>
    </r>
  </si>
  <si>
    <r>
      <t>Dobava in montaža lovilne palice</t>
    </r>
    <r>
      <rPr>
        <b/>
        <sz val="9"/>
        <rFont val="Arial"/>
        <family val="2"/>
      </rPr>
      <t xml:space="preserve"> LOP02</t>
    </r>
    <r>
      <rPr>
        <sz val="9"/>
        <rFont val="Arial"/>
        <family val="2"/>
      </rPr>
      <t xml:space="preserve"> za zaščito nadgradenj na strehi višine h=2m z ustreznim pritrdilnim elementom (kot npr. proizv. Hermi d.o.o.).</t>
    </r>
  </si>
  <si>
    <r>
      <t xml:space="preserve">Dobava in montaža strelovodnega vodnika </t>
    </r>
    <r>
      <rPr>
        <b/>
        <sz val="9"/>
        <rFont val="Arial"/>
        <family val="2"/>
      </rPr>
      <t>RH3*H4</t>
    </r>
    <r>
      <rPr>
        <sz val="9"/>
        <rFont val="Arial"/>
        <family val="2"/>
      </rPr>
      <t xml:space="preserve"> fi 8 mm pod fasado na trde stene vstavljeno v samougassno inštalacijsko cev (kot npr. proizv. Hermi d.o.o.).</t>
    </r>
  </si>
  <si>
    <r>
      <t xml:space="preserve">Dobava in montaža sponke </t>
    </r>
    <r>
      <rPr>
        <b/>
        <sz val="9"/>
        <rFont val="Arial"/>
        <family val="2"/>
      </rPr>
      <t xml:space="preserve">KON01 </t>
    </r>
    <r>
      <rPr>
        <sz val="9"/>
        <rFont val="Arial"/>
        <family val="2"/>
      </rPr>
      <t>iz nerjavečega jekla za izvedbo spojev med ploščatim strelovodnim vodniki (kot npr. proizv. Hermi d.o.o.).</t>
    </r>
  </si>
  <si>
    <r>
      <t xml:space="preserve">Dobava in montaža ploščatega vodnika </t>
    </r>
    <r>
      <rPr>
        <b/>
        <sz val="9"/>
        <rFont val="Arial"/>
        <family val="2"/>
      </rPr>
      <t>RH1*H4</t>
    </r>
    <r>
      <rPr>
        <sz val="9"/>
        <rFont val="Arial"/>
        <family val="2"/>
      </rPr>
      <t xml:space="preserve"> 30x3,5 mm iz kislinsko odpornega jekla 30x3,5 mm za izvedbo ozemljitvene instalacije (kot npr. proizv. Hermi d.o.o.).</t>
    </r>
  </si>
  <si>
    <t>Ozemljitev kovinskih vrat, oken in ostalih večjih kovinskih mas s H07VV 16 mm2, komplet s pritrdilnim materialom.</t>
  </si>
  <si>
    <t>Ozemljitev večjih kovinskih mas s spojem ozemljilnega traku na kovinsko konstrukcijo izveden s sponko, 
kot npr. HERMI KON01 ter vrtanjem/rezanjem navojev ali s svorniki.</t>
  </si>
  <si>
    <t>Pregled že izvedene ozemljitvene in strelovodne instalacije in izvedba spojev z predvidenim ozemljilom.</t>
  </si>
  <si>
    <t>Meritve strelovodne napeljave z izdajo poročila in merilnih protokolov.</t>
  </si>
  <si>
    <t>Drobni in montažni material.</t>
  </si>
  <si>
    <t>Transportni in manipulativni stroški.</t>
  </si>
  <si>
    <t xml:space="preserve">Terminal registracije delovnega časa z možnostjo nastavitve parametrov delovanja (službeni izhod, malica, ...) 100 spominskih mest, do 50 uporabnikov in 3 upraviteljev, programska oprema za upravljanje sistemom.          </t>
  </si>
  <si>
    <t>Kartica z dvojno frekvenco za registracijo delovnega časa.</t>
  </si>
  <si>
    <t>Programiranje registratorja in šolanje uporabnika.</t>
  </si>
  <si>
    <r>
      <t xml:space="preserve">Protipožarna centrala </t>
    </r>
    <r>
      <rPr>
        <sz val="9"/>
        <rFont val="Arial"/>
        <family val="2"/>
      </rPr>
      <t>z</t>
    </r>
    <r>
      <rPr>
        <b/>
        <sz val="9"/>
        <rFont val="Arial"/>
        <family val="2"/>
      </rPr>
      <t xml:space="preserve"> </t>
    </r>
    <r>
      <rPr>
        <sz val="9"/>
        <rFont val="Arial"/>
        <family val="2"/>
      </rPr>
      <t>mikropeocesorjem z 2 loop linijami, 512 naslovov, s slovenskim menijem, digitalna komunikacija, z displayom, programljiva preko tipkovnice in PC (USB port), 480 programirljivih con, spomin za dogodke (vsaj 500), možnost priklopa oddaljene kontrole, izenačevanje zaprašenosti, BUS komunikacija z javljalniki in vmesniki, omogočen centralni nadzor, nadziranje in resetiranje senzorjev, prostor za bateriji, izhod 2A, s programsko opremo za konfiguracijo in nastavitev parametrov prek osebnega računalnika z opremo za prenos na nadzorni center, kot npr. Urmet FAP544 + KIT FAP 500 SLO MENI + SOFT/FAP500.</t>
    </r>
  </si>
  <si>
    <t>Napajalnik za centralo 24Vdc/5A,omogoča polnjenje baterij, relejski izhod za javljanje stanje napajalnika, stanja baterij, prostor za dve bateriji, IP30, priklop na 230Vac/50Hz.</t>
  </si>
  <si>
    <t>Akumulator 12V/18Ah.</t>
  </si>
  <si>
    <t>Dodatni prikazovalnik sistema: namizna/zidna montaža,   komunikacija preko RS 485, omogoča osnovni pregled nad master centralo in slave centralami, z vmesnikom RS232/485 za povezavo MASTER/SLAVE central in dodatnega prikazovalnika, kot npr. Urmet FKP500 + vmesnik RS232/485.</t>
  </si>
  <si>
    <r>
      <t>Nastavljiv</t>
    </r>
    <r>
      <rPr>
        <b/>
        <sz val="9"/>
        <rFont val="Arial"/>
        <family val="2"/>
      </rPr>
      <t xml:space="preserve"> </t>
    </r>
    <r>
      <rPr>
        <sz val="9"/>
        <rFont val="Arial"/>
        <family val="2"/>
      </rPr>
      <t>vhodno-izhodni modul 1 vhod / 1 izhod, rele 30Vdc/1A (nc ali no), napajanje preko požarne linije, 1 relejski izhod, 1 el. vhod, 1 el. izhod, kot npr. Urmet IO500 1/1.</t>
    </r>
  </si>
  <si>
    <t>Nastavljiv vhodno-izhodni modul, 4 vhodi / 4 izhodi, rele 30Vdc/1A (nc ali no), napajanje preko požarne linije, zaseda 4 programirljive naslove, 4 relejski izhod, 4 el. vhod, 4 el. izhod, kot npr. Urmet IOM500 4/4.</t>
  </si>
  <si>
    <t>Potezni SOS modul za montažo v sanitarije za invalide za montažo pod vrvično stikalo.</t>
  </si>
  <si>
    <t>Ročni javljalnik rdeče barve z povratnim nelomljivim steklom (realarm sistem) in fotoluminescentno nalepko ročni javljalnik, kot npr. Urmet FM500.</t>
  </si>
  <si>
    <t>Optično-dimni javljalnik, požarni centrali posreduje informacije o nivoju zaprašenosti, z led indikatorjem pregled/delovanje, kot npr. Urmet FDO500.</t>
  </si>
  <si>
    <t>Termični javljalnik, alarm pri 58°C, nastavljiv tudi kot izolator linije, z led indikatorjem pregled/delovanje, kot npr. Urmet FDT500.</t>
  </si>
  <si>
    <t>Vzorčna komora za montažo v prezračevalni jašek, kot npr. Urmet R820.</t>
  </si>
  <si>
    <t>Podnožje univerzalno z izhodom za dodatno led indikacijo, (izhod se proži ob alarmu - 24Vdc / 12mA), kot npr. Urmet SD500R.</t>
  </si>
  <si>
    <t>SD500M podnožje za javljalnik (univerzalno), Ø 90.</t>
  </si>
  <si>
    <t>Vzporedni indikator alarma bele barve z led diodami, kot npr. Urmet LR500SI.</t>
  </si>
  <si>
    <t>Indikator SOS alarma rdeče barve z led diodami.</t>
  </si>
  <si>
    <t>Sirena 24V za  notranjo montažo (rdeča),102 dB, IP54.</t>
  </si>
  <si>
    <t>Fotoluminiscentna nalepka notranja sirena.</t>
  </si>
  <si>
    <t>Elektromagnet z tipko za deblokado 24V/100mA, drži vrata odprta (100 kg).</t>
  </si>
  <si>
    <t>Javljalnik plina METAN, analogni , 4-20mA, 0-100%LIE, priklop od 12-24Vdc, IP 55, z možnostjo priklopa na centralo, kot npr. Urmet EX II 3GD + ITG500.</t>
  </si>
  <si>
    <t>Tabla enostranska z bliskavico in brenčačem 24V in napisom "POZOR PLIN - ZAPUSTI PROSTOR".</t>
  </si>
  <si>
    <t>ELEKTRO DEL - OZVOČENJE</t>
  </si>
  <si>
    <t>Energetski kabel JZ500 3x4mm2.</t>
  </si>
  <si>
    <t>Energetski kabel JZ500 3x2,5mm2.</t>
  </si>
  <si>
    <t>Vtičnica Schuko p/o, komplet z okvirjem, nosilcem in pritrdilnim materialom.</t>
  </si>
  <si>
    <t>Kvalitetni instalacijski mikrofonski kabel OFC, kot npr. Tasker C114.</t>
  </si>
  <si>
    <t>Kabel za komunikacijo in krmiljenje UTP Cat6.</t>
  </si>
  <si>
    <t>Cev RBT fi16.</t>
  </si>
  <si>
    <t>Cev RBT fi25.</t>
  </si>
  <si>
    <t>Zvočniški kabel 2x2,5mm2 rdeče/črn.</t>
  </si>
  <si>
    <t>Cev RFSS fi16.</t>
  </si>
  <si>
    <t>OPREMA - OZVOČENJE</t>
  </si>
  <si>
    <t>Zvočna omarica - aktivna dvosistemska, 12"+1", leseno ohišje iz 15 mm vezane plošče, trapezoidne oblike 40°/10°, 90x70° disperzija, 350+70 W, analogni procesor s kretnico, izravnavo faz in limiterjem (kot npr. Proaudio FUSION12A).</t>
  </si>
  <si>
    <t>Kvalitetni priključek kabelski XLR-M 3p, kot npr. proizv. Neutrik.</t>
  </si>
  <si>
    <t>Priključek kabelski EURO.</t>
  </si>
  <si>
    <t>Zvočna omarica - aktivni monitor dvosistemski, 12"+1" coax, leseno ohišje iz 15 mm vezane plošče, trapezoidne oblike za talni monitor 40°, 80x80° disperzija, 350+70W, analogni procesor s kretnico, izravnavo faz in limiterjem. Komplet s priključnimi kabli 230V in XLR višje kvalitete* 10m. Kot npr. Proaudio FUSION12MA.</t>
  </si>
  <si>
    <t>Priključni kabel XLR višje kvalitete*, 1,5 m.</t>
  </si>
  <si>
    <t>Digitalna odrska enota / razširitev digitalne mešalne mize, 16 XLR vhodov, 8 XLR izhodov, komunikacija po 1x Cat5e. Možnost priklopa na balkonu dvorane ali v tolkalni sobi za primer snemanja. Komplet s priključnim kablom 230V in Cat6 3 m s priključkom ethercon. Kot npr. Allen&amp;Heath AB168.</t>
  </si>
  <si>
    <t>Priključni kabel XLR višje kvalitete*, 0,5 m.</t>
  </si>
  <si>
    <t>Priključni kabel XLR višje kvalitete* 1,5 m.</t>
  </si>
  <si>
    <t>Delovni pult tehnikov v tolkalni sobi cca 425x80x70 cm konzolne izvedbe komplet s kanali za jakotočne, šibkotočne kable in razvodom elektrike na 10 mest. Komplet z vgrajeno leseno rack omarico 19" 14HE nad delovno površino. V konzolni izvedbi.</t>
  </si>
  <si>
    <t>Priključni panel, vgrajen v delovni pult v tolkalni sobi:
- 8x XLR-M višje kvalitete, kot npr. proizv. Neutrik
- 4x XLR-F višje kvalitete, kot npr. proizv. Neutrik
- 6x kvalitetni priključek RJ45 tipa ethercon</t>
  </si>
  <si>
    <t>Priključni panel 2xSpeakon, vgrajen v delovni pult. Komplet z oznakami in napisanimi tablicami ter spojnim materialom.</t>
  </si>
  <si>
    <t>Zvočniški kabel 2x2,5mm2 priključni, zaključen s priključki Speakon, 0,5 m.</t>
  </si>
  <si>
    <t>Zvočniški kabel 2x2,5mm2 priključni, zaključen s priključki Speakon, 1 m.</t>
  </si>
  <si>
    <t>Kovinska stenska konzola za zvočno omarico, prilagodljiva usmeritev.</t>
  </si>
  <si>
    <t>* Minimalne specifikacije za avdio signalni kabel: Namenski mikrofonski kabel, oklopljena zavita parica OFC 2x0,22mm2, fleksibilni zunanji ovoj PVC odporen proti zvijanju, zunanji premer min. 6,0mm, spiralni oklop OFC. Kot npr. Tasker C114. Priključki višje kvalitete, kot npr. proizv. Neutrik.</t>
  </si>
  <si>
    <t>Video kabel 75Ω RG59.</t>
  </si>
  <si>
    <t>Komunikacijska omarica v sestavi:
- Kovinska stenska n/o omarica standardne širine 19", višine 6HE s ključavnico,
- Razvod napajanja na 6 mest,
- patch panel Cat6 UTP 24p,
- switch gigabitni 24p,
- 24x patch kabel UTP Cat6 0,5m,
- organizator kablov
- oznake in napisne tablice.</t>
  </si>
  <si>
    <t>* Minimalne specifikacije za avdio signalni kabel: Namenski mikrofonski kabel, oklopljena zavita parica OFC 2x0,22mm2, fleksibilni zunanji ovoj PVC odporen proti zvijanju, zunanji premer min. 6,0 mm, spiralni oklop OFC. Kot npr. Tasker C114. Priključki višje kvalitete, kot npr. proizv. Neutrik.</t>
  </si>
  <si>
    <t>Javna AC polnilna postaja, trifazna, 16A, AC, 2 izhoda - vtičnica - tip T2, z gsm, čitalcem kartice zaslonom in tipkovnico. Napajalnik 11kVA. Kot npr.: EV-MCK CE GCBK 3F16ST2 - efacec.</t>
  </si>
  <si>
    <t>Kabel NYY-J, položen na kabelske police in kanale, v PN in instalacijske cevi - 5x6 mm2.</t>
  </si>
  <si>
    <t>Zaščitna RBC cev fi 36.</t>
  </si>
  <si>
    <t>Nadzor predstavnika upravljalca elemtričnih vodov.</t>
  </si>
  <si>
    <t>Nadzor predstavnika upravljalca TK vodov.</t>
  </si>
  <si>
    <t>Izdelava dokumentacije (meritve, certifikati, …) vgrajene opreme s strani izvajalca električnih instalacij in električne opreme, skupaj z navodili za obratovanje in vzdrževanje.</t>
  </si>
  <si>
    <t>Posredovanje informacij oziroma vnos sprememb glede na PZI projekt (dopolnitve vezalnih shem, popravki tlorisov,…) projektantu za potrebe izdelave PID.</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</si>
</sst>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EUR]"/>
    <numFmt numFmtId="173" formatCode="#,##0.0"/>
    <numFmt numFmtId="174" formatCode="#,##0.00&quot; SIT&quot;"/>
    <numFmt numFmtId="175" formatCode=";;;"/>
    <numFmt numFmtId="176" formatCode="_-* #,##0.00&quot; SIT&quot;_-;\-* #,##0.00&quot; SIT&quot;_-;_-* \-??&quot; SIT&quot;_-;_-@_-"/>
    <numFmt numFmtId="177" formatCode="&quot;True&quot;;&quot;True&quot;;&quot;False&quot;"/>
    <numFmt numFmtId="178" formatCode="&quot;On&quot;;&quot;On&quot;;&quot;Off&quot;"/>
    <numFmt numFmtId="179" formatCode="[$-424]d\.\ mmmm\ yyyy"/>
    <numFmt numFmtId="180" formatCode="[$€-2]\ #,##0.00_);[Red]\([$€-2]\ #,##0.00\)"/>
    <numFmt numFmtId="181" formatCode="0.000%"/>
    <numFmt numFmtId="182" formatCode="0.0%"/>
    <numFmt numFmtId="183" formatCode="#,##0.00_ ;\-#,##0.00\ "/>
    <numFmt numFmtId="184" formatCode="#,##0.00\ [$kn-41A]"/>
  </numFmts>
  <fonts count="101">
    <font>
      <sz val="10"/>
      <name val="Arial CE"/>
      <family val="2"/>
    </font>
    <font>
      <sz val="10"/>
      <name val="Arial"/>
      <family val="0"/>
    </font>
    <font>
      <sz val="10"/>
      <name val="Times New Roman"/>
      <family val="1"/>
    </font>
    <font>
      <sz val="10"/>
      <name val="Times New Roman CE"/>
      <family val="1"/>
    </font>
    <font>
      <sz val="10"/>
      <color indexed="8"/>
      <name val="Times New Roman CE"/>
      <family val="1"/>
    </font>
    <font>
      <i/>
      <sz val="10"/>
      <color indexed="8"/>
      <name val="Times New Roman CE"/>
      <family val="1"/>
    </font>
    <font>
      <b/>
      <sz val="10"/>
      <name val="Times New Roman CE"/>
      <family val="1"/>
    </font>
    <font>
      <vertAlign val="superscript"/>
      <sz val="10"/>
      <color indexed="8"/>
      <name val="Times New Roman CE"/>
      <family val="1"/>
    </font>
    <font>
      <sz val="14"/>
      <color indexed="8"/>
      <name val="Times New Roman CE"/>
      <family val="1"/>
    </font>
    <font>
      <b/>
      <sz val="12"/>
      <color indexed="16"/>
      <name val="Times New Roman CE"/>
      <family val="1"/>
    </font>
    <font>
      <b/>
      <sz val="14"/>
      <color indexed="8"/>
      <name val="Times New Roman CE"/>
      <family val="1"/>
    </font>
    <font>
      <b/>
      <sz val="10"/>
      <color indexed="16"/>
      <name val="Times New Roman CE"/>
      <family val="1"/>
    </font>
    <font>
      <b/>
      <sz val="14"/>
      <color indexed="16"/>
      <name val="Times New Roman CE"/>
      <family val="1"/>
    </font>
    <font>
      <b/>
      <sz val="11"/>
      <color indexed="8"/>
      <name val="Times New Roman CE"/>
      <family val="1"/>
    </font>
    <font>
      <b/>
      <sz val="12"/>
      <color indexed="8"/>
      <name val="Times New Roman CE"/>
      <family val="1"/>
    </font>
    <font>
      <b/>
      <sz val="12"/>
      <name val="Times New Roman CE"/>
      <family val="1"/>
    </font>
    <font>
      <b/>
      <u val="single"/>
      <sz val="10"/>
      <name val="Times New Roman CE"/>
      <family val="1"/>
    </font>
    <font>
      <i/>
      <sz val="10"/>
      <name val="Times New Roman CE"/>
      <family val="1"/>
    </font>
    <font>
      <b/>
      <vertAlign val="superscript"/>
      <sz val="10"/>
      <name val="Times New Roman CE"/>
      <family val="1"/>
    </font>
    <font>
      <vertAlign val="superscript"/>
      <sz val="10"/>
      <name val="Times New Roman CE"/>
      <family val="1"/>
    </font>
    <font>
      <sz val="10"/>
      <color indexed="10"/>
      <name val="Times New Roman CE"/>
      <family val="1"/>
    </font>
    <font>
      <b/>
      <sz val="10"/>
      <color indexed="8"/>
      <name val="Times New Roman CE"/>
      <family val="1"/>
    </font>
    <font>
      <u val="single"/>
      <sz val="10"/>
      <color indexed="12"/>
      <name val="Arial CE"/>
      <family val="2"/>
    </font>
    <font>
      <u val="single"/>
      <sz val="10"/>
      <color indexed="36"/>
      <name val="Arial CE"/>
      <family val="2"/>
    </font>
    <font>
      <i/>
      <sz val="10"/>
      <name val="Arial"/>
      <family val="2"/>
    </font>
    <font>
      <b/>
      <sz val="10"/>
      <name val="Arial"/>
      <family val="2"/>
    </font>
    <font>
      <b/>
      <sz val="14"/>
      <name val="Arial"/>
      <family val="2"/>
    </font>
    <font>
      <sz val="9"/>
      <name val="Arial"/>
      <family val="2"/>
    </font>
    <font>
      <b/>
      <i/>
      <sz val="9"/>
      <name val="Arial"/>
      <family val="2"/>
    </font>
    <font>
      <b/>
      <sz val="9"/>
      <name val="Arial"/>
      <family val="2"/>
    </font>
    <font>
      <sz val="9"/>
      <color indexed="9"/>
      <name val="Arial"/>
      <family val="2"/>
    </font>
    <font>
      <i/>
      <sz val="9"/>
      <name val="Arial"/>
      <family val="2"/>
    </font>
    <font>
      <b/>
      <i/>
      <sz val="10"/>
      <name val="Arial"/>
      <family val="2"/>
    </font>
    <font>
      <i/>
      <sz val="9"/>
      <color indexed="9"/>
      <name val="Arial"/>
      <family val="2"/>
    </font>
    <font>
      <b/>
      <i/>
      <sz val="12"/>
      <name val="Arial"/>
      <family val="2"/>
    </font>
    <font>
      <b/>
      <sz val="12"/>
      <name val="Arial"/>
      <family val="2"/>
    </font>
    <font>
      <b/>
      <sz val="18"/>
      <name val="Arial"/>
      <family val="2"/>
    </font>
    <font>
      <i/>
      <sz val="10"/>
      <color indexed="9"/>
      <name val="Arial"/>
      <family val="2"/>
    </font>
    <font>
      <b/>
      <i/>
      <sz val="14"/>
      <name val="Arial"/>
      <family val="2"/>
    </font>
    <font>
      <i/>
      <sz val="10"/>
      <name val="Arial CE"/>
      <family val="2"/>
    </font>
    <font>
      <b/>
      <sz val="10"/>
      <color indexed="48"/>
      <name val="Arial"/>
      <family val="2"/>
    </font>
    <font>
      <sz val="14"/>
      <name val="Arial"/>
      <family val="2"/>
    </font>
    <font>
      <sz val="14"/>
      <name val="Arial CE"/>
      <family val="2"/>
    </font>
    <font>
      <b/>
      <sz val="14"/>
      <color indexed="10"/>
      <name val="Arial"/>
      <family val="2"/>
    </font>
    <font>
      <i/>
      <sz val="12"/>
      <name val="Arial"/>
      <family val="2"/>
    </font>
    <font>
      <sz val="9"/>
      <name val="Arial CE"/>
      <family val="0"/>
    </font>
    <font>
      <sz val="9"/>
      <name val="Symbol"/>
      <family val="1"/>
    </font>
    <font>
      <b/>
      <u val="single"/>
      <sz val="10"/>
      <name val="Arial"/>
      <family val="2"/>
    </font>
    <font>
      <sz val="11"/>
      <name val="Arial"/>
      <family val="2"/>
    </font>
    <font>
      <b/>
      <sz val="9"/>
      <name val="Arial CE"/>
      <family val="0"/>
    </font>
    <font>
      <i/>
      <sz val="9"/>
      <name val="Arial CE"/>
      <family val="0"/>
    </font>
    <font>
      <sz val="10"/>
      <color indexed="8"/>
      <name val="Arial Narrow"/>
      <family val="2"/>
    </font>
    <font>
      <sz val="10"/>
      <name val="MS Sans Serif"/>
      <family val="2"/>
    </font>
    <font>
      <sz val="10"/>
      <name val="Calibri"/>
      <family val="2"/>
    </font>
    <font>
      <sz val="9"/>
      <name val="Calibri"/>
      <family val="2"/>
    </font>
    <font>
      <b/>
      <vertAlign val="superscript"/>
      <sz val="9"/>
      <name val="Arial CE"/>
      <family val="0"/>
    </font>
    <font>
      <vertAlign val="superscript"/>
      <sz val="9"/>
      <name val="Arial CE"/>
      <family val="0"/>
    </font>
    <font>
      <b/>
      <i/>
      <sz val="10"/>
      <name val="Arial CE"/>
      <family val="0"/>
    </font>
    <font>
      <b/>
      <sz val="8"/>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4"/>
      <color indexed="10"/>
      <name val="Arial"/>
      <family val="2"/>
    </font>
    <font>
      <b/>
      <sz val="14"/>
      <color indexed="48"/>
      <name val="Arial"/>
      <family val="2"/>
    </font>
    <font>
      <sz val="9"/>
      <color indexed="10"/>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4"/>
      <color rgb="FFFF0000"/>
      <name val="Arial"/>
      <family val="2"/>
    </font>
    <font>
      <sz val="14"/>
      <color rgb="FFFF0000"/>
      <name val="Arial"/>
      <family val="2"/>
    </font>
    <font>
      <b/>
      <sz val="14"/>
      <color rgb="FF3366FF"/>
      <name val="Arial"/>
      <family val="2"/>
    </font>
    <font>
      <sz val="9"/>
      <color rgb="FFFF000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5"/>
        <bgColor indexed="64"/>
      </patternFill>
    </fill>
    <fill>
      <patternFill patternType="solid">
        <fgColor rgb="FFC0C0C0"/>
        <bgColor indexed="64"/>
      </patternFill>
    </fill>
    <fill>
      <patternFill patternType="solid">
        <fgColor rgb="FFC0C0C0"/>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color indexed="63"/>
      </left>
      <right>
        <color indexed="63"/>
      </right>
      <top style="double">
        <color indexed="8"/>
      </top>
      <bottom style="double">
        <color indexed="8"/>
      </bottom>
    </border>
    <border>
      <left>
        <color indexed="63"/>
      </left>
      <right style="medium"/>
      <top>
        <color indexed="63"/>
      </top>
      <bottom style="medium"/>
    </border>
    <border>
      <left>
        <color indexed="63"/>
      </left>
      <right>
        <color indexed="63"/>
      </right>
      <top style="thin"/>
      <bottom style="medium"/>
    </border>
    <border>
      <left>
        <color indexed="63"/>
      </left>
      <right>
        <color indexed="63"/>
      </right>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color indexed="63"/>
      </right>
      <top style="thin"/>
      <bottom style="thin"/>
    </border>
    <border>
      <left style="medium"/>
      <right>
        <color indexed="63"/>
      </right>
      <top style="medium"/>
      <bottom style="medium"/>
    </border>
    <border>
      <left style="medium"/>
      <right style="medium"/>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22" fillId="0" borderId="0" applyNumberFormat="0" applyFill="0" applyBorder="0" applyAlignment="0" applyProtection="0"/>
    <xf numFmtId="0" fontId="83" fillId="21" borderId="1" applyNumberFormat="0" applyAlignment="0" applyProtection="0"/>
    <xf numFmtId="0" fontId="84" fillId="0" borderId="0" applyNumberFormat="0" applyFill="0" applyBorder="0" applyAlignment="0" applyProtection="0"/>
    <xf numFmtId="0" fontId="85" fillId="0" borderId="2" applyNumberFormat="0" applyFill="0" applyAlignment="0" applyProtection="0"/>
    <xf numFmtId="0" fontId="86" fillId="0" borderId="3" applyNumberFormat="0" applyFill="0" applyAlignment="0" applyProtection="0"/>
    <xf numFmtId="0" fontId="87" fillId="0" borderId="4" applyNumberFormat="0" applyFill="0" applyAlignment="0" applyProtection="0"/>
    <xf numFmtId="0" fontId="87" fillId="0" borderId="0" applyNumberFormat="0" applyFill="0" applyBorder="0" applyAlignment="0" applyProtection="0"/>
    <xf numFmtId="0" fontId="1" fillId="0" borderId="0">
      <alignment/>
      <protection/>
    </xf>
    <xf numFmtId="0" fontId="51" fillId="0" borderId="0">
      <alignment/>
      <protection/>
    </xf>
    <xf numFmtId="0" fontId="52" fillId="0" borderId="0" applyNumberFormat="0" applyFont="0" applyFill="0" applyBorder="0" applyAlignment="0" applyProtection="0"/>
    <xf numFmtId="184" fontId="1" fillId="0" borderId="0">
      <alignment vertical="top"/>
      <protection/>
    </xf>
    <xf numFmtId="0" fontId="2" fillId="0" borderId="0">
      <alignment/>
      <protection/>
    </xf>
    <xf numFmtId="0" fontId="0" fillId="0" borderId="0">
      <alignment/>
      <protection/>
    </xf>
    <xf numFmtId="0" fontId="1" fillId="0" borderId="0">
      <alignment/>
      <protection/>
    </xf>
    <xf numFmtId="0" fontId="52" fillId="0" borderId="0">
      <alignment/>
      <protection/>
    </xf>
    <xf numFmtId="0" fontId="88" fillId="22" borderId="0" applyNumberFormat="0" applyBorder="0" applyAlignment="0" applyProtection="0"/>
    <xf numFmtId="0" fontId="48" fillId="0" borderId="0">
      <alignment/>
      <protection/>
    </xf>
    <xf numFmtId="0" fontId="1" fillId="0" borderId="0">
      <alignment/>
      <protection/>
    </xf>
    <xf numFmtId="0" fontId="2" fillId="0" borderId="0">
      <alignment/>
      <protection/>
    </xf>
    <xf numFmtId="0" fontId="2" fillId="0" borderId="0">
      <alignment/>
      <protection/>
    </xf>
    <xf numFmtId="0" fontId="23"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91" fillId="0" borderId="6" applyNumberFormat="0" applyFill="0" applyAlignment="0" applyProtection="0"/>
    <xf numFmtId="0" fontId="92" fillId="30" borderId="7" applyNumberFormat="0" applyAlignment="0" applyProtection="0"/>
    <xf numFmtId="0" fontId="93" fillId="21" borderId="8" applyNumberFormat="0" applyAlignment="0" applyProtection="0"/>
    <xf numFmtId="0" fontId="94" fillId="31" borderId="0" applyNumberFormat="0" applyBorder="0" applyAlignment="0" applyProtection="0"/>
    <xf numFmtId="176" fontId="0" fillId="0" borderId="0" applyFill="0" applyBorder="0" applyAlignment="0" applyProtection="0"/>
    <xf numFmtId="168"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xf numFmtId="0" fontId="95" fillId="32" borderId="8" applyNumberFormat="0" applyAlignment="0" applyProtection="0"/>
    <xf numFmtId="0" fontId="96" fillId="0" borderId="9" applyNumberFormat="0" applyFill="0" applyAlignment="0" applyProtection="0"/>
  </cellStyleXfs>
  <cellXfs count="567">
    <xf numFmtId="0" fontId="0" fillId="0" borderId="0" xfId="0" applyAlignment="1">
      <alignment/>
    </xf>
    <xf numFmtId="0" fontId="3" fillId="0" borderId="0" xfId="0" applyFont="1" applyFill="1" applyAlignment="1" applyProtection="1">
      <alignment horizontal="right"/>
      <protection locked="0"/>
    </xf>
    <xf numFmtId="0" fontId="3" fillId="0" borderId="0" xfId="0" applyFont="1" applyAlignment="1">
      <alignment horizontal="center"/>
    </xf>
    <xf numFmtId="0" fontId="3" fillId="0" borderId="0" xfId="0" applyFont="1" applyAlignment="1">
      <alignment horizontal="left"/>
    </xf>
    <xf numFmtId="0" fontId="3" fillId="0" borderId="0" xfId="0" applyFont="1" applyAlignment="1" applyProtection="1">
      <alignment/>
      <protection locked="0"/>
    </xf>
    <xf numFmtId="0" fontId="3" fillId="0" borderId="0" xfId="0" applyFont="1" applyAlignment="1">
      <alignment/>
    </xf>
    <xf numFmtId="4" fontId="3" fillId="0" borderId="0" xfId="0" applyNumberFormat="1" applyFont="1" applyAlignment="1" applyProtection="1">
      <alignment/>
      <protection locked="0"/>
    </xf>
    <xf numFmtId="4" fontId="3" fillId="0" borderId="0" xfId="0" applyNumberFormat="1" applyFont="1" applyAlignment="1">
      <alignment/>
    </xf>
    <xf numFmtId="0" fontId="8" fillId="0" borderId="0" xfId="0" applyFont="1" applyAlignment="1">
      <alignment horizontal="center"/>
    </xf>
    <xf numFmtId="0" fontId="9" fillId="0" borderId="0" xfId="0" applyFont="1" applyAlignment="1">
      <alignment horizontal="left"/>
    </xf>
    <xf numFmtId="0" fontId="10" fillId="0" borderId="0" xfId="0" applyFont="1" applyAlignment="1" applyProtection="1">
      <alignment/>
      <protection/>
    </xf>
    <xf numFmtId="0" fontId="10" fillId="0" borderId="0" xfId="0" applyFont="1" applyAlignment="1">
      <alignment/>
    </xf>
    <xf numFmtId="0" fontId="11" fillId="0" borderId="0" xfId="0" applyFont="1" applyAlignment="1">
      <alignment horizontal="center"/>
    </xf>
    <xf numFmtId="4" fontId="10" fillId="0" borderId="0" xfId="0" applyNumberFormat="1" applyFont="1" applyAlignment="1" applyProtection="1">
      <alignment/>
      <protection/>
    </xf>
    <xf numFmtId="4" fontId="10" fillId="0" borderId="0" xfId="0" applyNumberFormat="1" applyFont="1" applyAlignment="1">
      <alignment/>
    </xf>
    <xf numFmtId="0" fontId="10" fillId="0" borderId="0" xfId="0" applyFont="1" applyAlignment="1">
      <alignment horizontal="center"/>
    </xf>
    <xf numFmtId="0" fontId="12"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pplyProtection="1">
      <alignment/>
      <protection/>
    </xf>
    <xf numFmtId="0" fontId="4" fillId="0" borderId="0" xfId="0" applyFont="1" applyAlignment="1">
      <alignment/>
    </xf>
    <xf numFmtId="4" fontId="4" fillId="0" borderId="0" xfId="0" applyNumberFormat="1" applyFont="1" applyAlignment="1" applyProtection="1">
      <alignment/>
      <protection/>
    </xf>
    <xf numFmtId="4" fontId="4" fillId="0" borderId="0" xfId="0" applyNumberFormat="1" applyFont="1" applyAlignment="1">
      <alignment/>
    </xf>
    <xf numFmtId="0" fontId="13" fillId="0" borderId="10" xfId="0" applyFont="1" applyBorder="1" applyAlignment="1">
      <alignment horizontal="center" wrapText="1"/>
    </xf>
    <xf numFmtId="0" fontId="14" fillId="0" borderId="10" xfId="0" applyFont="1" applyBorder="1" applyAlignment="1">
      <alignment horizontal="left" vertical="top" wrapText="1"/>
    </xf>
    <xf numFmtId="0" fontId="15" fillId="0" borderId="10" xfId="0" applyFont="1" applyBorder="1" applyAlignment="1">
      <alignment horizontal="center" wrapText="1"/>
    </xf>
    <xf numFmtId="4" fontId="13" fillId="0" borderId="10" xfId="0" applyNumberFormat="1" applyFont="1" applyBorder="1" applyAlignment="1" applyProtection="1">
      <alignment horizontal="center" wrapText="1"/>
      <protection/>
    </xf>
    <xf numFmtId="4" fontId="14" fillId="0" borderId="10" xfId="0" applyNumberFormat="1" applyFont="1" applyBorder="1" applyAlignment="1">
      <alignment horizontal="center" wrapText="1"/>
    </xf>
    <xf numFmtId="175" fontId="4" fillId="0" borderId="0" xfId="0" applyNumberFormat="1" applyFont="1" applyBorder="1" applyAlignment="1">
      <alignment horizontal="center"/>
    </xf>
    <xf numFmtId="0" fontId="14" fillId="0" borderId="0" xfId="0" applyFont="1" applyBorder="1" applyAlignment="1">
      <alignment horizontal="left"/>
    </xf>
    <xf numFmtId="0" fontId="14" fillId="0" borderId="0" xfId="0" applyFont="1" applyBorder="1" applyAlignment="1" applyProtection="1">
      <alignment/>
      <protection locked="0"/>
    </xf>
    <xf numFmtId="0" fontId="14" fillId="0" borderId="0" xfId="0" applyFont="1" applyBorder="1" applyAlignment="1">
      <alignment/>
    </xf>
    <xf numFmtId="175" fontId="4" fillId="0" borderId="0" xfId="0" applyNumberFormat="1" applyFont="1" applyAlignment="1">
      <alignment/>
    </xf>
    <xf numFmtId="4" fontId="14" fillId="0" borderId="0" xfId="0" applyNumberFormat="1" applyFont="1" applyBorder="1" applyAlignment="1" applyProtection="1">
      <alignment horizontal="center"/>
      <protection locked="0"/>
    </xf>
    <xf numFmtId="4" fontId="14" fillId="0" borderId="0" xfId="0" applyNumberFormat="1" applyFont="1" applyBorder="1" applyAlignment="1">
      <alignment horizontal="center"/>
    </xf>
    <xf numFmtId="0" fontId="4" fillId="0" borderId="0" xfId="0" applyFont="1" applyAlignment="1">
      <alignment horizontal="center" vertical="top"/>
    </xf>
    <xf numFmtId="0" fontId="16" fillId="0" borderId="0" xfId="53" applyFont="1" applyAlignment="1">
      <alignment horizontal="left" vertical="top" wrapText="1"/>
      <protection/>
    </xf>
    <xf numFmtId="0" fontId="4" fillId="0" borderId="0" xfId="0" applyFont="1" applyAlignment="1" applyProtection="1">
      <alignment/>
      <protection locked="0"/>
    </xf>
    <xf numFmtId="4" fontId="4" fillId="0" borderId="0" xfId="0" applyNumberFormat="1" applyFont="1" applyAlignment="1" applyProtection="1">
      <alignment/>
      <protection locked="0"/>
    </xf>
    <xf numFmtId="0" fontId="5" fillId="0" borderId="0" xfId="0" applyFont="1" applyAlignment="1">
      <alignment horizontal="left"/>
    </xf>
    <xf numFmtId="0" fontId="4" fillId="0" borderId="0" xfId="0" applyFont="1" applyAlignment="1" applyProtection="1">
      <alignment horizontal="right"/>
      <protection locked="0"/>
    </xf>
    <xf numFmtId="175" fontId="3" fillId="0" borderId="0" xfId="0" applyNumberFormat="1" applyFont="1" applyAlignment="1">
      <alignment/>
    </xf>
    <xf numFmtId="4" fontId="4" fillId="0" borderId="0" xfId="69" applyNumberFormat="1" applyFont="1" applyFill="1" applyBorder="1" applyAlignment="1" applyProtection="1">
      <alignment horizontal="right"/>
      <protection locked="0"/>
    </xf>
    <xf numFmtId="4" fontId="4" fillId="0" borderId="0" xfId="0" applyNumberFormat="1" applyFont="1" applyAlignment="1">
      <alignment horizontal="right"/>
    </xf>
    <xf numFmtId="0" fontId="3" fillId="0" borderId="0" xfId="53" applyFont="1" applyAlignment="1">
      <alignment horizontal="left" vertical="top" wrapText="1"/>
      <protection/>
    </xf>
    <xf numFmtId="0" fontId="17" fillId="0" borderId="0" xfId="0" applyFont="1" applyAlignment="1">
      <alignment horizontal="left"/>
    </xf>
    <xf numFmtId="4" fontId="3" fillId="0" borderId="0" xfId="0" applyNumberFormat="1" applyFont="1" applyAlignment="1">
      <alignment horizontal="right"/>
    </xf>
    <xf numFmtId="175" fontId="6" fillId="0" borderId="0" xfId="0" applyNumberFormat="1" applyFont="1" applyAlignment="1">
      <alignment/>
    </xf>
    <xf numFmtId="0" fontId="16" fillId="0" borderId="0" xfId="0" applyFont="1" applyAlignment="1">
      <alignment horizontal="left" vertical="top" wrapText="1"/>
    </xf>
    <xf numFmtId="175" fontId="4" fillId="0" borderId="0" xfId="0" applyNumberFormat="1" applyFont="1" applyAlignment="1">
      <alignment horizontal="right"/>
    </xf>
    <xf numFmtId="4" fontId="4" fillId="0" borderId="0" xfId="0" applyNumberFormat="1" applyFont="1" applyAlignment="1" applyProtection="1">
      <alignment horizontal="right"/>
      <protection locked="0"/>
    </xf>
    <xf numFmtId="0" fontId="3" fillId="0" borderId="0" xfId="52" applyFont="1" applyAlignment="1" applyProtection="1">
      <alignment horizontal="right"/>
      <protection locked="0"/>
    </xf>
    <xf numFmtId="0" fontId="3" fillId="0" borderId="0" xfId="52" applyFont="1">
      <alignment/>
      <protection/>
    </xf>
    <xf numFmtId="4" fontId="3" fillId="0" borderId="0" xfId="52" applyNumberFormat="1" applyFont="1">
      <alignment/>
      <protection/>
    </xf>
    <xf numFmtId="0" fontId="3" fillId="0" borderId="0" xfId="0" applyFont="1" applyAlignment="1" applyProtection="1">
      <alignment horizontal="right"/>
      <protection locked="0"/>
    </xf>
    <xf numFmtId="0" fontId="20" fillId="0" borderId="0" xfId="0" applyFont="1" applyAlignment="1" applyProtection="1">
      <alignment horizontal="right"/>
      <protection locked="0"/>
    </xf>
    <xf numFmtId="0" fontId="20" fillId="0" borderId="0" xfId="0" applyFont="1" applyAlignment="1">
      <alignment/>
    </xf>
    <xf numFmtId="4" fontId="20" fillId="0" borderId="0" xfId="0" applyNumberFormat="1" applyFont="1" applyAlignment="1">
      <alignment/>
    </xf>
    <xf numFmtId="0" fontId="16" fillId="0" borderId="0" xfId="0" applyFont="1" applyFill="1" applyAlignment="1">
      <alignment horizontal="left" vertical="top" wrapText="1"/>
    </xf>
    <xf numFmtId="0" fontId="3" fillId="0" borderId="0" xfId="0" applyFont="1" applyFill="1" applyAlignment="1">
      <alignment/>
    </xf>
    <xf numFmtId="175" fontId="3" fillId="0" borderId="0" xfId="0" applyNumberFormat="1" applyFont="1" applyFill="1" applyAlignment="1">
      <alignment/>
    </xf>
    <xf numFmtId="4" fontId="3" fillId="0" borderId="0" xfId="0" applyNumberFormat="1" applyFont="1" applyFill="1" applyAlignment="1" applyProtection="1">
      <alignment/>
      <protection locked="0"/>
    </xf>
    <xf numFmtId="4" fontId="3" fillId="0" borderId="0" xfId="0" applyNumberFormat="1" applyFont="1" applyFill="1" applyAlignment="1">
      <alignment/>
    </xf>
    <xf numFmtId="0" fontId="3" fillId="0" borderId="0" xfId="0" applyFont="1" applyFill="1" applyAlignment="1">
      <alignment horizontal="left" vertical="top" wrapText="1"/>
    </xf>
    <xf numFmtId="0" fontId="3" fillId="0" borderId="0" xfId="0" applyFont="1" applyFill="1" applyAlignment="1">
      <alignment horizontal="left"/>
    </xf>
    <xf numFmtId="4" fontId="3" fillId="0" borderId="0" xfId="0" applyNumberFormat="1" applyFont="1" applyFill="1" applyAlignment="1" applyProtection="1">
      <alignment horizontal="right"/>
      <protection locked="0"/>
    </xf>
    <xf numFmtId="4" fontId="3" fillId="0" borderId="0" xfId="0" applyNumberFormat="1" applyFont="1" applyFill="1" applyAlignment="1">
      <alignment horizontal="right"/>
    </xf>
    <xf numFmtId="0" fontId="16" fillId="0" borderId="0" xfId="53" applyFont="1" applyAlignment="1">
      <alignment horizontal="justify" vertical="top" wrapText="1"/>
      <protection/>
    </xf>
    <xf numFmtId="9" fontId="3" fillId="0" borderId="0" xfId="0" applyNumberFormat="1" applyFont="1" applyAlignment="1">
      <alignment/>
    </xf>
    <xf numFmtId="0" fontId="3" fillId="0" borderId="0" xfId="0" applyFont="1" applyAlignment="1">
      <alignment horizontal="center" vertical="top" wrapText="1"/>
    </xf>
    <xf numFmtId="0" fontId="4" fillId="0" borderId="11" xfId="0" applyFont="1" applyBorder="1" applyAlignment="1">
      <alignment horizontal="center"/>
    </xf>
    <xf numFmtId="0" fontId="21" fillId="0" borderId="11" xfId="0" applyFont="1" applyBorder="1" applyAlignment="1">
      <alignment horizontal="left"/>
    </xf>
    <xf numFmtId="0" fontId="4" fillId="0" borderId="11" xfId="0" applyFont="1" applyBorder="1" applyAlignment="1" applyProtection="1">
      <alignment/>
      <protection locked="0"/>
    </xf>
    <xf numFmtId="0" fontId="4" fillId="0" borderId="11" xfId="0" applyFont="1" applyBorder="1" applyAlignment="1">
      <alignment/>
    </xf>
    <xf numFmtId="4" fontId="21" fillId="0" borderId="11" xfId="0" applyNumberFormat="1" applyFont="1" applyBorder="1" applyAlignment="1" applyProtection="1">
      <alignment horizontal="right"/>
      <protection locked="0"/>
    </xf>
    <xf numFmtId="4" fontId="21" fillId="0" borderId="11" xfId="0" applyNumberFormat="1" applyFont="1" applyBorder="1" applyAlignment="1">
      <alignment/>
    </xf>
    <xf numFmtId="0" fontId="1" fillId="0" borderId="0" xfId="0" applyFont="1" applyBorder="1" applyAlignment="1">
      <alignment vertical="top"/>
    </xf>
    <xf numFmtId="0" fontId="27" fillId="0" borderId="0" xfId="0" applyFont="1" applyAlignment="1">
      <alignment vertical="top"/>
    </xf>
    <xf numFmtId="0" fontId="27" fillId="0" borderId="0" xfId="0" applyFont="1" applyFill="1" applyBorder="1" applyAlignment="1">
      <alignment vertical="top"/>
    </xf>
    <xf numFmtId="0" fontId="27" fillId="0" borderId="0" xfId="0" applyFont="1" applyFill="1" applyBorder="1" applyAlignment="1">
      <alignment horizontal="left" vertical="top"/>
    </xf>
    <xf numFmtId="0" fontId="28" fillId="0" borderId="0" xfId="0" applyFont="1" applyFill="1" applyBorder="1" applyAlignment="1">
      <alignment horizontal="center" vertical="top"/>
    </xf>
    <xf numFmtId="0" fontId="29" fillId="0" borderId="0" xfId="0" applyFont="1" applyFill="1" applyBorder="1" applyAlignment="1">
      <alignment horizontal="center" vertical="top"/>
    </xf>
    <xf numFmtId="3" fontId="30" fillId="0" borderId="0" xfId="0" applyNumberFormat="1" applyFont="1" applyFill="1" applyBorder="1" applyAlignment="1">
      <alignment vertical="top"/>
    </xf>
    <xf numFmtId="0" fontId="28" fillId="0" borderId="0" xfId="0" applyFont="1" applyFill="1" applyBorder="1" applyAlignment="1">
      <alignment horizontal="center"/>
    </xf>
    <xf numFmtId="3" fontId="33" fillId="0" borderId="0" xfId="0" applyNumberFormat="1" applyFont="1" applyFill="1" applyBorder="1" applyAlignment="1">
      <alignment vertical="top"/>
    </xf>
    <xf numFmtId="0" fontId="31" fillId="0" borderId="0" xfId="0" applyFont="1" applyFill="1" applyBorder="1" applyAlignment="1">
      <alignment vertical="top"/>
    </xf>
    <xf numFmtId="0" fontId="27" fillId="0" borderId="0" xfId="0" applyFont="1" applyBorder="1" applyAlignment="1">
      <alignment vertical="top"/>
    </xf>
    <xf numFmtId="49" fontId="27" fillId="0" borderId="0" xfId="0" applyNumberFormat="1" applyFont="1" applyBorder="1" applyAlignment="1">
      <alignment horizontal="left" vertical="top"/>
    </xf>
    <xf numFmtId="0" fontId="27" fillId="0" borderId="0" xfId="0" applyFont="1" applyBorder="1" applyAlignment="1">
      <alignment horizontal="center" vertical="top"/>
    </xf>
    <xf numFmtId="49" fontId="28" fillId="0" borderId="0" xfId="0" applyNumberFormat="1" applyFont="1" applyBorder="1" applyAlignment="1">
      <alignment horizontal="left" vertical="top" wrapText="1"/>
    </xf>
    <xf numFmtId="0" fontId="1" fillId="33" borderId="0" xfId="0" applyNumberFormat="1" applyFont="1" applyFill="1" applyBorder="1" applyAlignment="1">
      <alignment vertical="top"/>
    </xf>
    <xf numFmtId="0" fontId="27" fillId="0" borderId="0" xfId="0" applyNumberFormat="1" applyFont="1" applyBorder="1" applyAlignment="1">
      <alignment vertical="top"/>
    </xf>
    <xf numFmtId="0" fontId="25" fillId="34" borderId="0" xfId="0" applyFont="1" applyFill="1" applyBorder="1" applyAlignment="1">
      <alignment vertical="top"/>
    </xf>
    <xf numFmtId="0" fontId="25" fillId="34" borderId="0" xfId="0" applyNumberFormat="1" applyFont="1" applyFill="1" applyBorder="1" applyAlignment="1">
      <alignment horizontal="center" vertical="top"/>
    </xf>
    <xf numFmtId="0" fontId="25" fillId="35" borderId="0" xfId="0" applyNumberFormat="1" applyFont="1" applyFill="1" applyBorder="1" applyAlignment="1">
      <alignment vertical="top"/>
    </xf>
    <xf numFmtId="3" fontId="31" fillId="0" borderId="0" xfId="0" applyNumberFormat="1" applyFont="1" applyBorder="1" applyAlignment="1">
      <alignment vertical="top"/>
    </xf>
    <xf numFmtId="0" fontId="34" fillId="0" borderId="0" xfId="0" applyFont="1" applyBorder="1" applyAlignment="1">
      <alignment vertical="top"/>
    </xf>
    <xf numFmtId="4" fontId="31" fillId="0" borderId="0" xfId="0" applyNumberFormat="1" applyFont="1" applyBorder="1" applyAlignment="1">
      <alignment horizontal="center" vertical="top"/>
    </xf>
    <xf numFmtId="3" fontId="28" fillId="0" borderId="0" xfId="0" applyNumberFormat="1" applyFont="1" applyBorder="1" applyAlignment="1">
      <alignment horizontal="center" vertical="top"/>
    </xf>
    <xf numFmtId="49" fontId="1" fillId="0" borderId="0" xfId="0" applyNumberFormat="1" applyFont="1" applyBorder="1" applyAlignment="1">
      <alignment horizontal="left" vertical="top"/>
    </xf>
    <xf numFmtId="0" fontId="1" fillId="0" borderId="0" xfId="0" applyFont="1" applyBorder="1" applyAlignment="1">
      <alignment horizontal="center" vertical="top"/>
    </xf>
    <xf numFmtId="0" fontId="1" fillId="0" borderId="0" xfId="0" applyNumberFormat="1" applyFont="1" applyBorder="1" applyAlignment="1">
      <alignment vertical="top"/>
    </xf>
    <xf numFmtId="3" fontId="1"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0" fontId="34" fillId="0" borderId="0" xfId="0" applyNumberFormat="1" applyFont="1" applyFill="1" applyBorder="1" applyAlignment="1">
      <alignment horizontal="left" vertical="top" wrapText="1"/>
    </xf>
    <xf numFmtId="0" fontId="34" fillId="0" borderId="0" xfId="0" applyFont="1" applyFill="1" applyBorder="1" applyAlignment="1">
      <alignment horizontal="right" vertical="top"/>
    </xf>
    <xf numFmtId="0" fontId="27" fillId="0" borderId="0" xfId="0" applyNumberFormat="1" applyFont="1" applyBorder="1" applyAlignment="1">
      <alignment vertical="top" wrapText="1"/>
    </xf>
    <xf numFmtId="0" fontId="25" fillId="0" borderId="0" xfId="0" applyFont="1" applyFill="1" applyBorder="1" applyAlignment="1">
      <alignment vertical="top"/>
    </xf>
    <xf numFmtId="0" fontId="25" fillId="0" borderId="0" xfId="0" applyNumberFormat="1" applyFont="1" applyFill="1" applyBorder="1" applyAlignment="1">
      <alignment horizontal="center" vertical="top"/>
    </xf>
    <xf numFmtId="0" fontId="1" fillId="0" borderId="0" xfId="0" applyFont="1" applyFill="1" applyBorder="1" applyAlignment="1">
      <alignment vertical="top"/>
    </xf>
    <xf numFmtId="0" fontId="26" fillId="0" borderId="0" xfId="0" applyFont="1" applyFill="1" applyBorder="1" applyAlignment="1">
      <alignment vertical="top"/>
    </xf>
    <xf numFmtId="0" fontId="1" fillId="0" borderId="0" xfId="0" applyFont="1" applyFill="1" applyBorder="1" applyAlignment="1">
      <alignment horizontal="left" vertical="top"/>
    </xf>
    <xf numFmtId="0" fontId="34" fillId="0" borderId="0" xfId="0" applyFont="1" applyFill="1" applyBorder="1" applyAlignment="1">
      <alignment vertical="top"/>
    </xf>
    <xf numFmtId="1" fontId="28" fillId="0" borderId="0" xfId="0" applyNumberFormat="1" applyFont="1" applyBorder="1" applyAlignment="1">
      <alignment horizontal="center" vertical="top"/>
    </xf>
    <xf numFmtId="2" fontId="24" fillId="0" borderId="0" xfId="0" applyNumberFormat="1" applyFont="1" applyFill="1" applyBorder="1" applyAlignment="1">
      <alignment horizontal="center"/>
    </xf>
    <xf numFmtId="0" fontId="32" fillId="0" borderId="0" xfId="0" applyNumberFormat="1" applyFont="1" applyFill="1" applyBorder="1" applyAlignment="1">
      <alignment horizontal="center"/>
    </xf>
    <xf numFmtId="4" fontId="34" fillId="0" borderId="0" xfId="0" applyNumberFormat="1" applyFont="1" applyBorder="1" applyAlignment="1">
      <alignment horizontal="center" vertical="top"/>
    </xf>
    <xf numFmtId="49" fontId="27" fillId="0" borderId="0" xfId="0" applyNumberFormat="1" applyFont="1" applyBorder="1" applyAlignment="1">
      <alignment horizontal="left" vertical="top" wrapText="1"/>
    </xf>
    <xf numFmtId="0" fontId="27" fillId="0" borderId="0" xfId="0" applyFont="1" applyBorder="1" applyAlignment="1">
      <alignment horizontal="center" vertical="top" wrapText="1"/>
    </xf>
    <xf numFmtId="0" fontId="27" fillId="0" borderId="0" xfId="0" applyFont="1" applyAlignment="1">
      <alignment horizontal="left" vertical="top"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35" fillId="0" borderId="0" xfId="0" applyFont="1" applyAlignment="1">
      <alignment/>
    </xf>
    <xf numFmtId="0" fontId="1" fillId="0" borderId="12" xfId="0" applyFont="1" applyBorder="1" applyAlignment="1">
      <alignment horizontal="center"/>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49" fontId="35" fillId="0" borderId="0" xfId="0" applyNumberFormat="1" applyFont="1" applyAlignment="1">
      <alignment horizontal="left" vertical="top" wrapText="1"/>
    </xf>
    <xf numFmtId="0" fontId="32" fillId="0" borderId="13" xfId="0" applyFont="1" applyFill="1" applyBorder="1" applyAlignment="1">
      <alignment horizontal="right" vertical="top"/>
    </xf>
    <xf numFmtId="0" fontId="32" fillId="0" borderId="13" xfId="0" applyFont="1" applyBorder="1" applyAlignment="1">
      <alignment vertical="top"/>
    </xf>
    <xf numFmtId="4" fontId="32" fillId="0" borderId="13" xfId="0" applyNumberFormat="1" applyFont="1" applyBorder="1" applyAlignment="1">
      <alignment horizontal="center" vertical="top"/>
    </xf>
    <xf numFmtId="0" fontId="32" fillId="0" borderId="0" xfId="0" applyFont="1" applyFill="1" applyBorder="1" applyAlignment="1">
      <alignment vertical="top"/>
    </xf>
    <xf numFmtId="0" fontId="32" fillId="0" borderId="0" xfId="0" applyNumberFormat="1" applyFont="1" applyFill="1" applyBorder="1" applyAlignment="1">
      <alignment horizontal="left" vertical="top" wrapText="1"/>
    </xf>
    <xf numFmtId="0" fontId="32" fillId="0" borderId="0" xfId="0" applyFont="1" applyBorder="1" applyAlignment="1">
      <alignment vertical="top"/>
    </xf>
    <xf numFmtId="0" fontId="32" fillId="0" borderId="0" xfId="0" applyFont="1" applyFill="1" applyBorder="1" applyAlignment="1">
      <alignment horizontal="right" vertical="top"/>
    </xf>
    <xf numFmtId="4" fontId="32" fillId="0" borderId="0" xfId="0" applyNumberFormat="1" applyFont="1" applyBorder="1" applyAlignment="1">
      <alignment horizontal="center" vertical="top"/>
    </xf>
    <xf numFmtId="0" fontId="32" fillId="0" borderId="0" xfId="0" applyFont="1" applyFill="1" applyBorder="1" applyAlignment="1">
      <alignment vertical="top"/>
    </xf>
    <xf numFmtId="49" fontId="32" fillId="0" borderId="14" xfId="0" applyNumberFormat="1" applyFont="1" applyBorder="1" applyAlignment="1">
      <alignment vertical="top"/>
    </xf>
    <xf numFmtId="0" fontId="32" fillId="0" borderId="14" xfId="0" applyNumberFormat="1" applyFont="1" applyFill="1" applyBorder="1" applyAlignment="1">
      <alignment horizontal="left" vertical="top" wrapText="1"/>
    </xf>
    <xf numFmtId="0" fontId="32" fillId="0" borderId="14" xfId="0" applyFont="1" applyBorder="1" applyAlignment="1">
      <alignment vertical="top"/>
    </xf>
    <xf numFmtId="0" fontId="32" fillId="0" borderId="14" xfId="0" applyFont="1" applyFill="1" applyBorder="1" applyAlignment="1">
      <alignment horizontal="right" vertical="top"/>
    </xf>
    <xf numFmtId="4" fontId="32" fillId="0" borderId="14" xfId="0" applyNumberFormat="1" applyFont="1" applyBorder="1" applyAlignment="1">
      <alignment horizontal="center" vertical="top"/>
    </xf>
    <xf numFmtId="3" fontId="37" fillId="0" borderId="0" xfId="0" applyNumberFormat="1" applyFont="1" applyFill="1" applyBorder="1" applyAlignment="1">
      <alignment vertical="top"/>
    </xf>
    <xf numFmtId="49" fontId="32" fillId="0" borderId="0" xfId="0" applyNumberFormat="1" applyFont="1" applyAlignment="1">
      <alignment vertical="top"/>
    </xf>
    <xf numFmtId="0" fontId="27" fillId="0" borderId="0" xfId="0" applyFont="1" applyBorder="1" applyAlignment="1">
      <alignment horizontal="left" vertical="top"/>
    </xf>
    <xf numFmtId="0" fontId="31" fillId="0" borderId="0" xfId="0" applyFont="1" applyBorder="1" applyAlignment="1">
      <alignment horizontal="left" vertical="top"/>
    </xf>
    <xf numFmtId="49" fontId="32" fillId="0" borderId="13" xfId="0" applyNumberFormat="1" applyFont="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right" vertical="top"/>
    </xf>
    <xf numFmtId="0" fontId="27" fillId="0" borderId="0" xfId="0" applyFont="1" applyBorder="1" applyAlignment="1">
      <alignment horizontal="right" vertical="top"/>
    </xf>
    <xf numFmtId="0" fontId="31" fillId="0" borderId="0" xfId="0" applyFont="1" applyBorder="1" applyAlignment="1">
      <alignment horizontal="right" vertical="top"/>
    </xf>
    <xf numFmtId="49" fontId="32" fillId="0" borderId="13" xfId="0" applyNumberFormat="1" applyFont="1" applyBorder="1" applyAlignment="1">
      <alignment horizontal="right" vertical="top"/>
    </xf>
    <xf numFmtId="49" fontId="27" fillId="0" borderId="0" xfId="0" applyNumberFormat="1" applyFont="1" applyBorder="1" applyAlignment="1">
      <alignment horizontal="right" vertical="top"/>
    </xf>
    <xf numFmtId="49" fontId="25" fillId="36" borderId="0" xfId="0" applyNumberFormat="1" applyFont="1" applyFill="1" applyBorder="1" applyAlignment="1">
      <alignment horizontal="left" vertical="top"/>
    </xf>
    <xf numFmtId="49" fontId="35" fillId="36" borderId="0" xfId="0" applyNumberFormat="1" applyFont="1" applyFill="1" applyBorder="1" applyAlignment="1">
      <alignment horizontal="left" vertical="top" wrapText="1"/>
    </xf>
    <xf numFmtId="0" fontId="25" fillId="37" borderId="0" xfId="0" applyFont="1" applyFill="1" applyBorder="1" applyAlignment="1">
      <alignment vertical="top"/>
    </xf>
    <xf numFmtId="0" fontId="38" fillId="0" borderId="0" xfId="0" applyFont="1" applyFill="1" applyBorder="1" applyAlignment="1">
      <alignment vertical="top"/>
    </xf>
    <xf numFmtId="0" fontId="26" fillId="0" borderId="0" xfId="0" applyFont="1" applyBorder="1" applyAlignment="1">
      <alignment horizontal="left" vertical="top"/>
    </xf>
    <xf numFmtId="0" fontId="26" fillId="0" borderId="0" xfId="0" applyFont="1" applyBorder="1" applyAlignment="1">
      <alignment horizontal="right" vertical="top"/>
    </xf>
    <xf numFmtId="0" fontId="26" fillId="0" borderId="0" xfId="0" applyFont="1" applyBorder="1" applyAlignment="1">
      <alignment vertical="top"/>
    </xf>
    <xf numFmtId="0" fontId="26" fillId="0" borderId="0" xfId="0" applyFont="1" applyBorder="1" applyAlignment="1">
      <alignment horizontal="center" vertical="top"/>
    </xf>
    <xf numFmtId="0" fontId="26" fillId="0" borderId="0" xfId="0" applyFont="1" applyFill="1" applyBorder="1" applyAlignment="1">
      <alignment vertical="top"/>
    </xf>
    <xf numFmtId="0" fontId="26" fillId="0" borderId="0" xfId="0" applyFont="1" applyAlignment="1">
      <alignment vertical="top"/>
    </xf>
    <xf numFmtId="0" fontId="1" fillId="0" borderId="13" xfId="0" applyFont="1" applyBorder="1" applyAlignment="1">
      <alignment vertical="top"/>
    </xf>
    <xf numFmtId="3" fontId="1" fillId="0" borderId="13" xfId="0" applyNumberFormat="1" applyFont="1" applyBorder="1" applyAlignment="1">
      <alignment horizontal="center" vertical="top"/>
    </xf>
    <xf numFmtId="0" fontId="1" fillId="0" borderId="13" xfId="0" applyNumberFormat="1" applyFont="1" applyBorder="1" applyAlignment="1">
      <alignment vertical="top"/>
    </xf>
    <xf numFmtId="0" fontId="1" fillId="0" borderId="13" xfId="0" applyNumberFormat="1" applyFont="1" applyBorder="1" applyAlignment="1">
      <alignment horizontal="center" vertical="top"/>
    </xf>
    <xf numFmtId="0" fontId="1" fillId="0" borderId="0" xfId="0" applyFont="1" applyFill="1" applyBorder="1" applyAlignment="1">
      <alignment vertical="top"/>
    </xf>
    <xf numFmtId="0" fontId="24" fillId="0" borderId="0" xfId="0" applyFont="1" applyAlignment="1">
      <alignment vertical="top"/>
    </xf>
    <xf numFmtId="49" fontId="24" fillId="0" borderId="0" xfId="0" applyNumberFormat="1" applyFont="1" applyAlignment="1">
      <alignment horizontal="left" vertical="top" wrapText="1"/>
    </xf>
    <xf numFmtId="0" fontId="24" fillId="0" borderId="0" xfId="0" applyFont="1" applyAlignment="1">
      <alignment horizontal="center" vertical="top"/>
    </xf>
    <xf numFmtId="0" fontId="24" fillId="0" borderId="0" xfId="0" applyNumberFormat="1" applyFont="1" applyAlignment="1">
      <alignment vertical="top"/>
    </xf>
    <xf numFmtId="0" fontId="31" fillId="0" borderId="0" xfId="0" applyFont="1" applyFill="1" applyBorder="1" applyAlignment="1">
      <alignment horizontal="left" vertical="top"/>
    </xf>
    <xf numFmtId="0" fontId="24" fillId="0" borderId="0" xfId="0" applyFont="1" applyFill="1" applyBorder="1" applyAlignment="1">
      <alignment vertical="top"/>
    </xf>
    <xf numFmtId="0" fontId="31" fillId="0" borderId="0" xfId="0" applyNumberFormat="1" applyFont="1" applyBorder="1" applyAlignment="1">
      <alignment vertical="top"/>
    </xf>
    <xf numFmtId="0" fontId="32" fillId="0" borderId="0" xfId="0" applyNumberFormat="1" applyFont="1" applyFill="1" applyBorder="1" applyAlignment="1">
      <alignment horizontal="center" vertical="top"/>
    </xf>
    <xf numFmtId="49" fontId="32" fillId="0" borderId="0" xfId="0" applyNumberFormat="1" applyFont="1" applyFill="1" applyBorder="1" applyAlignment="1">
      <alignment horizontal="left" vertical="top"/>
    </xf>
    <xf numFmtId="49" fontId="32" fillId="0" borderId="0" xfId="0" applyNumberFormat="1" applyFont="1" applyFill="1" applyBorder="1" applyAlignment="1">
      <alignment horizontal="left" vertical="top" wrapText="1"/>
    </xf>
    <xf numFmtId="0" fontId="32" fillId="0" borderId="0" xfId="0" applyFont="1" applyFill="1" applyBorder="1" applyAlignment="1">
      <alignment horizontal="center" vertical="top"/>
    </xf>
    <xf numFmtId="49" fontId="24" fillId="0" borderId="0" xfId="0" applyNumberFormat="1" applyFont="1" applyBorder="1" applyAlignment="1">
      <alignment horizontal="left" vertical="top" wrapText="1"/>
    </xf>
    <xf numFmtId="0" fontId="24" fillId="0" borderId="0" xfId="0" applyFont="1" applyBorder="1" applyAlignment="1">
      <alignment vertical="top"/>
    </xf>
    <xf numFmtId="0" fontId="24" fillId="0" borderId="0" xfId="0" applyNumberFormat="1" applyFont="1" applyBorder="1" applyAlignment="1">
      <alignment vertical="top"/>
    </xf>
    <xf numFmtId="49" fontId="39" fillId="0" borderId="0" xfId="0" applyNumberFormat="1" applyFont="1" applyFill="1" applyAlignment="1">
      <alignment vertical="top"/>
    </xf>
    <xf numFmtId="49" fontId="39" fillId="0" borderId="0" xfId="0" applyNumberFormat="1" applyFont="1" applyFill="1" applyAlignment="1">
      <alignment vertical="top" wrapText="1"/>
    </xf>
    <xf numFmtId="0" fontId="39" fillId="0" borderId="0" xfId="0" applyFont="1" applyFill="1" applyAlignment="1">
      <alignment vertical="top"/>
    </xf>
    <xf numFmtId="4" fontId="39" fillId="0" borderId="0" xfId="0" applyNumberFormat="1" applyFont="1" applyFill="1" applyAlignment="1">
      <alignment vertical="top"/>
    </xf>
    <xf numFmtId="4" fontId="39" fillId="0" borderId="0" xfId="0" applyNumberFormat="1" applyFont="1" applyFill="1" applyAlignment="1">
      <alignment horizontal="right" vertical="top"/>
    </xf>
    <xf numFmtId="0" fontId="24" fillId="0" borderId="0" xfId="0" applyFont="1" applyBorder="1" applyAlignment="1">
      <alignment horizontal="center" vertical="top"/>
    </xf>
    <xf numFmtId="4" fontId="31" fillId="0" borderId="0" xfId="0" applyNumberFormat="1" applyFont="1" applyFill="1" applyBorder="1" applyAlignment="1">
      <alignment vertical="top"/>
    </xf>
    <xf numFmtId="0" fontId="26" fillId="0" borderId="15" xfId="0" applyFont="1" applyFill="1" applyBorder="1" applyAlignment="1">
      <alignment horizontal="left" vertical="top"/>
    </xf>
    <xf numFmtId="0" fontId="35" fillId="0" borderId="16" xfId="0" applyFont="1" applyBorder="1" applyAlignment="1">
      <alignment horizontal="left"/>
    </xf>
    <xf numFmtId="0" fontId="1" fillId="0" borderId="16" xfId="0" applyFont="1" applyBorder="1" applyAlignment="1">
      <alignment horizontal="left"/>
    </xf>
    <xf numFmtId="0" fontId="36" fillId="0" borderId="17" xfId="0" applyFont="1" applyBorder="1" applyAlignment="1">
      <alignment horizontal="left"/>
    </xf>
    <xf numFmtId="0" fontId="1" fillId="0" borderId="0" xfId="0" applyFont="1" applyBorder="1" applyAlignment="1">
      <alignment vertical="top"/>
    </xf>
    <xf numFmtId="0" fontId="1" fillId="0" borderId="0" xfId="0" applyNumberFormat="1" applyFont="1" applyBorder="1" applyAlignment="1">
      <alignment vertical="top"/>
    </xf>
    <xf numFmtId="0" fontId="27" fillId="0" borderId="0" xfId="0" applyFont="1" applyFill="1" applyBorder="1" applyAlignment="1">
      <alignment vertical="top"/>
    </xf>
    <xf numFmtId="0" fontId="0" fillId="0" borderId="0" xfId="0" applyNumberFormat="1" applyAlignment="1">
      <alignment/>
    </xf>
    <xf numFmtId="0" fontId="0" fillId="0" borderId="0" xfId="0" applyNumberFormat="1" applyFill="1" applyAlignment="1">
      <alignment/>
    </xf>
    <xf numFmtId="0" fontId="40" fillId="0" borderId="0" xfId="0" applyNumberFormat="1" applyFont="1" applyAlignment="1">
      <alignment horizontal="left"/>
    </xf>
    <xf numFmtId="0" fontId="25" fillId="0" borderId="0" xfId="0" applyNumberFormat="1" applyFont="1" applyAlignment="1">
      <alignment horizontal="center"/>
    </xf>
    <xf numFmtId="0" fontId="40" fillId="0" borderId="0" xfId="0" applyNumberFormat="1" applyFont="1" applyFill="1" applyAlignment="1">
      <alignment horizontal="left"/>
    </xf>
    <xf numFmtId="1" fontId="0" fillId="0" borderId="0" xfId="0" applyNumberFormat="1" applyAlignment="1">
      <alignment/>
    </xf>
    <xf numFmtId="0" fontId="97" fillId="0" borderId="18" xfId="0" applyFont="1" applyFill="1" applyBorder="1" applyAlignment="1">
      <alignment vertical="top"/>
    </xf>
    <xf numFmtId="0" fontId="97" fillId="0" borderId="19" xfId="0" applyFont="1" applyBorder="1" applyAlignment="1">
      <alignment horizontal="left" vertical="top"/>
    </xf>
    <xf numFmtId="0" fontId="97" fillId="0" borderId="20" xfId="0" applyFont="1" applyBorder="1" applyAlignment="1">
      <alignment horizontal="center"/>
    </xf>
    <xf numFmtId="0" fontId="98" fillId="0" borderId="20" xfId="0" applyFont="1" applyBorder="1" applyAlignment="1">
      <alignment/>
    </xf>
    <xf numFmtId="49" fontId="97" fillId="0" borderId="20" xfId="0" applyNumberFormat="1" applyFont="1" applyBorder="1" applyAlignment="1">
      <alignment horizontal="center"/>
    </xf>
    <xf numFmtId="0" fontId="98" fillId="0" borderId="20" xfId="0" applyFont="1" applyBorder="1" applyAlignment="1">
      <alignment horizontal="center"/>
    </xf>
    <xf numFmtId="0" fontId="97" fillId="0" borderId="21" xfId="0" applyFont="1" applyBorder="1" applyAlignment="1">
      <alignment horizontal="left" vertical="top"/>
    </xf>
    <xf numFmtId="0" fontId="42" fillId="0" borderId="18" xfId="0" applyNumberFormat="1" applyFont="1" applyBorder="1" applyAlignment="1">
      <alignment/>
    </xf>
    <xf numFmtId="0" fontId="97" fillId="0" borderId="22" xfId="0" applyFont="1" applyBorder="1" applyAlignment="1">
      <alignment horizontal="left" vertical="top"/>
    </xf>
    <xf numFmtId="0" fontId="42" fillId="0" borderId="23" xfId="0" applyNumberFormat="1" applyFont="1" applyBorder="1" applyAlignment="1">
      <alignment/>
    </xf>
    <xf numFmtId="1" fontId="0" fillId="0" borderId="23" xfId="0" applyNumberFormat="1" applyFont="1" applyBorder="1" applyAlignment="1">
      <alignment/>
    </xf>
    <xf numFmtId="0" fontId="1" fillId="0" borderId="23" xfId="47" applyNumberFormat="1" applyFont="1" applyBorder="1">
      <alignment/>
      <protection/>
    </xf>
    <xf numFmtId="0" fontId="0" fillId="0" borderId="23" xfId="0" applyNumberFormat="1" applyFont="1" applyBorder="1" applyAlignment="1">
      <alignment/>
    </xf>
    <xf numFmtId="1" fontId="38" fillId="0" borderId="23" xfId="0" applyNumberFormat="1" applyFont="1" applyBorder="1" applyAlignment="1">
      <alignment horizontal="left"/>
    </xf>
    <xf numFmtId="0" fontId="41" fillId="0" borderId="23" xfId="0" applyFont="1" applyBorder="1" applyAlignment="1">
      <alignment horizontal="left" vertical="top"/>
    </xf>
    <xf numFmtId="0" fontId="97" fillId="0" borderId="12" xfId="0" applyFont="1" applyBorder="1" applyAlignment="1">
      <alignment horizontal="left" vertical="top"/>
    </xf>
    <xf numFmtId="0" fontId="32" fillId="0" borderId="0" xfId="0" applyFont="1" applyFill="1" applyBorder="1" applyAlignment="1">
      <alignment horizontal="right" vertical="top"/>
    </xf>
    <xf numFmtId="0" fontId="35" fillId="0" borderId="0" xfId="0" applyFont="1" applyAlignment="1">
      <alignment horizontal="left" vertical="top" wrapText="1"/>
    </xf>
    <xf numFmtId="0" fontId="1" fillId="0" borderId="0" xfId="0" applyFont="1" applyAlignment="1">
      <alignment horizontal="left" vertical="top"/>
    </xf>
    <xf numFmtId="0" fontId="27" fillId="0" borderId="0" xfId="0" applyNumberFormat="1" applyFont="1" applyBorder="1" applyAlignment="1">
      <alignment horizontal="left" vertical="top"/>
    </xf>
    <xf numFmtId="0" fontId="35" fillId="0" borderId="0" xfId="0" applyNumberFormat="1" applyFont="1" applyBorder="1" applyAlignment="1">
      <alignment horizontal="left" vertical="top" wrapText="1"/>
    </xf>
    <xf numFmtId="0" fontId="32" fillId="0" borderId="0" xfId="0" applyFont="1" applyAlignment="1">
      <alignment horizontal="left" vertical="top"/>
    </xf>
    <xf numFmtId="0" fontId="35" fillId="0" borderId="0" xfId="0" applyFont="1" applyAlignment="1">
      <alignment horizontal="left" vertical="top"/>
    </xf>
    <xf numFmtId="0" fontId="97" fillId="0" borderId="24" xfId="0" applyFont="1" applyBorder="1" applyAlignment="1">
      <alignment horizontal="center"/>
    </xf>
    <xf numFmtId="10" fontId="97" fillId="0" borderId="24" xfId="55" applyNumberFormat="1" applyFont="1" applyFill="1" applyBorder="1" applyAlignment="1" applyProtection="1">
      <alignment horizontal="center"/>
      <protection/>
    </xf>
    <xf numFmtId="9" fontId="97" fillId="0" borderId="24" xfId="55" applyNumberFormat="1" applyFont="1" applyFill="1" applyBorder="1" applyAlignment="1" applyProtection="1">
      <alignment horizontal="center"/>
      <protection/>
    </xf>
    <xf numFmtId="0" fontId="1" fillId="0" borderId="16" xfId="0" applyFont="1" applyBorder="1" applyAlignment="1">
      <alignment/>
    </xf>
    <xf numFmtId="0" fontId="1" fillId="0" borderId="20" xfId="0" applyFont="1" applyBorder="1" applyAlignment="1">
      <alignment horizontal="center"/>
    </xf>
    <xf numFmtId="0" fontId="24" fillId="0" borderId="0" xfId="0" applyFont="1" applyFill="1" applyBorder="1" applyAlignment="1">
      <alignment vertical="top"/>
    </xf>
    <xf numFmtId="0" fontId="99" fillId="0" borderId="25" xfId="0" applyFont="1" applyBorder="1" applyAlignment="1">
      <alignment horizontal="left" vertical="top"/>
    </xf>
    <xf numFmtId="1" fontId="26" fillId="0" borderId="15" xfId="0" applyNumberFormat="1" applyFont="1" applyBorder="1" applyAlignment="1" applyProtection="1">
      <alignment horizontal="left"/>
      <protection locked="0"/>
    </xf>
    <xf numFmtId="1" fontId="26" fillId="0" borderId="26" xfId="0" applyNumberFormat="1" applyFont="1" applyBorder="1" applyAlignment="1" applyProtection="1">
      <alignment horizontal="left"/>
      <protection locked="0"/>
    </xf>
    <xf numFmtId="1" fontId="38" fillId="0" borderId="27" xfId="0" applyNumberFormat="1" applyFont="1" applyBorder="1" applyAlignment="1">
      <alignment horizontal="left"/>
    </xf>
    <xf numFmtId="0" fontId="38" fillId="0" borderId="24" xfId="0" applyNumberFormat="1" applyFont="1" applyBorder="1" applyAlignment="1">
      <alignment horizontal="left"/>
    </xf>
    <xf numFmtId="0" fontId="25" fillId="33" borderId="0" xfId="0" applyNumberFormat="1" applyFont="1" applyFill="1" applyBorder="1" applyAlignment="1">
      <alignment vertical="top"/>
    </xf>
    <xf numFmtId="0" fontId="25" fillId="33" borderId="0" xfId="0" applyNumberFormat="1" applyFont="1" applyFill="1" applyBorder="1" applyAlignment="1">
      <alignment vertical="top"/>
    </xf>
    <xf numFmtId="0" fontId="35" fillId="0" borderId="16" xfId="0" applyFont="1" applyBorder="1" applyAlignment="1" applyProtection="1">
      <alignment horizontal="left"/>
      <protection locked="0"/>
    </xf>
    <xf numFmtId="0" fontId="43" fillId="0" borderId="24" xfId="0" applyFont="1" applyBorder="1" applyAlignment="1" applyProtection="1">
      <alignment horizontal="left"/>
      <protection locked="0"/>
    </xf>
    <xf numFmtId="0" fontId="26" fillId="0" borderId="23" xfId="0" applyNumberFormat="1" applyFont="1" applyBorder="1" applyAlignment="1" applyProtection="1">
      <alignment horizontal="left"/>
      <protection locked="0"/>
    </xf>
    <xf numFmtId="49" fontId="45" fillId="0" borderId="0" xfId="0" applyNumberFormat="1" applyFont="1" applyFill="1" applyAlignment="1">
      <alignment vertical="top" wrapText="1"/>
    </xf>
    <xf numFmtId="0" fontId="45" fillId="0" borderId="0" xfId="0" applyNumberFormat="1" applyFont="1" applyFill="1" applyAlignment="1">
      <alignment vertical="top" wrapText="1"/>
    </xf>
    <xf numFmtId="0" fontId="99" fillId="0" borderId="24" xfId="0" applyFont="1" applyBorder="1" applyAlignment="1">
      <alignment horizontal="left" vertical="top"/>
    </xf>
    <xf numFmtId="0" fontId="27" fillId="0" borderId="0" xfId="0" applyFont="1" applyFill="1" applyAlignment="1">
      <alignment vertical="top" wrapText="1"/>
    </xf>
    <xf numFmtId="0" fontId="45" fillId="0" borderId="0" xfId="0" applyFont="1" applyFill="1" applyAlignment="1" quotePrefix="1">
      <alignment vertical="top" wrapText="1"/>
    </xf>
    <xf numFmtId="49" fontId="27" fillId="0" borderId="0" xfId="0" applyNumberFormat="1" applyFont="1" applyFill="1" applyBorder="1" applyAlignment="1">
      <alignment horizontal="right" vertical="top"/>
    </xf>
    <xf numFmtId="1" fontId="28" fillId="0" borderId="0" xfId="0" applyNumberFormat="1" applyFont="1" applyFill="1" applyBorder="1" applyAlignment="1">
      <alignment horizontal="center" vertical="top"/>
    </xf>
    <xf numFmtId="3" fontId="28" fillId="0" borderId="0" xfId="0" applyNumberFormat="1" applyFont="1" applyFill="1" applyBorder="1" applyAlignment="1">
      <alignment horizontal="center" vertical="top"/>
    </xf>
    <xf numFmtId="4" fontId="31" fillId="0" borderId="0" xfId="0" applyNumberFormat="1" applyFont="1" applyFill="1" applyBorder="1" applyAlignment="1">
      <alignment horizontal="center" vertical="top"/>
    </xf>
    <xf numFmtId="0" fontId="0" fillId="0" borderId="0" xfId="46" applyFont="1" applyFill="1" applyBorder="1" applyAlignment="1">
      <alignment horizontal="left" vertical="top" wrapText="1"/>
      <protection/>
    </xf>
    <xf numFmtId="0" fontId="27" fillId="0" borderId="0" xfId="0" applyNumberFormat="1" applyFont="1" applyFill="1" applyAlignment="1">
      <alignment vertical="top" wrapText="1"/>
    </xf>
    <xf numFmtId="3" fontId="31" fillId="0" borderId="0" xfId="0" applyNumberFormat="1" applyFont="1" applyFill="1" applyBorder="1" applyAlignment="1">
      <alignment vertical="top"/>
    </xf>
    <xf numFmtId="0" fontId="31" fillId="0" borderId="0" xfId="0" applyFont="1" applyFill="1" applyBorder="1" applyAlignment="1">
      <alignment horizontal="right" vertical="top"/>
    </xf>
    <xf numFmtId="49" fontId="27" fillId="0" borderId="0" xfId="0" applyNumberFormat="1" applyFont="1" applyFill="1" applyBorder="1" applyAlignment="1">
      <alignment horizontal="left" vertical="top"/>
    </xf>
    <xf numFmtId="49" fontId="28" fillId="0" borderId="0" xfId="0" applyNumberFormat="1" applyFont="1" applyFill="1" applyBorder="1" applyAlignment="1">
      <alignment horizontal="left" vertical="top" wrapText="1"/>
    </xf>
    <xf numFmtId="0" fontId="27" fillId="0" borderId="0" xfId="0" applyFont="1" applyFill="1" applyAlignment="1" quotePrefix="1">
      <alignment vertical="top" wrapText="1"/>
    </xf>
    <xf numFmtId="0" fontId="27" fillId="0" borderId="0" xfId="46" applyNumberFormat="1" applyFont="1" applyFill="1" applyBorder="1" applyAlignment="1" quotePrefix="1">
      <alignment horizontal="left" vertical="top" wrapText="1"/>
      <protection/>
    </xf>
    <xf numFmtId="49" fontId="47" fillId="0" borderId="0" xfId="0" applyNumberFormat="1" applyFont="1" applyBorder="1" applyAlignment="1">
      <alignment horizontal="left" vertical="top" wrapText="1"/>
    </xf>
    <xf numFmtId="49" fontId="35" fillId="0" borderId="0" xfId="0" applyNumberFormat="1" applyFont="1" applyBorder="1" applyAlignment="1">
      <alignment horizontal="right" vertical="top"/>
    </xf>
    <xf numFmtId="49" fontId="35" fillId="0" borderId="0" xfId="0" applyNumberFormat="1" applyFont="1" applyBorder="1" applyAlignment="1">
      <alignment vertical="top"/>
    </xf>
    <xf numFmtId="0" fontId="35" fillId="0" borderId="0" xfId="0" applyFont="1" applyBorder="1" applyAlignment="1">
      <alignment vertical="top" wrapText="1"/>
    </xf>
    <xf numFmtId="3" fontId="1"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0" fontId="26" fillId="0" borderId="0" xfId="0" applyFont="1" applyFill="1" applyBorder="1" applyAlignment="1">
      <alignment horizontal="left" vertical="top"/>
    </xf>
    <xf numFmtId="0" fontId="26" fillId="0" borderId="0" xfId="0" applyFont="1" applyFill="1" applyBorder="1" applyAlignment="1">
      <alignment horizontal="center" vertical="top"/>
    </xf>
    <xf numFmtId="0" fontId="26" fillId="0" borderId="0" xfId="0" applyNumberFormat="1" applyFont="1" applyFill="1" applyBorder="1" applyAlignment="1">
      <alignment vertical="top"/>
    </xf>
    <xf numFmtId="0" fontId="26" fillId="0" borderId="0" xfId="0" applyFont="1" applyFill="1" applyAlignment="1">
      <alignment vertical="top"/>
    </xf>
    <xf numFmtId="0" fontId="26" fillId="0" borderId="0" xfId="0" applyFont="1" applyFill="1" applyBorder="1" applyAlignment="1">
      <alignment horizontal="right" vertical="top"/>
    </xf>
    <xf numFmtId="0" fontId="26" fillId="0" borderId="0" xfId="0" applyFont="1" applyFill="1" applyAlignment="1">
      <alignment vertical="top"/>
    </xf>
    <xf numFmtId="0" fontId="27" fillId="0" borderId="0" xfId="0" applyNumberFormat="1" applyFont="1" applyFill="1" applyBorder="1" applyAlignment="1">
      <alignment vertical="top"/>
    </xf>
    <xf numFmtId="49" fontId="1" fillId="0" borderId="0" xfId="0" applyNumberFormat="1"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NumberFormat="1" applyFont="1" applyFill="1" applyBorder="1" applyAlignment="1">
      <alignment vertical="top"/>
    </xf>
    <xf numFmtId="0" fontId="25" fillId="0" borderId="0" xfId="0" applyNumberFormat="1" applyFont="1" applyFill="1" applyBorder="1" applyAlignment="1">
      <alignment vertical="top"/>
    </xf>
    <xf numFmtId="0" fontId="27" fillId="0" borderId="0" xfId="0" applyNumberFormat="1" applyFont="1" applyFill="1" applyBorder="1" applyAlignment="1">
      <alignment vertical="top" wrapText="1"/>
    </xf>
    <xf numFmtId="0" fontId="27" fillId="0" borderId="0" xfId="0" applyFont="1" applyFill="1" applyAlignment="1">
      <alignment vertical="top"/>
    </xf>
    <xf numFmtId="0" fontId="27" fillId="0" borderId="0" xfId="0" applyFont="1" applyFill="1" applyBorder="1" applyAlignment="1">
      <alignment horizontal="right" vertical="top"/>
    </xf>
    <xf numFmtId="49" fontId="27" fillId="0" borderId="0" xfId="0" applyNumberFormat="1" applyFont="1" applyFill="1" applyBorder="1" applyAlignment="1">
      <alignment horizontal="left" vertical="top" wrapText="1"/>
    </xf>
    <xf numFmtId="0" fontId="27" fillId="0" borderId="0" xfId="0" applyFont="1" applyFill="1" applyBorder="1" applyAlignment="1">
      <alignment horizontal="center" vertical="top"/>
    </xf>
    <xf numFmtId="49" fontId="35" fillId="0" borderId="13" xfId="0" applyNumberFormat="1" applyFont="1" applyFill="1" applyBorder="1" applyAlignment="1">
      <alignment horizontal="right" vertical="top"/>
    </xf>
    <xf numFmtId="49" fontId="35" fillId="0" borderId="13" xfId="0" applyNumberFormat="1" applyFont="1" applyFill="1" applyBorder="1" applyAlignment="1">
      <alignment vertical="top"/>
    </xf>
    <xf numFmtId="0" fontId="35" fillId="0" borderId="13" xfId="0" applyFont="1" applyFill="1" applyBorder="1" applyAlignment="1">
      <alignment vertical="top" wrapText="1"/>
    </xf>
    <xf numFmtId="0" fontId="1" fillId="0" borderId="13" xfId="0" applyFont="1" applyFill="1" applyBorder="1" applyAlignment="1">
      <alignment vertical="top"/>
    </xf>
    <xf numFmtId="3" fontId="1" fillId="0" borderId="13" xfId="0" applyNumberFormat="1" applyFont="1" applyFill="1" applyBorder="1" applyAlignment="1">
      <alignment horizontal="center" vertical="top"/>
    </xf>
    <xf numFmtId="0" fontId="1" fillId="0" borderId="13" xfId="0" applyNumberFormat="1" applyFont="1" applyFill="1" applyBorder="1" applyAlignment="1">
      <alignment vertical="top"/>
    </xf>
    <xf numFmtId="0" fontId="1" fillId="0" borderId="13" xfId="0" applyNumberFormat="1" applyFont="1" applyFill="1" applyBorder="1" applyAlignment="1">
      <alignment horizontal="center" vertical="top"/>
    </xf>
    <xf numFmtId="0" fontId="25" fillId="0" borderId="0" xfId="0" applyNumberFormat="1" applyFont="1" applyFill="1" applyBorder="1" applyAlignment="1">
      <alignment vertical="top"/>
    </xf>
    <xf numFmtId="0" fontId="1" fillId="0" borderId="0" xfId="0" applyFont="1" applyFill="1" applyBorder="1" applyAlignment="1">
      <alignment horizontal="right" vertical="top"/>
    </xf>
    <xf numFmtId="49" fontId="1" fillId="0" borderId="0"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xf>
    <xf numFmtId="0" fontId="1" fillId="0" borderId="0" xfId="0" applyNumberFormat="1" applyFont="1" applyFill="1" applyBorder="1" applyAlignment="1">
      <alignment horizontal="center" vertical="top"/>
    </xf>
    <xf numFmtId="49" fontId="32" fillId="0" borderId="13" xfId="0" applyNumberFormat="1" applyFont="1" applyFill="1" applyBorder="1" applyAlignment="1">
      <alignment horizontal="right" vertical="top"/>
    </xf>
    <xf numFmtId="49" fontId="32" fillId="0" borderId="13" xfId="0" applyNumberFormat="1" applyFont="1" applyFill="1" applyBorder="1" applyAlignment="1">
      <alignment horizontal="left" vertical="top"/>
    </xf>
    <xf numFmtId="0" fontId="32" fillId="0" borderId="13" xfId="0" applyFont="1" applyFill="1" applyBorder="1" applyAlignment="1">
      <alignment vertical="top"/>
    </xf>
    <xf numFmtId="4" fontId="32" fillId="0" borderId="13" xfId="0" applyNumberFormat="1" applyFont="1" applyFill="1" applyBorder="1" applyAlignment="1">
      <alignment horizontal="center" vertical="top"/>
    </xf>
    <xf numFmtId="4" fontId="34" fillId="0" borderId="0" xfId="0" applyNumberFormat="1" applyFont="1" applyFill="1" applyBorder="1" applyAlignment="1">
      <alignment horizontal="center" vertical="top"/>
    </xf>
    <xf numFmtId="0" fontId="38" fillId="0" borderId="13" xfId="0" applyFont="1" applyFill="1" applyBorder="1" applyAlignment="1">
      <alignment horizontal="left" vertical="top"/>
    </xf>
    <xf numFmtId="0" fontId="38" fillId="0" borderId="13" xfId="0" applyFont="1" applyFill="1" applyBorder="1" applyAlignment="1">
      <alignment vertical="top" wrapText="1"/>
    </xf>
    <xf numFmtId="0" fontId="38" fillId="0" borderId="13" xfId="0" applyFont="1" applyFill="1" applyBorder="1" applyAlignment="1">
      <alignment vertical="top"/>
    </xf>
    <xf numFmtId="0" fontId="38" fillId="0" borderId="13" xfId="0" applyFont="1" applyFill="1" applyBorder="1" applyAlignment="1">
      <alignment horizontal="center" vertical="top"/>
    </xf>
    <xf numFmtId="0" fontId="38" fillId="0" borderId="13" xfId="0" applyNumberFormat="1" applyFont="1" applyFill="1" applyBorder="1" applyAlignment="1">
      <alignment vertical="top"/>
    </xf>
    <xf numFmtId="0" fontId="24" fillId="0" borderId="0" xfId="0" applyFont="1" applyFill="1" applyAlignment="1">
      <alignment vertical="top"/>
    </xf>
    <xf numFmtId="49" fontId="24" fillId="0" borderId="0" xfId="0" applyNumberFormat="1" applyFont="1" applyFill="1" applyAlignment="1">
      <alignment horizontal="left" vertical="top" wrapText="1"/>
    </xf>
    <xf numFmtId="0" fontId="24" fillId="0" borderId="0" xfId="0" applyFont="1" applyFill="1" applyAlignment="1">
      <alignment horizontal="center" vertical="top"/>
    </xf>
    <xf numFmtId="0" fontId="24" fillId="0" borderId="0" xfId="0" applyNumberFormat="1" applyFont="1" applyFill="1" applyAlignment="1">
      <alignment vertical="top"/>
    </xf>
    <xf numFmtId="0" fontId="31" fillId="0" borderId="0" xfId="0" applyNumberFormat="1" applyFont="1" applyFill="1" applyBorder="1" applyAlignment="1">
      <alignment vertical="top"/>
    </xf>
    <xf numFmtId="49" fontId="24" fillId="0" borderId="0" xfId="0" applyNumberFormat="1" applyFont="1" applyFill="1" applyBorder="1" applyAlignment="1">
      <alignment vertical="top"/>
    </xf>
    <xf numFmtId="49" fontId="24" fillId="0" borderId="0" xfId="0" applyNumberFormat="1" applyFont="1" applyFill="1" applyBorder="1" applyAlignment="1">
      <alignment horizontal="left" vertical="top" wrapText="1"/>
    </xf>
    <xf numFmtId="0" fontId="24" fillId="0" borderId="0" xfId="0" applyNumberFormat="1" applyFont="1" applyFill="1" applyBorder="1" applyAlignment="1">
      <alignment vertical="top"/>
    </xf>
    <xf numFmtId="0" fontId="24" fillId="0" borderId="0" xfId="0" applyNumberFormat="1" applyFont="1" applyFill="1" applyBorder="1" applyAlignment="1">
      <alignment horizontal="right" vertical="top"/>
    </xf>
    <xf numFmtId="49" fontId="32" fillId="0" borderId="0" xfId="0" applyNumberFormat="1" applyFont="1" applyFill="1" applyBorder="1" applyAlignment="1">
      <alignment vertical="top"/>
    </xf>
    <xf numFmtId="4" fontId="32" fillId="0" borderId="0" xfId="0" applyNumberFormat="1" applyFont="1" applyFill="1" applyBorder="1" applyAlignment="1">
      <alignment horizontal="center" vertical="top"/>
    </xf>
    <xf numFmtId="49" fontId="32" fillId="0" borderId="0" xfId="0" applyNumberFormat="1" applyFont="1" applyFill="1" applyAlignment="1">
      <alignment vertical="top"/>
    </xf>
    <xf numFmtId="0" fontId="24" fillId="0" borderId="0" xfId="0" applyFont="1" applyFill="1" applyBorder="1" applyAlignment="1">
      <alignment horizontal="center" vertical="top"/>
    </xf>
    <xf numFmtId="49" fontId="35" fillId="0" borderId="0" xfId="0" applyNumberFormat="1" applyFont="1" applyFill="1" applyBorder="1" applyAlignment="1">
      <alignment horizontal="right" vertical="top"/>
    </xf>
    <xf numFmtId="49" fontId="35" fillId="0" borderId="0" xfId="0" applyNumberFormat="1" applyFont="1" applyFill="1" applyBorder="1" applyAlignment="1">
      <alignment vertical="top"/>
    </xf>
    <xf numFmtId="3" fontId="1" fillId="0" borderId="0" xfId="0" applyNumberFormat="1" applyFont="1" applyFill="1" applyBorder="1" applyAlignment="1">
      <alignment horizontal="center" vertical="top"/>
    </xf>
    <xf numFmtId="0" fontId="1" fillId="0" borderId="0" xfId="0" applyNumberFormat="1" applyFont="1" applyFill="1" applyBorder="1" applyAlignment="1">
      <alignment vertical="top"/>
    </xf>
    <xf numFmtId="0" fontId="1" fillId="0" borderId="0" xfId="0" applyNumberFormat="1" applyFont="1" applyFill="1" applyBorder="1" applyAlignment="1">
      <alignment horizontal="center" vertical="top"/>
    </xf>
    <xf numFmtId="49" fontId="0" fillId="0" borderId="0" xfId="0" applyNumberFormat="1" applyFill="1" applyAlignment="1">
      <alignment vertical="top"/>
    </xf>
    <xf numFmtId="0" fontId="27" fillId="0" borderId="0" xfId="0" applyFont="1" applyFill="1" applyBorder="1" applyAlignment="1">
      <alignment horizontal="left" vertical="top" wrapText="1"/>
    </xf>
    <xf numFmtId="0" fontId="27" fillId="0" borderId="0" xfId="0" applyFont="1" applyFill="1" applyBorder="1" applyAlignment="1">
      <alignment vertical="top" wrapText="1"/>
    </xf>
    <xf numFmtId="0" fontId="29" fillId="0" borderId="0" xfId="0" applyFont="1" applyFill="1" applyBorder="1" applyAlignment="1">
      <alignment horizontal="left" vertical="top" wrapText="1"/>
    </xf>
    <xf numFmtId="0" fontId="35" fillId="0" borderId="0" xfId="0" applyFont="1" applyFill="1" applyBorder="1" applyAlignment="1">
      <alignment vertical="top" wrapText="1"/>
    </xf>
    <xf numFmtId="2" fontId="45" fillId="0" borderId="0" xfId="0" applyNumberFormat="1" applyFont="1" applyFill="1" applyAlignment="1">
      <alignment vertical="top" wrapText="1"/>
    </xf>
    <xf numFmtId="3" fontId="27" fillId="0" borderId="0" xfId="0" applyNumberFormat="1" applyFont="1" applyFill="1" applyBorder="1" applyAlignment="1">
      <alignment vertical="top"/>
    </xf>
    <xf numFmtId="49" fontId="27" fillId="0" borderId="0" xfId="46" applyNumberFormat="1" applyFont="1" applyFill="1" applyBorder="1" applyAlignment="1" quotePrefix="1">
      <alignment horizontal="left" vertical="top" wrapText="1"/>
      <protection/>
    </xf>
    <xf numFmtId="49" fontId="50" fillId="0" borderId="0" xfId="0" applyNumberFormat="1" applyFont="1" applyFill="1" applyAlignment="1">
      <alignment vertical="top" wrapText="1"/>
    </xf>
    <xf numFmtId="0" fontId="45" fillId="0" borderId="0" xfId="0" applyFont="1" applyAlignment="1">
      <alignment vertical="top" wrapText="1"/>
    </xf>
    <xf numFmtId="49" fontId="100" fillId="0" borderId="0" xfId="0" applyNumberFormat="1" applyFont="1" applyFill="1" applyAlignment="1">
      <alignment vertical="top" wrapText="1"/>
    </xf>
    <xf numFmtId="2" fontId="28" fillId="0" borderId="0" xfId="0" applyNumberFormat="1" applyFont="1" applyFill="1" applyBorder="1" applyAlignment="1">
      <alignment horizontal="left" vertical="top" wrapText="1"/>
    </xf>
    <xf numFmtId="49" fontId="45" fillId="0" borderId="0" xfId="0" applyNumberFormat="1" applyFont="1" applyFill="1" applyAlignment="1" quotePrefix="1">
      <alignment vertical="top" wrapText="1"/>
    </xf>
    <xf numFmtId="49" fontId="27" fillId="0" borderId="0" xfId="0" applyNumberFormat="1" applyFont="1" applyFill="1" applyAlignment="1">
      <alignment vertical="top" wrapText="1"/>
    </xf>
    <xf numFmtId="0" fontId="1" fillId="0" borderId="0" xfId="0" applyFont="1" applyFill="1" applyAlignment="1">
      <alignment vertical="top" wrapText="1"/>
    </xf>
    <xf numFmtId="3" fontId="33" fillId="0" borderId="0" xfId="0" applyNumberFormat="1" applyFont="1" applyFill="1" applyBorder="1" applyAlignment="1" applyProtection="1">
      <alignment vertical="top"/>
      <protection locked="0"/>
    </xf>
    <xf numFmtId="0" fontId="27" fillId="0" borderId="0" xfId="0" applyFont="1" applyFill="1" applyBorder="1" applyAlignment="1" applyProtection="1">
      <alignment vertical="top"/>
      <protection locked="0"/>
    </xf>
    <xf numFmtId="0" fontId="1" fillId="0" borderId="0" xfId="0" applyFont="1" applyFill="1" applyBorder="1" applyAlignment="1" applyProtection="1">
      <alignment horizontal="left" vertical="top" wrapText="1"/>
      <protection locked="0"/>
    </xf>
    <xf numFmtId="0" fontId="24" fillId="0" borderId="0" xfId="0" applyNumberFormat="1" applyFont="1" applyBorder="1" applyAlignment="1">
      <alignment horizontal="right" vertical="top"/>
    </xf>
    <xf numFmtId="49" fontId="32" fillId="0" borderId="0" xfId="0" applyNumberFormat="1" applyFont="1" applyBorder="1" applyAlignment="1">
      <alignment vertical="top"/>
    </xf>
    <xf numFmtId="0" fontId="32" fillId="0" borderId="13" xfId="0" applyFont="1" applyFill="1" applyBorder="1" applyAlignment="1">
      <alignment horizontal="left" vertical="top"/>
    </xf>
    <xf numFmtId="0" fontId="0" fillId="0" borderId="0" xfId="0" applyAlignment="1">
      <alignment vertical="top" wrapText="1"/>
    </xf>
    <xf numFmtId="0" fontId="0" fillId="0" borderId="0" xfId="0" applyFont="1" applyAlignment="1">
      <alignment vertical="top" wrapText="1"/>
    </xf>
    <xf numFmtId="184" fontId="27" fillId="0" borderId="0" xfId="44" applyFont="1" applyAlignment="1">
      <alignment vertical="top" wrapText="1"/>
      <protection/>
    </xf>
    <xf numFmtId="0" fontId="27" fillId="0" borderId="0" xfId="45" applyFont="1" applyAlignment="1">
      <alignment vertical="top" wrapText="1"/>
      <protection/>
    </xf>
    <xf numFmtId="0" fontId="45" fillId="0" borderId="0" xfId="0" applyFont="1" applyAlignment="1">
      <alignment wrapText="1"/>
    </xf>
    <xf numFmtId="0" fontId="27" fillId="0" borderId="0" xfId="0" applyFont="1" applyFill="1" applyAlignment="1">
      <alignment horizontal="justify" vertical="top"/>
    </xf>
    <xf numFmtId="0" fontId="45" fillId="0" borderId="0" xfId="48" applyFont="1" applyFill="1" applyBorder="1" applyAlignment="1">
      <alignment vertical="top" wrapText="1"/>
      <protection/>
    </xf>
    <xf numFmtId="0" fontId="99" fillId="0" borderId="28" xfId="0" applyFont="1" applyBorder="1" applyAlignment="1">
      <alignment horizontal="left" vertical="top"/>
    </xf>
    <xf numFmtId="49" fontId="1" fillId="0" borderId="0" xfId="0" applyNumberFormat="1" applyFont="1" applyBorder="1" applyAlignment="1">
      <alignment horizontal="left" vertical="top" wrapText="1"/>
    </xf>
    <xf numFmtId="0" fontId="0" fillId="0" borderId="0" xfId="0" applyBorder="1" applyAlignment="1">
      <alignment vertical="top" wrapText="1"/>
    </xf>
    <xf numFmtId="0" fontId="27" fillId="0" borderId="0" xfId="0" applyNumberFormat="1" applyFont="1" applyFill="1" applyBorder="1" applyAlignment="1">
      <alignment vertical="top"/>
    </xf>
    <xf numFmtId="49" fontId="1" fillId="0" borderId="0" xfId="0" applyNumberFormat="1" applyFont="1" applyFill="1" applyBorder="1" applyAlignment="1">
      <alignment horizontal="left" vertical="top"/>
    </xf>
    <xf numFmtId="0" fontId="1" fillId="0" borderId="0" xfId="0" applyFont="1" applyFill="1" applyBorder="1" applyAlignment="1">
      <alignment horizontal="center" vertical="top"/>
    </xf>
    <xf numFmtId="0" fontId="27" fillId="0" borderId="0" xfId="0" applyNumberFormat="1" applyFont="1" applyFill="1" applyBorder="1" applyAlignment="1">
      <alignment vertical="top" wrapText="1"/>
    </xf>
    <xf numFmtId="0" fontId="27" fillId="0" borderId="0" xfId="0" applyFont="1" applyFill="1" applyAlignment="1">
      <alignment vertical="top"/>
    </xf>
    <xf numFmtId="0" fontId="25" fillId="0" borderId="0" xfId="0" applyFont="1" applyFill="1" applyBorder="1" applyAlignment="1">
      <alignment vertical="top"/>
    </xf>
    <xf numFmtId="0" fontId="25" fillId="0" borderId="0" xfId="0" applyNumberFormat="1" applyFont="1" applyFill="1" applyBorder="1" applyAlignment="1">
      <alignment horizontal="center" vertical="top"/>
    </xf>
    <xf numFmtId="0" fontId="27" fillId="0" borderId="0" xfId="0" applyFont="1" applyFill="1" applyBorder="1" applyAlignment="1">
      <alignment horizontal="right" vertical="top"/>
    </xf>
    <xf numFmtId="0" fontId="27" fillId="0" borderId="0" xfId="0" applyFont="1" applyFill="1" applyBorder="1" applyAlignment="1">
      <alignment horizontal="left" vertical="top"/>
    </xf>
    <xf numFmtId="49" fontId="27" fillId="0" borderId="0" xfId="0" applyNumberFormat="1" applyFont="1" applyFill="1" applyBorder="1" applyAlignment="1">
      <alignment horizontal="left" vertical="top" wrapText="1"/>
    </xf>
    <xf numFmtId="0" fontId="27" fillId="0" borderId="0" xfId="0" applyFont="1" applyFill="1" applyBorder="1" applyAlignment="1">
      <alignment horizontal="center" vertical="top"/>
    </xf>
    <xf numFmtId="1" fontId="31" fillId="0" borderId="0" xfId="0" applyNumberFormat="1" applyFont="1" applyFill="1" applyBorder="1" applyAlignment="1">
      <alignment horizontal="center" vertical="top"/>
    </xf>
    <xf numFmtId="0" fontId="1" fillId="0" borderId="0" xfId="0" applyFont="1" applyBorder="1" applyAlignment="1">
      <alignment horizontal="right" vertical="top"/>
    </xf>
    <xf numFmtId="0" fontId="1" fillId="0" borderId="0" xfId="0" applyFont="1" applyBorder="1" applyAlignment="1">
      <alignment horizontal="left" vertical="top"/>
    </xf>
    <xf numFmtId="49" fontId="27" fillId="0" borderId="0" xfId="0" applyNumberFormat="1" applyFont="1" applyBorder="1" applyAlignment="1">
      <alignment horizontal="right" vertical="top"/>
    </xf>
    <xf numFmtId="0" fontId="27" fillId="0" borderId="0" xfId="0" applyFont="1" applyBorder="1" applyAlignment="1">
      <alignment horizontal="left" vertical="top"/>
    </xf>
    <xf numFmtId="1" fontId="28" fillId="0" borderId="0" xfId="0" applyNumberFormat="1" applyFont="1" applyFill="1" applyBorder="1" applyAlignment="1">
      <alignment horizontal="center" vertical="top"/>
    </xf>
    <xf numFmtId="3" fontId="28" fillId="0" borderId="0" xfId="0" applyNumberFormat="1" applyFont="1" applyFill="1" applyBorder="1" applyAlignment="1">
      <alignment horizontal="center" vertical="top"/>
    </xf>
    <xf numFmtId="4" fontId="31" fillId="0" borderId="0" xfId="0" applyNumberFormat="1" applyFont="1" applyBorder="1" applyAlignment="1">
      <alignment horizontal="center" vertical="top"/>
    </xf>
    <xf numFmtId="0" fontId="28" fillId="0" borderId="0" xfId="0" applyFont="1" applyFill="1" applyBorder="1" applyAlignment="1">
      <alignment horizontal="center" vertical="top"/>
    </xf>
    <xf numFmtId="0" fontId="29" fillId="0" borderId="0" xfId="0" applyFont="1" applyFill="1" applyBorder="1" applyAlignment="1">
      <alignment horizontal="center" vertical="top"/>
    </xf>
    <xf numFmtId="2" fontId="24" fillId="0" borderId="0" xfId="0" applyNumberFormat="1" applyFont="1" applyFill="1" applyBorder="1" applyAlignment="1">
      <alignment horizontal="center"/>
    </xf>
    <xf numFmtId="3" fontId="30" fillId="0" borderId="0" xfId="0" applyNumberFormat="1" applyFont="1" applyFill="1" applyBorder="1" applyAlignment="1">
      <alignment vertical="top"/>
    </xf>
    <xf numFmtId="49" fontId="31" fillId="0" borderId="0" xfId="0" applyNumberFormat="1" applyFont="1" applyFill="1" applyAlignment="1">
      <alignment vertical="top" wrapText="1"/>
    </xf>
    <xf numFmtId="4" fontId="31" fillId="0" borderId="0" xfId="0" applyNumberFormat="1" applyFont="1" applyFill="1" applyBorder="1" applyAlignment="1">
      <alignment horizontal="center" vertical="top"/>
    </xf>
    <xf numFmtId="49" fontId="29" fillId="0" borderId="0" xfId="0" applyNumberFormat="1" applyFont="1" applyFill="1" applyAlignment="1">
      <alignment vertical="top" wrapText="1"/>
    </xf>
    <xf numFmtId="0" fontId="27" fillId="0" borderId="0" xfId="0" applyFont="1" applyAlignment="1">
      <alignment horizontal="justify" vertical="top"/>
    </xf>
    <xf numFmtId="0" fontId="32" fillId="0" borderId="13" xfId="0" applyFont="1" applyFill="1" applyBorder="1" applyAlignment="1">
      <alignment horizontal="right" vertical="top"/>
    </xf>
    <xf numFmtId="0" fontId="32" fillId="0" borderId="13" xfId="0" applyFont="1" applyBorder="1" applyAlignment="1">
      <alignment vertical="top"/>
    </xf>
    <xf numFmtId="4" fontId="32" fillId="0" borderId="13" xfId="0" applyNumberFormat="1" applyFont="1" applyBorder="1" applyAlignment="1">
      <alignment horizontal="center" vertical="top"/>
    </xf>
    <xf numFmtId="49" fontId="1" fillId="0" borderId="0" xfId="0" applyNumberFormat="1" applyFont="1" applyBorder="1" applyAlignment="1">
      <alignment horizontal="left" vertical="top" wrapText="1"/>
    </xf>
    <xf numFmtId="0" fontId="31" fillId="0" borderId="0" xfId="0" applyFont="1" applyBorder="1" applyAlignment="1">
      <alignment horizontal="right" vertical="top"/>
    </xf>
    <xf numFmtId="0" fontId="31" fillId="0" borderId="0" xfId="0" applyFont="1" applyBorder="1" applyAlignment="1">
      <alignment horizontal="left" vertical="top"/>
    </xf>
    <xf numFmtId="4" fontId="31" fillId="0" borderId="0" xfId="0" applyNumberFormat="1" applyFont="1" applyBorder="1" applyAlignment="1">
      <alignment vertical="top"/>
    </xf>
    <xf numFmtId="1" fontId="31" fillId="0" borderId="0" xfId="0" applyNumberFormat="1" applyFont="1" applyBorder="1" applyAlignment="1">
      <alignment horizontal="center" vertical="top"/>
    </xf>
    <xf numFmtId="0" fontId="32" fillId="0" borderId="0" xfId="0" applyNumberFormat="1" applyFont="1" applyFill="1" applyBorder="1" applyAlignment="1">
      <alignment horizontal="center"/>
    </xf>
    <xf numFmtId="0" fontId="28" fillId="0" borderId="0" xfId="0" applyFont="1" applyFill="1" applyBorder="1" applyAlignment="1">
      <alignment horizontal="center"/>
    </xf>
    <xf numFmtId="3" fontId="33" fillId="0" borderId="0" xfId="0" applyNumberFormat="1" applyFont="1" applyFill="1" applyBorder="1" applyAlignment="1">
      <alignment vertical="top"/>
    </xf>
    <xf numFmtId="0" fontId="31" fillId="0" borderId="0" xfId="0" applyFont="1" applyFill="1" applyBorder="1" applyAlignment="1">
      <alignment vertical="top"/>
    </xf>
    <xf numFmtId="1" fontId="28" fillId="0" borderId="0" xfId="0" applyNumberFormat="1" applyFont="1" applyBorder="1" applyAlignment="1">
      <alignment horizontal="center" vertical="top"/>
    </xf>
    <xf numFmtId="3" fontId="28" fillId="0" borderId="0" xfId="0" applyNumberFormat="1" applyFont="1" applyBorder="1" applyAlignment="1">
      <alignment horizontal="center" vertical="top"/>
    </xf>
    <xf numFmtId="49" fontId="32" fillId="0" borderId="13" xfId="0" applyNumberFormat="1" applyFont="1" applyBorder="1" applyAlignment="1">
      <alignment horizontal="right" vertical="top"/>
    </xf>
    <xf numFmtId="49" fontId="32" fillId="0" borderId="13" xfId="0" applyNumberFormat="1" applyFont="1" applyBorder="1" applyAlignment="1">
      <alignment horizontal="left" vertical="top"/>
    </xf>
    <xf numFmtId="0" fontId="24" fillId="0" borderId="0" xfId="0" applyFont="1" applyFill="1" applyAlignment="1">
      <alignment vertical="top"/>
    </xf>
    <xf numFmtId="49" fontId="24" fillId="0" borderId="0" xfId="0" applyNumberFormat="1" applyFont="1" applyFill="1" applyAlignment="1">
      <alignment horizontal="left" vertical="top" wrapText="1"/>
    </xf>
    <xf numFmtId="0" fontId="24" fillId="0" borderId="0" xfId="0" applyFont="1" applyFill="1" applyAlignment="1">
      <alignment horizontal="center" vertical="top"/>
    </xf>
    <xf numFmtId="0" fontId="24" fillId="0" borderId="0" xfId="0" applyNumberFormat="1" applyFont="1" applyFill="1" applyAlignment="1">
      <alignment vertical="top"/>
    </xf>
    <xf numFmtId="0" fontId="31" fillId="0" borderId="0" xfId="0" applyNumberFormat="1" applyFont="1" applyFill="1" applyBorder="1" applyAlignment="1">
      <alignment vertical="top"/>
    </xf>
    <xf numFmtId="49" fontId="24" fillId="0" borderId="0" xfId="0" applyNumberFormat="1" applyFont="1" applyFill="1" applyBorder="1" applyAlignment="1">
      <alignment horizontal="left" vertical="top" wrapText="1"/>
    </xf>
    <xf numFmtId="0" fontId="24" fillId="0" borderId="0" xfId="0" applyNumberFormat="1" applyFont="1" applyFill="1" applyBorder="1" applyAlignment="1">
      <alignment vertical="top"/>
    </xf>
    <xf numFmtId="0" fontId="24" fillId="0" borderId="0" xfId="0" applyNumberFormat="1" applyFont="1" applyFill="1" applyBorder="1" applyAlignment="1">
      <alignment horizontal="right" vertical="top"/>
    </xf>
    <xf numFmtId="0" fontId="24" fillId="0" borderId="0" xfId="0" applyFont="1" applyFill="1" applyBorder="1" applyAlignment="1">
      <alignment horizontal="center" vertical="top"/>
    </xf>
    <xf numFmtId="49" fontId="27" fillId="0" borderId="0" xfId="0" applyNumberFormat="1" applyFont="1" applyFill="1" applyBorder="1" applyAlignment="1">
      <alignment horizontal="left" vertical="top"/>
    </xf>
    <xf numFmtId="0" fontId="29" fillId="0" borderId="0" xfId="0" applyFont="1" applyAlignment="1">
      <alignment vertical="top" wrapText="1"/>
    </xf>
    <xf numFmtId="0" fontId="27" fillId="0" borderId="0" xfId="0" applyFont="1" applyAlignment="1">
      <alignment horizontal="left" vertical="top" wrapText="1"/>
    </xf>
    <xf numFmtId="0" fontId="27" fillId="0" borderId="0" xfId="0" applyFont="1" applyAlignment="1">
      <alignment vertical="top" wrapText="1"/>
    </xf>
    <xf numFmtId="2" fontId="27" fillId="0" borderId="0" xfId="0" applyNumberFormat="1" applyFont="1" applyFill="1" applyBorder="1" applyAlignment="1">
      <alignment horizontal="left" vertical="top" wrapText="1"/>
    </xf>
    <xf numFmtId="2" fontId="27" fillId="0" borderId="0" xfId="0" applyNumberFormat="1" applyFont="1" applyFill="1" applyBorder="1" applyAlignment="1">
      <alignment vertical="top" wrapText="1"/>
    </xf>
    <xf numFmtId="0" fontId="29" fillId="0" borderId="0" xfId="0" applyFont="1" applyFill="1" applyBorder="1" applyAlignment="1">
      <alignment vertical="top" wrapText="1"/>
    </xf>
    <xf numFmtId="0" fontId="27" fillId="0" borderId="0" xfId="0" applyFont="1" applyBorder="1" applyAlignment="1">
      <alignment vertical="top" wrapText="1"/>
    </xf>
    <xf numFmtId="49" fontId="32" fillId="0" borderId="0" xfId="0" applyNumberFormat="1" applyFont="1" applyFill="1" applyBorder="1" applyAlignment="1">
      <alignment horizontal="left" vertical="top" wrapText="1"/>
    </xf>
    <xf numFmtId="0" fontId="27" fillId="0" borderId="0" xfId="0" applyFont="1" applyFill="1" applyAlignment="1">
      <alignment horizontal="left" vertical="top" wrapText="1"/>
    </xf>
    <xf numFmtId="0" fontId="27" fillId="0" borderId="0" xfId="0" applyFont="1" applyFill="1" applyAlignment="1">
      <alignment horizontal="left" vertical="top" wrapText="1"/>
    </xf>
    <xf numFmtId="0" fontId="25" fillId="0" borderId="0" xfId="0" applyFont="1" applyBorder="1" applyAlignment="1">
      <alignment horizontal="left" vertical="top"/>
    </xf>
    <xf numFmtId="0" fontId="25" fillId="0" borderId="0" xfId="0" applyFont="1" applyBorder="1" applyAlignment="1">
      <alignment vertical="top"/>
    </xf>
    <xf numFmtId="0" fontId="25" fillId="0" borderId="0" xfId="0" applyFont="1" applyBorder="1" applyAlignment="1">
      <alignment horizontal="center" vertical="top"/>
    </xf>
    <xf numFmtId="0" fontId="25" fillId="0" borderId="0" xfId="0" applyNumberFormat="1" applyFont="1" applyBorder="1" applyAlignment="1">
      <alignment vertical="top"/>
    </xf>
    <xf numFmtId="1" fontId="25" fillId="33" borderId="0" xfId="0" applyNumberFormat="1" applyFont="1" applyFill="1" applyBorder="1" applyAlignment="1">
      <alignment horizontal="center" vertical="top"/>
    </xf>
    <xf numFmtId="0" fontId="25" fillId="0" borderId="0" xfId="0" applyFont="1" applyAlignment="1">
      <alignment vertical="top"/>
    </xf>
    <xf numFmtId="0" fontId="25" fillId="0" borderId="0" xfId="0" applyFont="1" applyBorder="1" applyAlignment="1">
      <alignment horizontal="right" vertical="top"/>
    </xf>
    <xf numFmtId="0" fontId="32" fillId="0" borderId="13" xfId="0" applyFont="1" applyBorder="1" applyAlignment="1">
      <alignment horizontal="left" vertical="top"/>
    </xf>
    <xf numFmtId="1" fontId="25" fillId="33" borderId="0" xfId="0" applyNumberFormat="1" applyFont="1" applyFill="1" applyBorder="1" applyAlignment="1">
      <alignment horizontal="center" vertical="top"/>
    </xf>
    <xf numFmtId="0" fontId="25" fillId="0" borderId="0" xfId="0" applyNumberFormat="1" applyFont="1" applyBorder="1" applyAlignment="1">
      <alignment vertical="top"/>
    </xf>
    <xf numFmtId="0" fontId="25" fillId="0" borderId="0" xfId="0" applyFont="1" applyBorder="1" applyAlignment="1">
      <alignment vertical="top"/>
    </xf>
    <xf numFmtId="0" fontId="25" fillId="0" borderId="0" xfId="0" applyFont="1" applyAlignment="1">
      <alignment vertical="top"/>
    </xf>
    <xf numFmtId="0" fontId="24" fillId="0" borderId="0" xfId="0" applyNumberFormat="1" applyFont="1" applyBorder="1" applyAlignment="1">
      <alignment vertical="top" wrapText="1"/>
    </xf>
    <xf numFmtId="0" fontId="32" fillId="0" borderId="0" xfId="0" applyNumberFormat="1" applyFont="1" applyBorder="1" applyAlignment="1">
      <alignment vertical="top"/>
    </xf>
    <xf numFmtId="49" fontId="32" fillId="38" borderId="13" xfId="0" applyNumberFormat="1" applyFont="1" applyFill="1" applyBorder="1" applyAlignment="1">
      <alignment horizontal="left" vertical="center"/>
    </xf>
    <xf numFmtId="49" fontId="32" fillId="38" borderId="13" xfId="0" applyNumberFormat="1" applyFont="1" applyFill="1" applyBorder="1" applyAlignment="1">
      <alignment horizontal="left" vertical="center" wrapText="1"/>
    </xf>
    <xf numFmtId="0" fontId="32" fillId="38" borderId="13" xfId="0" applyFont="1" applyFill="1" applyBorder="1" applyAlignment="1">
      <alignment vertical="center"/>
    </xf>
    <xf numFmtId="0" fontId="32" fillId="38" borderId="13" xfId="0" applyFont="1" applyFill="1" applyBorder="1" applyAlignment="1">
      <alignment horizontal="center" vertical="center"/>
    </xf>
    <xf numFmtId="0" fontId="32" fillId="38" borderId="13" xfId="0" applyNumberFormat="1" applyFont="1" applyFill="1" applyBorder="1" applyAlignment="1">
      <alignment horizontal="center" vertical="center"/>
    </xf>
    <xf numFmtId="0" fontId="32" fillId="0" borderId="0" xfId="0" applyNumberFormat="1" applyFont="1" applyFill="1" applyBorder="1" applyAlignment="1">
      <alignment vertical="center"/>
    </xf>
    <xf numFmtId="0" fontId="32" fillId="0" borderId="0" xfId="0" applyFont="1" applyFill="1" applyBorder="1" applyAlignment="1">
      <alignment vertical="center"/>
    </xf>
    <xf numFmtId="0" fontId="24" fillId="0" borderId="0" xfId="0" applyFont="1" applyFill="1" applyBorder="1" applyAlignment="1">
      <alignment vertical="center"/>
    </xf>
    <xf numFmtId="0" fontId="32" fillId="0" borderId="0" xfId="0" applyNumberFormat="1" applyFont="1" applyFill="1" applyBorder="1" applyAlignment="1">
      <alignment horizontal="center" vertical="center"/>
    </xf>
    <xf numFmtId="1" fontId="32" fillId="0" borderId="0" xfId="0" applyNumberFormat="1" applyFont="1" applyBorder="1" applyAlignment="1">
      <alignment vertical="top"/>
    </xf>
    <xf numFmtId="0" fontId="32" fillId="0" borderId="0" xfId="0" applyNumberFormat="1" applyFont="1" applyFill="1" applyAlignment="1">
      <alignment horizontal="left" vertical="top" wrapText="1"/>
    </xf>
    <xf numFmtId="4" fontId="32" fillId="0" borderId="0" xfId="0" applyNumberFormat="1" applyFont="1" applyBorder="1" applyAlignment="1">
      <alignment vertical="top"/>
    </xf>
    <xf numFmtId="6" fontId="32" fillId="0" borderId="0" xfId="0" applyNumberFormat="1" applyFont="1" applyFill="1" applyBorder="1" applyAlignment="1">
      <alignment vertical="top"/>
    </xf>
    <xf numFmtId="9" fontId="57" fillId="0" borderId="0" xfId="55" applyFont="1" applyFill="1" applyBorder="1" applyAlignment="1">
      <alignment horizontal="right" vertical="top"/>
    </xf>
    <xf numFmtId="49" fontId="24" fillId="0" borderId="0" xfId="0" applyNumberFormat="1" applyFont="1" applyBorder="1" applyAlignment="1">
      <alignment horizontal="left" vertical="top"/>
    </xf>
    <xf numFmtId="49" fontId="24" fillId="0" borderId="0" xfId="0" applyNumberFormat="1" applyFont="1" applyBorder="1" applyAlignment="1">
      <alignment horizontal="left" vertical="top"/>
    </xf>
    <xf numFmtId="0" fontId="24" fillId="0" borderId="0" xfId="0" applyFont="1" applyBorder="1" applyAlignment="1">
      <alignment/>
    </xf>
    <xf numFmtId="0" fontId="24" fillId="0" borderId="0" xfId="0" applyFont="1" applyBorder="1" applyAlignment="1">
      <alignment horizontal="center"/>
    </xf>
    <xf numFmtId="0" fontId="24" fillId="0" borderId="0" xfId="0" applyNumberFormat="1" applyFont="1" applyBorder="1" applyAlignment="1">
      <alignment/>
    </xf>
    <xf numFmtId="49" fontId="1" fillId="0" borderId="0" xfId="0" applyNumberFormat="1" applyFont="1" applyBorder="1" applyAlignment="1">
      <alignment vertical="top" wrapText="1"/>
    </xf>
    <xf numFmtId="0" fontId="25" fillId="0" borderId="0" xfId="0" applyFont="1" applyFill="1" applyBorder="1" applyAlignment="1">
      <alignment horizontal="right" vertical="top"/>
    </xf>
    <xf numFmtId="4" fontId="25" fillId="0" borderId="0" xfId="0" applyNumberFormat="1" applyFont="1" applyBorder="1" applyAlignment="1">
      <alignment horizontal="center" vertical="top"/>
    </xf>
    <xf numFmtId="4" fontId="25" fillId="0" borderId="0" xfId="0" applyNumberFormat="1" applyFont="1" applyFill="1" applyBorder="1" applyAlignment="1">
      <alignment vertical="top"/>
    </xf>
    <xf numFmtId="0" fontId="25" fillId="0" borderId="13" xfId="0" applyFont="1" applyBorder="1" applyAlignment="1">
      <alignment horizontal="left" vertical="top"/>
    </xf>
    <xf numFmtId="0" fontId="25" fillId="0" borderId="13" xfId="0" applyFont="1" applyBorder="1" applyAlignment="1">
      <alignment vertical="top" wrapText="1"/>
    </xf>
    <xf numFmtId="0" fontId="25" fillId="0" borderId="0" xfId="0" applyNumberFormat="1" applyFont="1" applyBorder="1" applyAlignment="1">
      <alignment horizontal="right" vertical="top"/>
    </xf>
    <xf numFmtId="0" fontId="1" fillId="0" borderId="0" xfId="0" applyFont="1" applyAlignment="1">
      <alignment horizontal="left" vertical="top" wrapText="1"/>
    </xf>
    <xf numFmtId="0" fontId="25" fillId="0" borderId="0" xfId="0" applyFont="1" applyFill="1" applyBorder="1" applyAlignment="1">
      <alignment horizontal="left" vertical="top"/>
    </xf>
    <xf numFmtId="0" fontId="25" fillId="0" borderId="0" xfId="0" applyFont="1" applyFill="1" applyBorder="1" applyAlignment="1">
      <alignment horizontal="center" vertical="top"/>
    </xf>
    <xf numFmtId="1" fontId="25" fillId="0" borderId="0" xfId="0" applyNumberFormat="1" applyFont="1" applyFill="1" applyBorder="1" applyAlignment="1">
      <alignment horizontal="left" vertical="top"/>
    </xf>
    <xf numFmtId="0" fontId="25" fillId="0" borderId="0" xfId="0" applyFont="1" applyFill="1" applyBorder="1" applyAlignment="1">
      <alignment horizontal="right" vertical="top"/>
    </xf>
    <xf numFmtId="0" fontId="25" fillId="0" borderId="0" xfId="0" applyFont="1" applyFill="1" applyBorder="1" applyAlignment="1">
      <alignment horizontal="left" vertical="top"/>
    </xf>
    <xf numFmtId="0" fontId="25" fillId="0" borderId="0" xfId="0" applyFont="1" applyFill="1" applyBorder="1" applyAlignment="1">
      <alignment horizontal="center" vertical="top"/>
    </xf>
    <xf numFmtId="0" fontId="25" fillId="0" borderId="0" xfId="0" applyFont="1" applyFill="1" applyAlignment="1">
      <alignment vertical="top"/>
    </xf>
    <xf numFmtId="0" fontId="25" fillId="0" borderId="0" xfId="0" applyFont="1" applyFill="1" applyAlignment="1">
      <alignment vertical="top"/>
    </xf>
    <xf numFmtId="0" fontId="58" fillId="34" borderId="0" xfId="0" applyFont="1" applyFill="1" applyBorder="1" applyAlignment="1">
      <alignment vertical="top"/>
    </xf>
    <xf numFmtId="49" fontId="58" fillId="34" borderId="0" xfId="0" applyNumberFormat="1" applyFont="1" applyFill="1" applyBorder="1" applyAlignment="1">
      <alignment horizontal="left" vertical="top" wrapText="1"/>
    </xf>
    <xf numFmtId="0" fontId="58" fillId="34" borderId="0" xfId="0" applyFont="1" applyFill="1" applyBorder="1" applyAlignment="1">
      <alignment horizontal="center" vertical="top"/>
    </xf>
    <xf numFmtId="0" fontId="27" fillId="0" borderId="0" xfId="0" applyNumberFormat="1" applyFont="1" applyFill="1" applyBorder="1" applyAlignment="1">
      <alignment horizontal="center" vertical="top"/>
    </xf>
    <xf numFmtId="0" fontId="1" fillId="0" borderId="13" xfId="0" applyFont="1" applyFill="1" applyBorder="1" applyAlignment="1">
      <alignment horizontal="center" vertical="top"/>
    </xf>
    <xf numFmtId="0" fontId="31" fillId="0" borderId="0" xfId="0" applyFont="1" applyBorder="1" applyAlignment="1">
      <alignment horizontal="center" vertical="top"/>
    </xf>
    <xf numFmtId="0" fontId="32" fillId="0" borderId="13" xfId="0" applyFont="1" applyFill="1" applyBorder="1" applyAlignment="1">
      <alignment horizontal="center" vertical="top"/>
    </xf>
    <xf numFmtId="0" fontId="1" fillId="0" borderId="13" xfId="0" applyFont="1" applyBorder="1" applyAlignment="1">
      <alignment horizontal="center" vertical="top"/>
    </xf>
    <xf numFmtId="0" fontId="34" fillId="0" borderId="0" xfId="0" applyFont="1" applyBorder="1" applyAlignment="1">
      <alignment horizontal="center" vertical="top"/>
    </xf>
    <xf numFmtId="0" fontId="32" fillId="0" borderId="0" xfId="0" applyFont="1" applyFill="1" applyBorder="1" applyAlignment="1">
      <alignment horizontal="center" vertical="top"/>
    </xf>
    <xf numFmtId="0" fontId="32" fillId="0" borderId="0" xfId="0" applyFont="1" applyBorder="1" applyAlignment="1">
      <alignment horizontal="center" vertical="top"/>
    </xf>
    <xf numFmtId="49" fontId="25" fillId="0" borderId="13" xfId="0" applyNumberFormat="1" applyFont="1" applyFill="1" applyBorder="1" applyAlignment="1">
      <alignment horizontal="right" vertical="top"/>
    </xf>
    <xf numFmtId="49" fontId="25" fillId="0" borderId="13" xfId="0" applyNumberFormat="1" applyFont="1" applyFill="1" applyBorder="1" applyAlignment="1">
      <alignment vertical="top"/>
    </xf>
    <xf numFmtId="0" fontId="25" fillId="0" borderId="13" xfId="0" applyFont="1" applyBorder="1" applyAlignment="1">
      <alignment vertical="top" wrapText="1"/>
    </xf>
    <xf numFmtId="3" fontId="31" fillId="0" borderId="0" xfId="0" applyNumberFormat="1" applyFont="1" applyBorder="1" applyAlignment="1">
      <alignment horizontal="center" vertical="top"/>
    </xf>
    <xf numFmtId="0" fontId="25" fillId="0" borderId="0" xfId="0" applyNumberFormat="1" applyFont="1" applyFill="1" applyBorder="1" applyAlignment="1">
      <alignment horizontal="right" vertical="top"/>
    </xf>
    <xf numFmtId="0" fontId="25" fillId="0" borderId="0" xfId="0" applyNumberFormat="1" applyFont="1" applyFill="1" applyBorder="1" applyAlignment="1">
      <alignment horizontal="right" vertical="top"/>
    </xf>
    <xf numFmtId="0" fontId="1" fillId="0" borderId="0" xfId="0" applyNumberFormat="1" applyFont="1" applyFill="1" applyBorder="1" applyAlignment="1">
      <alignment horizontal="right" vertical="top"/>
    </xf>
    <xf numFmtId="0" fontId="27" fillId="0" borderId="0" xfId="0" applyNumberFormat="1" applyFont="1" applyFill="1" applyBorder="1" applyAlignment="1">
      <alignment horizontal="right" vertical="top"/>
    </xf>
    <xf numFmtId="0" fontId="58" fillId="34" borderId="0" xfId="0" applyNumberFormat="1" applyFont="1" applyFill="1" applyBorder="1" applyAlignment="1">
      <alignment horizontal="right" vertical="top"/>
    </xf>
    <xf numFmtId="0" fontId="1" fillId="0" borderId="13" xfId="0" applyNumberFormat="1" applyFont="1" applyFill="1" applyBorder="1" applyAlignment="1">
      <alignment horizontal="right" vertical="top"/>
    </xf>
    <xf numFmtId="4" fontId="31" fillId="0" borderId="0" xfId="0" applyNumberFormat="1" applyFont="1" applyFill="1" applyBorder="1" applyAlignment="1">
      <alignment horizontal="right" vertical="top"/>
    </xf>
    <xf numFmtId="4" fontId="31" fillId="0" borderId="0" xfId="0" applyNumberFormat="1" applyFont="1" applyBorder="1" applyAlignment="1">
      <alignment horizontal="right" vertical="top"/>
    </xf>
    <xf numFmtId="4" fontId="32" fillId="0" borderId="13" xfId="0" applyNumberFormat="1" applyFont="1" applyFill="1" applyBorder="1" applyAlignment="1">
      <alignment horizontal="right" vertical="top"/>
    </xf>
    <xf numFmtId="0" fontId="1" fillId="0" borderId="13" xfId="0" applyNumberFormat="1" applyFont="1" applyBorder="1" applyAlignment="1">
      <alignment horizontal="right" vertical="top"/>
    </xf>
    <xf numFmtId="0" fontId="1" fillId="0" borderId="0" xfId="0" applyNumberFormat="1" applyFont="1" applyBorder="1" applyAlignment="1">
      <alignment horizontal="right" vertical="top"/>
    </xf>
    <xf numFmtId="0" fontId="32" fillId="0" borderId="13" xfId="0" applyFont="1" applyBorder="1" applyAlignment="1">
      <alignment horizontal="right" vertical="top"/>
    </xf>
    <xf numFmtId="4" fontId="32" fillId="0" borderId="13" xfId="0" applyNumberFormat="1" applyFont="1" applyBorder="1" applyAlignment="1">
      <alignment horizontal="right" vertical="top"/>
    </xf>
    <xf numFmtId="0" fontId="34" fillId="0" borderId="0" xfId="0" applyFont="1" applyBorder="1" applyAlignment="1">
      <alignment horizontal="right" vertical="top"/>
    </xf>
    <xf numFmtId="4" fontId="34" fillId="0" borderId="0" xfId="0" applyNumberFormat="1" applyFont="1" applyBorder="1" applyAlignment="1">
      <alignment horizontal="right" vertical="top"/>
    </xf>
    <xf numFmtId="0" fontId="27" fillId="0" borderId="0" xfId="0" applyNumberFormat="1" applyFont="1" applyBorder="1" applyAlignment="1">
      <alignment horizontal="right" vertical="top"/>
    </xf>
    <xf numFmtId="0" fontId="31" fillId="0" borderId="0" xfId="0" applyNumberFormat="1" applyFont="1" applyBorder="1" applyAlignment="1">
      <alignment horizontal="right" vertical="top"/>
    </xf>
    <xf numFmtId="0" fontId="38" fillId="0" borderId="13" xfId="0" applyNumberFormat="1" applyFont="1" applyFill="1" applyBorder="1" applyAlignment="1">
      <alignment horizontal="right" vertical="top"/>
    </xf>
    <xf numFmtId="0" fontId="24" fillId="0" borderId="0" xfId="0" applyNumberFormat="1" applyFont="1" applyFill="1" applyAlignment="1">
      <alignment horizontal="right" vertical="top"/>
    </xf>
    <xf numFmtId="0" fontId="31" fillId="0" borderId="0" xfId="0" applyNumberFormat="1" applyFont="1" applyFill="1" applyBorder="1" applyAlignment="1">
      <alignment horizontal="right" vertical="top"/>
    </xf>
    <xf numFmtId="4" fontId="32" fillId="0" borderId="0" xfId="0" applyNumberFormat="1" applyFont="1" applyFill="1" applyBorder="1" applyAlignment="1">
      <alignment horizontal="right" vertical="top"/>
    </xf>
    <xf numFmtId="0" fontId="32" fillId="0" borderId="0" xfId="0" applyFont="1" applyBorder="1" applyAlignment="1">
      <alignment horizontal="right" vertical="top"/>
    </xf>
    <xf numFmtId="4" fontId="32" fillId="0" borderId="0" xfId="0" applyNumberFormat="1" applyFont="1" applyBorder="1" applyAlignment="1">
      <alignment horizontal="right" vertical="top"/>
    </xf>
    <xf numFmtId="3" fontId="31" fillId="0" borderId="0" xfId="0" applyNumberFormat="1" applyFont="1" applyFill="1" applyBorder="1" applyAlignment="1">
      <alignment horizontal="center" vertical="top"/>
    </xf>
    <xf numFmtId="49" fontId="25" fillId="0" borderId="13" xfId="0" applyNumberFormat="1" applyFont="1" applyBorder="1" applyAlignment="1">
      <alignment horizontal="right" vertical="top"/>
    </xf>
    <xf numFmtId="49" fontId="25" fillId="0" borderId="13" xfId="0" applyNumberFormat="1" applyFont="1" applyBorder="1" applyAlignment="1">
      <alignment vertical="top"/>
    </xf>
    <xf numFmtId="0" fontId="31" fillId="0" borderId="0" xfId="0" applyFont="1" applyBorder="1" applyAlignment="1">
      <alignment horizontal="center" vertical="top"/>
    </xf>
    <xf numFmtId="3" fontId="31" fillId="0" borderId="0" xfId="0" applyNumberFormat="1" applyFont="1" applyBorder="1" applyAlignment="1">
      <alignment vertical="top"/>
    </xf>
    <xf numFmtId="0" fontId="32" fillId="0" borderId="13" xfId="0" applyFont="1" applyFill="1" applyBorder="1" applyAlignment="1">
      <alignment vertical="top" wrapText="1"/>
    </xf>
    <xf numFmtId="0" fontId="32" fillId="0" borderId="13" xfId="0" applyFont="1" applyFill="1" applyBorder="1" applyAlignment="1">
      <alignment horizontal="center" vertical="top"/>
    </xf>
    <xf numFmtId="0" fontId="32" fillId="0" borderId="13" xfId="0" applyNumberFormat="1" applyFont="1" applyFill="1" applyBorder="1" applyAlignment="1">
      <alignment horizontal="right" vertical="top"/>
    </xf>
    <xf numFmtId="0" fontId="25" fillId="0" borderId="0" xfId="0" applyFont="1" applyBorder="1" applyAlignment="1">
      <alignment horizontal="left" vertical="top"/>
    </xf>
    <xf numFmtId="0" fontId="25" fillId="0" borderId="0" xfId="0" applyFont="1" applyBorder="1" applyAlignment="1">
      <alignment horizontal="right" vertical="top"/>
    </xf>
    <xf numFmtId="0" fontId="25" fillId="0" borderId="0" xfId="0" applyFont="1" applyBorder="1" applyAlignment="1">
      <alignment horizontal="center" vertical="top"/>
    </xf>
    <xf numFmtId="0" fontId="32" fillId="0" borderId="13" xfId="0" applyFont="1" applyBorder="1" applyAlignment="1">
      <alignment horizontal="left" vertical="top"/>
    </xf>
    <xf numFmtId="0" fontId="32" fillId="0" borderId="13" xfId="0" applyFont="1" applyBorder="1" applyAlignment="1">
      <alignment vertical="top" wrapText="1"/>
    </xf>
    <xf numFmtId="0" fontId="32" fillId="0" borderId="13" xfId="0" applyFont="1" applyBorder="1" applyAlignment="1">
      <alignment horizontal="center" vertical="top"/>
    </xf>
    <xf numFmtId="0" fontId="32" fillId="0" borderId="13" xfId="0" applyNumberFormat="1" applyFont="1" applyBorder="1" applyAlignment="1">
      <alignment vertical="top"/>
    </xf>
    <xf numFmtId="0" fontId="25" fillId="0" borderId="0" xfId="0" applyNumberFormat="1" applyFont="1" applyBorder="1" applyAlignment="1">
      <alignment horizontal="right" vertical="top"/>
    </xf>
    <xf numFmtId="0" fontId="26" fillId="0" borderId="0" xfId="0" applyNumberFormat="1" applyFont="1" applyBorder="1" applyAlignment="1">
      <alignment horizontal="right" vertical="top"/>
    </xf>
    <xf numFmtId="0" fontId="1" fillId="0" borderId="0" xfId="0" applyNumberFormat="1" applyFont="1" applyBorder="1" applyAlignment="1">
      <alignment horizontal="right" vertical="top"/>
    </xf>
    <xf numFmtId="0" fontId="32" fillId="0" borderId="13" xfId="0" applyNumberFormat="1" applyFont="1" applyBorder="1" applyAlignment="1">
      <alignment horizontal="right" vertical="top"/>
    </xf>
    <xf numFmtId="0" fontId="24" fillId="0" borderId="0" xfId="0" applyNumberFormat="1" applyFont="1" applyAlignment="1">
      <alignment horizontal="right" vertical="top"/>
    </xf>
    <xf numFmtId="0" fontId="32" fillId="0" borderId="0" xfId="0" applyNumberFormat="1" applyFont="1" applyFill="1" applyBorder="1" applyAlignment="1">
      <alignment horizontal="right" vertical="top"/>
    </xf>
    <xf numFmtId="4" fontId="32" fillId="0" borderId="0" xfId="0" applyNumberFormat="1" applyFont="1" applyFill="1" applyBorder="1" applyAlignment="1">
      <alignment horizontal="right" vertical="top"/>
    </xf>
    <xf numFmtId="0" fontId="31" fillId="0" borderId="0" xfId="0" applyFont="1" applyBorder="1" applyAlignment="1">
      <alignment vertical="top"/>
    </xf>
    <xf numFmtId="0" fontId="24" fillId="0" borderId="13" xfId="0" applyFont="1" applyFill="1" applyBorder="1" applyAlignment="1">
      <alignment horizontal="right" vertical="top"/>
    </xf>
    <xf numFmtId="0" fontId="44" fillId="0" borderId="0" xfId="0" applyFont="1" applyBorder="1" applyAlignment="1">
      <alignment vertical="top"/>
    </xf>
    <xf numFmtId="0" fontId="44" fillId="0" borderId="0" xfId="0" applyFont="1" applyFill="1" applyBorder="1" applyAlignment="1">
      <alignment horizontal="right" vertical="top"/>
    </xf>
    <xf numFmtId="0" fontId="25" fillId="0" borderId="13" xfId="0" applyFont="1" applyFill="1" applyBorder="1" applyAlignment="1">
      <alignment vertical="top" wrapText="1"/>
    </xf>
    <xf numFmtId="49" fontId="1" fillId="0" borderId="0" xfId="0" applyNumberFormat="1" applyFont="1" applyFill="1" applyBorder="1" applyAlignment="1">
      <alignment horizontal="right" vertical="top"/>
    </xf>
    <xf numFmtId="49" fontId="0" fillId="0" borderId="0" xfId="0" applyNumberFormat="1" applyFont="1" applyFill="1" applyAlignment="1">
      <alignment vertical="top" wrapText="1"/>
    </xf>
    <xf numFmtId="1" fontId="32" fillId="0" borderId="0" xfId="0" applyNumberFormat="1" applyFont="1" applyFill="1" applyBorder="1" applyAlignment="1">
      <alignment horizontal="center" vertical="top"/>
    </xf>
    <xf numFmtId="3" fontId="32" fillId="0" borderId="0" xfId="0" applyNumberFormat="1" applyFont="1" applyFill="1" applyBorder="1" applyAlignment="1">
      <alignment horizontal="center" vertical="top"/>
    </xf>
    <xf numFmtId="4" fontId="24" fillId="0" borderId="0" xfId="0" applyNumberFormat="1" applyFont="1" applyFill="1" applyBorder="1" applyAlignment="1">
      <alignment horizontal="center" vertical="top"/>
    </xf>
    <xf numFmtId="3" fontId="59" fillId="0" borderId="0" xfId="0" applyNumberFormat="1" applyFont="1" applyFill="1" applyBorder="1" applyAlignment="1">
      <alignment vertical="top"/>
    </xf>
    <xf numFmtId="3" fontId="31" fillId="0" borderId="0" xfId="0" applyNumberFormat="1" applyFont="1" applyFill="1" applyBorder="1" applyAlignment="1">
      <alignment vertical="top"/>
    </xf>
    <xf numFmtId="0" fontId="32" fillId="0" borderId="13" xfId="0" applyFont="1" applyFill="1" applyBorder="1" applyAlignment="1">
      <alignment vertical="top"/>
    </xf>
    <xf numFmtId="0" fontId="32" fillId="0" borderId="13" xfId="0" applyNumberFormat="1" applyFont="1" applyFill="1" applyBorder="1" applyAlignment="1">
      <alignment vertical="top"/>
    </xf>
    <xf numFmtId="0" fontId="1" fillId="0" borderId="0" xfId="0" applyNumberFormat="1" applyFont="1" applyFill="1" applyBorder="1" applyAlignment="1">
      <alignment vertical="top" wrapText="1"/>
    </xf>
    <xf numFmtId="0" fontId="1" fillId="0" borderId="0" xfId="0" applyFont="1" applyFill="1" applyAlignment="1">
      <alignment horizontal="left" vertical="top" wrapText="1"/>
    </xf>
    <xf numFmtId="0" fontId="1" fillId="0" borderId="0" xfId="0" applyFont="1" applyFill="1" applyAlignment="1">
      <alignment vertical="top"/>
    </xf>
    <xf numFmtId="0" fontId="24" fillId="38" borderId="13" xfId="0" applyFont="1" applyFill="1" applyBorder="1" applyAlignment="1">
      <alignment horizontal="center" vertical="center"/>
    </xf>
    <xf numFmtId="0" fontId="24" fillId="38" borderId="13" xfId="0" applyNumberFormat="1" applyFont="1" applyFill="1" applyBorder="1" applyAlignment="1">
      <alignment horizontal="center" vertical="center"/>
    </xf>
    <xf numFmtId="49" fontId="32" fillId="0" borderId="0" xfId="0" applyNumberFormat="1" applyFont="1" applyBorder="1" applyAlignment="1">
      <alignment horizontal="right" vertical="top"/>
    </xf>
    <xf numFmtId="49" fontId="32" fillId="0" borderId="0" xfId="0" applyNumberFormat="1" applyFont="1" applyBorder="1" applyAlignment="1">
      <alignment horizontal="left" vertical="top"/>
    </xf>
    <xf numFmtId="0" fontId="32" fillId="0" borderId="0" xfId="0" applyFont="1" applyBorder="1" applyAlignment="1">
      <alignment vertical="top"/>
    </xf>
    <xf numFmtId="4" fontId="32" fillId="0" borderId="0" xfId="0" applyNumberFormat="1" applyFont="1" applyBorder="1" applyAlignment="1">
      <alignment horizontal="center" vertical="top"/>
    </xf>
    <xf numFmtId="0" fontId="27" fillId="0" borderId="0" xfId="0" applyFont="1" applyFill="1" applyBorder="1" applyAlignment="1">
      <alignment wrapText="1"/>
    </xf>
    <xf numFmtId="0" fontId="27" fillId="0" borderId="0" xfId="0" applyFont="1" applyFill="1" applyAlignment="1">
      <alignment horizontal="justify" vertical="top"/>
    </xf>
    <xf numFmtId="1" fontId="25" fillId="0" borderId="0" xfId="0" applyNumberFormat="1" applyFont="1" applyFill="1" applyBorder="1" applyAlignment="1">
      <alignment horizontal="left" vertical="top"/>
    </xf>
    <xf numFmtId="4" fontId="34" fillId="0" borderId="0" xfId="0" applyNumberFormat="1" applyFont="1" applyFill="1" applyBorder="1" applyAlignment="1">
      <alignment horizontal="right" vertical="top"/>
    </xf>
    <xf numFmtId="49" fontId="32" fillId="0" borderId="0" xfId="0" applyNumberFormat="1" applyFont="1" applyFill="1" applyAlignment="1">
      <alignment horizontal="left" vertical="top"/>
    </xf>
    <xf numFmtId="0" fontId="27" fillId="0" borderId="0" xfId="0" applyNumberFormat="1" applyFont="1" applyFill="1" applyBorder="1" applyAlignment="1">
      <alignment horizontal="right" vertical="top"/>
    </xf>
    <xf numFmtId="0" fontId="1" fillId="0" borderId="0" xfId="0" applyNumberFormat="1" applyFont="1" applyFill="1" applyBorder="1" applyAlignment="1">
      <alignment horizontal="right" vertical="top"/>
    </xf>
    <xf numFmtId="4" fontId="31" fillId="0" borderId="0" xfId="0" applyNumberFormat="1" applyFont="1" applyBorder="1" applyAlignment="1">
      <alignment horizontal="right" vertical="top"/>
    </xf>
    <xf numFmtId="4" fontId="31" fillId="0" borderId="0" xfId="0" applyNumberFormat="1" applyFont="1" applyFill="1" applyBorder="1" applyAlignment="1">
      <alignment horizontal="right" vertical="top"/>
    </xf>
    <xf numFmtId="0" fontId="32" fillId="0" borderId="13" xfId="0" applyFont="1" applyBorder="1" applyAlignment="1">
      <alignment horizontal="right" vertical="top"/>
    </xf>
    <xf numFmtId="4" fontId="32" fillId="0" borderId="13" xfId="0" applyNumberFormat="1" applyFont="1" applyBorder="1" applyAlignment="1">
      <alignment horizontal="right" vertical="top"/>
    </xf>
    <xf numFmtId="0" fontId="24" fillId="0" borderId="0" xfId="0" applyNumberFormat="1" applyFont="1" applyFill="1" applyAlignment="1">
      <alignment horizontal="right" vertical="top"/>
    </xf>
    <xf numFmtId="0" fontId="31" fillId="0" borderId="0" xfId="0" applyNumberFormat="1" applyFont="1" applyFill="1" applyBorder="1" applyAlignment="1">
      <alignment horizontal="right" vertical="top"/>
    </xf>
    <xf numFmtId="0" fontId="45" fillId="0" borderId="0" xfId="0" applyFont="1" applyFill="1" applyAlignment="1">
      <alignment vertical="top" wrapText="1"/>
    </xf>
    <xf numFmtId="0" fontId="24" fillId="0" borderId="0" xfId="0" applyNumberFormat="1" applyFont="1" applyBorder="1" applyAlignment="1">
      <alignment horizontal="left" vertical="top" wrapText="1"/>
    </xf>
    <xf numFmtId="0" fontId="27" fillId="0" borderId="0" xfId="0" applyFont="1" applyFill="1" applyAlignment="1">
      <alignment horizontal="left" vertical="top" wrapText="1"/>
    </xf>
    <xf numFmtId="0" fontId="32" fillId="0" borderId="13" xfId="0" applyFont="1" applyFill="1" applyBorder="1" applyAlignment="1">
      <alignment horizontal="right" vertical="top"/>
    </xf>
    <xf numFmtId="0" fontId="1" fillId="0" borderId="13" xfId="0" applyFont="1" applyBorder="1" applyAlignment="1">
      <alignment vertical="top"/>
    </xf>
    <xf numFmtId="0" fontId="14" fillId="0" borderId="10" xfId="0" applyFont="1" applyBorder="1" applyAlignment="1" applyProtection="1">
      <alignment horizontal="center" vertical="top" wrapText="1"/>
      <protection/>
    </xf>
  </cellXfs>
  <cellStyles count="6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10 2" xfId="41"/>
    <cellStyle name="Navadno 11" xfId="42"/>
    <cellStyle name="Navadno 2" xfId="43"/>
    <cellStyle name="Navadno 3" xfId="44"/>
    <cellStyle name="Navadno 4" xfId="45"/>
    <cellStyle name="Navadno_100527_popis_4.2_brez skritih" xfId="46"/>
    <cellStyle name="Navadno_B1_krovska" xfId="47"/>
    <cellStyle name="Navadno_PRAZ" xfId="48"/>
    <cellStyle name="Nevtralno" xfId="49"/>
    <cellStyle name="Normal 2" xfId="50"/>
    <cellStyle name="Normal 3" xfId="51"/>
    <cellStyle name="Normal_N36023 (2)" xfId="52"/>
    <cellStyle name="Normal_PL_SD" xfId="53"/>
    <cellStyle name="Followed Hyperlink" xfId="54"/>
    <cellStyle name="Percent" xfId="55"/>
    <cellStyle name="Opomba"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Currency" xfId="69"/>
    <cellStyle name="Currency [0]" xfId="70"/>
    <cellStyle name="Comma" xfId="71"/>
    <cellStyle name="Comma [0]" xfId="72"/>
    <cellStyle name="Vnos" xfId="73"/>
    <cellStyle name="Vsota"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trojniki\PLIN\JPE%20LJUBLJANA\plin_JPE_RV%2033_8089\00_04_05_09_PZI_8089\05_01_Strojne_instalacije_in_strojna_oprema\PZI_RV33_POP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bostjank\AppData\Local\Microsoft\Windows\Temporary%20Internet%20Files\Content.IE5\0HVD96EE\MAPA%204.1%20(1207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lektro\ODPRTE%20NALOGE\VISOKE\PO&#352;TE\12337%20Po&#353;ta%20Ribnica\PZI\Mapa%204.2\popis_Po&#353;ta%20Ribnica_mapa_4.2%20(1509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lektro\ODPRTE%20NALOGE\VISOKE\PO&#352;TE\12337%20Po&#353;ta%20Ribnica\PZI\Mapa%204.2\MAPA%204.1%20(1207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lektro\ODPRTE%20NALOGE\NIZKE%20GRADNJE\11700_vodovodi_Kras\4_11819_Vodovod%20Hrpelje%20kozina\PZI\41_42_VH%20Artvi&#382;e\mapa_41\Tehni&#269;no_popis\popis%20_4_1_Artvi&#382;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MihaK\Local%20Settings\Temporary%20Internet%20Files\Content.Outlook\Z61CFSP0\12053-2-2-3_1_PGD_Klari&#269;i%20-%20Sela_popis-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ARMATURA"/>
      <sheetName val="MATERIAL"/>
      <sheetName val="REKAPITULACIJA"/>
    </sheetNames>
    <sheetDataSet>
      <sheetData sheetId="0">
        <row r="12">
          <cell r="B12">
            <v>240</v>
          </cell>
        </row>
        <row r="14">
          <cell r="B1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NN priključek"/>
      <sheetName val="REKAPITULACIJA VSEH DEL"/>
      <sheetName val="HPR_SD_stara verzija"/>
    </sheetNames>
    <sheetDataSet>
      <sheetData sheetId="0">
        <row r="36">
          <cell r="B36">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1.Razsvetljava"/>
      <sheetName val="2.Vodovni material"/>
      <sheetName val="3.Razdelilniki"/>
      <sheetName val="4.TK"/>
      <sheetName val="5.Video domofon"/>
      <sheetName val="6.Urni sistem"/>
      <sheetName val="7.Strelovod"/>
      <sheetName val="8. Ogrevanje žlebov"/>
      <sheetName val="9. DRO"/>
      <sheetName val="10.Ostalo"/>
      <sheetName val="HPR_SD_stara verzija"/>
    </sheetNames>
    <sheetDataSet>
      <sheetData sheetId="0">
        <row r="30">
          <cell r="B30" t="str">
            <v>ELEKTRIČNE INŠTALACIJE</v>
          </cell>
        </row>
        <row r="32">
          <cell r="B32" t="str">
            <v>4/2.</v>
          </cell>
        </row>
        <row r="34">
          <cell r="B34" t="str">
            <v>POŠTA 1310 RIBNICA</v>
          </cell>
        </row>
        <row r="36">
          <cell r="B36">
            <v>1</v>
          </cell>
        </row>
        <row r="38">
          <cell r="B38">
            <v>1</v>
          </cell>
        </row>
        <row r="40">
          <cell r="B40">
            <v>0.22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NN priključek"/>
      <sheetName val="REKAPITULACIJA VSEH DEL"/>
      <sheetName val="HPR_SD_stara verzija"/>
    </sheetNames>
    <sheetDataSet>
      <sheetData sheetId="0">
        <row r="36">
          <cell r="B3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1. Gradbena dela NN in CR"/>
      <sheetName val="2.Elektromontažna dela"/>
      <sheetName val="3.Ostalo"/>
      <sheetName val="REKAPITULACIJA VSEH DEL"/>
      <sheetName val="HPR_SD_stara verzija"/>
    </sheetNames>
    <sheetDataSet>
      <sheetData sheetId="0">
        <row r="36">
          <cell r="B3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SNOVA"/>
      <sheetName val="REKAPITULACIJA NAČRTA"/>
      <sheetName val="UVOD"/>
      <sheetName val="Klariči - Sela na Krasu"/>
      <sheetName val="REKAPITULACIJA PROJEKTA"/>
      <sheetName val="HPR_SD_stara verzija"/>
    </sheetNames>
    <sheetDataSet>
      <sheetData sheetId="0">
        <row r="36">
          <cell r="B3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2"/>
  <dimension ref="A1:U44"/>
  <sheetViews>
    <sheetView view="pageBreakPreview" zoomScale="85" zoomScaleSheetLayoutView="85" workbookViewId="0" topLeftCell="A1">
      <selection activeCell="G22" sqref="G22"/>
    </sheetView>
  </sheetViews>
  <sheetFormatPr defaultColWidth="20.75390625" defaultRowHeight="12.75"/>
  <cols>
    <col min="1" max="1" width="42.00390625" style="121" customWidth="1"/>
    <col min="2" max="2" width="47.125" style="120" customWidth="1"/>
    <col min="3" max="3" width="10.75390625" style="121" customWidth="1"/>
    <col min="4" max="4" width="9.125" style="123" customWidth="1"/>
    <col min="5" max="5" width="66.75390625" style="121" customWidth="1"/>
    <col min="6" max="6" width="2.75390625" style="122" customWidth="1"/>
    <col min="7" max="7" width="9.125" style="123" customWidth="1"/>
    <col min="8" max="8" width="36.75390625" style="121" customWidth="1"/>
    <col min="9" max="9" width="2.75390625" style="122" customWidth="1"/>
    <col min="10" max="10" width="9.125" style="123" customWidth="1"/>
    <col min="11" max="11" width="41.375" style="121" customWidth="1"/>
    <col min="12" max="12" width="40.125" style="123" bestFit="1" customWidth="1"/>
    <col min="13" max="13" width="18.25390625" style="121" customWidth="1"/>
    <col min="14" max="14" width="20.625" style="121" customWidth="1"/>
    <col min="15" max="16384" width="20.75390625" style="121" customWidth="1"/>
  </cols>
  <sheetData>
    <row r="1" spans="1:18" s="109" customFormat="1" ht="14.25" customHeight="1">
      <c r="A1" s="91"/>
      <c r="B1" s="91"/>
      <c r="C1" s="91"/>
      <c r="D1" s="91"/>
      <c r="F1" s="101"/>
      <c r="I1" s="101"/>
      <c r="L1" s="90"/>
      <c r="M1" s="76"/>
      <c r="N1" s="79"/>
      <c r="Q1" s="118"/>
      <c r="R1" s="119"/>
    </row>
    <row r="2" spans="1:17" s="109" customFormat="1" ht="14.25" customHeight="1">
      <c r="A2" s="222"/>
      <c r="B2" s="129"/>
      <c r="C2" s="76"/>
      <c r="F2" s="101"/>
      <c r="I2" s="101"/>
      <c r="L2" s="90"/>
      <c r="M2" s="86"/>
      <c r="N2" s="79"/>
      <c r="O2" s="111"/>
      <c r="Q2" s="111"/>
    </row>
    <row r="3" spans="1:14" s="109" customFormat="1" ht="12.75" customHeight="1">
      <c r="A3" s="223" t="str">
        <f>+E30</f>
        <v>Osnovni podatki o projektni dokumentaciji:</v>
      </c>
      <c r="B3" s="224"/>
      <c r="C3" s="91"/>
      <c r="F3" s="91"/>
      <c r="I3" s="91"/>
      <c r="L3" s="90"/>
      <c r="M3" s="86"/>
      <c r="N3" s="78"/>
    </row>
    <row r="4" spans="1:21" s="107" customFormat="1" ht="15.75">
      <c r="A4" s="155"/>
      <c r="B4" s="156"/>
      <c r="C4" s="92"/>
      <c r="F4" s="93"/>
      <c r="I4" s="93"/>
      <c r="L4" s="94"/>
      <c r="M4" s="157"/>
      <c r="R4" s="109"/>
      <c r="T4" s="108"/>
      <c r="U4" s="108"/>
    </row>
    <row r="5" spans="1:12" ht="15.75">
      <c r="A5" s="225"/>
      <c r="B5" s="226"/>
      <c r="C5" s="126"/>
      <c r="F5" s="127"/>
      <c r="I5" s="127"/>
      <c r="L5" s="128"/>
    </row>
    <row r="6" spans="1:12" ht="31.5">
      <c r="A6" s="225" t="s">
        <v>99</v>
      </c>
      <c r="B6" s="221" t="s">
        <v>258</v>
      </c>
      <c r="C6" s="126"/>
      <c r="F6" s="127"/>
      <c r="I6" s="127"/>
      <c r="L6" s="128"/>
    </row>
    <row r="7" spans="1:12" ht="15.75">
      <c r="A7" s="225"/>
      <c r="B7" s="221"/>
      <c r="C7" s="126"/>
      <c r="F7" s="127"/>
      <c r="I7" s="127"/>
      <c r="L7" s="128"/>
    </row>
    <row r="8" spans="1:12" ht="15.75">
      <c r="A8" s="225"/>
      <c r="B8" s="221"/>
      <c r="C8" s="126"/>
      <c r="F8" s="127"/>
      <c r="I8" s="127"/>
      <c r="L8" s="128"/>
    </row>
    <row r="9" spans="1:12" ht="51" customHeight="1">
      <c r="A9" s="225" t="s">
        <v>97</v>
      </c>
      <c r="B9" s="221" t="s">
        <v>256</v>
      </c>
      <c r="C9" s="126"/>
      <c r="F9" s="127"/>
      <c r="I9" s="127"/>
      <c r="L9" s="128"/>
    </row>
    <row r="10" spans="1:12" ht="15.75">
      <c r="A10" s="225"/>
      <c r="B10" s="221"/>
      <c r="C10" s="126"/>
      <c r="F10" s="127"/>
      <c r="I10" s="127"/>
      <c r="L10" s="128"/>
    </row>
    <row r="11" spans="1:12" ht="15.75">
      <c r="A11" s="225"/>
      <c r="B11" s="221"/>
      <c r="C11" s="126"/>
      <c r="F11" s="127"/>
      <c r="I11" s="127"/>
      <c r="L11" s="128"/>
    </row>
    <row r="12" spans="1:12" ht="15.75">
      <c r="A12" s="225" t="s">
        <v>98</v>
      </c>
      <c r="B12" s="221" t="s">
        <v>257</v>
      </c>
      <c r="C12" s="126"/>
      <c r="F12" s="127"/>
      <c r="I12" s="127"/>
      <c r="L12" s="128"/>
    </row>
    <row r="13" spans="1:12" ht="15.75">
      <c r="A13" s="225"/>
      <c r="B13" s="221"/>
      <c r="C13" s="126"/>
      <c r="F13" s="127"/>
      <c r="I13" s="127"/>
      <c r="L13" s="128"/>
    </row>
    <row r="14" spans="1:2" ht="15.75">
      <c r="A14" s="225"/>
      <c r="B14" s="221"/>
    </row>
    <row r="15" spans="1:2" ht="15.75">
      <c r="A15" s="225" t="s">
        <v>109</v>
      </c>
      <c r="B15" s="221" t="str">
        <f>+OBJEKT</f>
        <v>GLASBENA ŠOLA AJDOVŠČINA</v>
      </c>
    </row>
    <row r="16" spans="1:2" ht="15.75">
      <c r="A16" s="225"/>
      <c r="B16" s="221"/>
    </row>
    <row r="17" spans="1:2" ht="15.75">
      <c r="A17" s="225"/>
      <c r="B17" s="221"/>
    </row>
    <row r="18" spans="1:2" ht="15.75">
      <c r="A18" s="225" t="s">
        <v>116</v>
      </c>
      <c r="B18" s="221">
        <v>13771</v>
      </c>
    </row>
    <row r="19" spans="1:2" ht="15.75">
      <c r="A19" s="225"/>
      <c r="B19" s="221"/>
    </row>
    <row r="20" spans="1:2" ht="15.75">
      <c r="A20" s="225"/>
      <c r="B20" s="221"/>
    </row>
    <row r="21" spans="1:2" ht="15.75">
      <c r="A21" s="225" t="s">
        <v>100</v>
      </c>
      <c r="B21" s="221" t="s">
        <v>260</v>
      </c>
    </row>
    <row r="22" spans="1:2" ht="15.75">
      <c r="A22" s="225"/>
      <c r="B22" s="221"/>
    </row>
    <row r="23" spans="1:2" ht="15.75">
      <c r="A23" s="225"/>
      <c r="B23" s="221"/>
    </row>
    <row r="24" spans="1:2" ht="15.75">
      <c r="A24" s="225" t="s">
        <v>101</v>
      </c>
      <c r="B24" s="221" t="s">
        <v>261</v>
      </c>
    </row>
    <row r="25" spans="1:2" ht="15.75">
      <c r="A25" s="225"/>
      <c r="B25" s="221"/>
    </row>
    <row r="27" ht="13.5" thickBot="1"/>
    <row r="28" spans="1:14" ht="18.75" thickBot="1">
      <c r="A28" s="191"/>
      <c r="B28" s="204"/>
      <c r="D28" s="234" t="s">
        <v>119</v>
      </c>
      <c r="E28" s="211"/>
      <c r="F28" s="198"/>
      <c r="G28" s="235" t="s">
        <v>119</v>
      </c>
      <c r="H28" s="213"/>
      <c r="I28" s="198"/>
      <c r="J28" s="235" t="s">
        <v>119</v>
      </c>
      <c r="K28" s="213"/>
      <c r="L28" s="198"/>
      <c r="M28" s="198"/>
      <c r="N28" s="199"/>
    </row>
    <row r="29" spans="1:14" ht="19.5" thickBot="1">
      <c r="A29" s="192" t="s">
        <v>110</v>
      </c>
      <c r="B29" s="227" t="s">
        <v>124</v>
      </c>
      <c r="D29" s="236" t="str">
        <f>+OZN</f>
        <v>4.</v>
      </c>
      <c r="E29" s="237" t="str">
        <f>+DEL</f>
        <v>ELEKTRIČNE INŠTALACIJE</v>
      </c>
      <c r="F29" s="201"/>
      <c r="G29" s="217" t="s">
        <v>114</v>
      </c>
      <c r="H29" s="242" t="s">
        <v>106</v>
      </c>
      <c r="I29" s="201"/>
      <c r="J29" s="217" t="s">
        <v>115</v>
      </c>
      <c r="K29" s="242" t="s">
        <v>107</v>
      </c>
      <c r="L29" s="200"/>
      <c r="M29" s="201"/>
      <c r="N29" s="202"/>
    </row>
    <row r="30" spans="1:14" ht="18.75" thickBot="1">
      <c r="A30" s="193"/>
      <c r="B30" s="207"/>
      <c r="D30" s="212"/>
      <c r="E30" s="219" t="s">
        <v>102</v>
      </c>
      <c r="F30" s="198"/>
      <c r="G30" s="218"/>
      <c r="H30" s="218"/>
      <c r="I30" s="198"/>
      <c r="J30" s="218"/>
      <c r="K30" s="218"/>
      <c r="L30" s="198"/>
      <c r="M30" s="198"/>
      <c r="N30" s="199"/>
    </row>
    <row r="31" spans="1:14" ht="18.75" thickBot="1">
      <c r="A31" s="192" t="s">
        <v>112</v>
      </c>
      <c r="B31" s="227" t="s">
        <v>114</v>
      </c>
      <c r="D31" s="212"/>
      <c r="E31" s="219" t="s">
        <v>113</v>
      </c>
      <c r="F31" s="198"/>
      <c r="G31" s="218"/>
      <c r="H31" s="218"/>
      <c r="I31" s="198"/>
      <c r="J31" s="218"/>
      <c r="K31" s="218"/>
      <c r="L31" s="198"/>
      <c r="M31" s="198"/>
      <c r="N31" s="199"/>
    </row>
    <row r="32" spans="1:14" ht="18.75" thickBot="1">
      <c r="A32" s="192"/>
      <c r="B32" s="208"/>
      <c r="C32" s="124"/>
      <c r="D32" s="210"/>
      <c r="E32" s="205" t="s">
        <v>111</v>
      </c>
      <c r="G32" s="218"/>
      <c r="H32" s="218"/>
      <c r="J32" s="218"/>
      <c r="K32" s="218"/>
      <c r="L32" s="198"/>
      <c r="M32" s="198"/>
      <c r="N32" s="199"/>
    </row>
    <row r="33" spans="1:14" ht="18.75" thickBot="1">
      <c r="A33" s="240" t="s">
        <v>122</v>
      </c>
      <c r="B33" s="241" t="s">
        <v>259</v>
      </c>
      <c r="D33" s="350" t="s">
        <v>123</v>
      </c>
      <c r="E33" s="233" t="s">
        <v>298</v>
      </c>
      <c r="G33" s="218"/>
      <c r="H33" s="218"/>
      <c r="J33" s="218"/>
      <c r="K33" s="218"/>
      <c r="L33" s="198"/>
      <c r="M33" s="198"/>
      <c r="N33" s="199"/>
    </row>
    <row r="34" spans="1:14" ht="18.75" thickBot="1">
      <c r="A34" s="230"/>
      <c r="B34" s="231"/>
      <c r="C34" s="124"/>
      <c r="D34" s="245" t="s">
        <v>128</v>
      </c>
      <c r="E34" s="233" t="s">
        <v>127</v>
      </c>
      <c r="F34" s="198"/>
      <c r="G34" s="214"/>
      <c r="H34" s="215"/>
      <c r="I34" s="198"/>
      <c r="J34" s="214"/>
      <c r="K34" s="215"/>
      <c r="L34" s="198"/>
      <c r="M34" s="198"/>
      <c r="N34" s="199"/>
    </row>
    <row r="35" spans="1:14" ht="18.75" thickBot="1">
      <c r="A35" s="192" t="s">
        <v>117</v>
      </c>
      <c r="B35" s="228">
        <v>1</v>
      </c>
      <c r="D35" s="245" t="s">
        <v>130</v>
      </c>
      <c r="E35" s="233" t="s">
        <v>129</v>
      </c>
      <c r="F35" s="198"/>
      <c r="G35" s="214"/>
      <c r="H35" s="215"/>
      <c r="I35" s="198"/>
      <c r="J35" s="214"/>
      <c r="K35" s="215"/>
      <c r="L35" s="198"/>
      <c r="M35" s="198"/>
      <c r="N35" s="199"/>
    </row>
    <row r="36" spans="1:14" ht="18.75" thickBot="1">
      <c r="A36" s="230"/>
      <c r="B36" s="231"/>
      <c r="D36" s="245" t="s">
        <v>131</v>
      </c>
      <c r="E36" s="245" t="s">
        <v>189</v>
      </c>
      <c r="F36" s="198"/>
      <c r="G36" s="214"/>
      <c r="H36" s="215"/>
      <c r="I36" s="198"/>
      <c r="J36" s="214"/>
      <c r="K36" s="215"/>
      <c r="L36" s="198"/>
      <c r="M36" s="198"/>
      <c r="N36" s="199"/>
    </row>
    <row r="37" spans="1:14" ht="18.75" thickBot="1">
      <c r="A37" s="192" t="s">
        <v>118</v>
      </c>
      <c r="B37" s="228">
        <v>1</v>
      </c>
      <c r="D37" s="245" t="s">
        <v>132</v>
      </c>
      <c r="E37" s="245" t="s">
        <v>252</v>
      </c>
      <c r="F37" s="198"/>
      <c r="G37" s="214"/>
      <c r="H37" s="215"/>
      <c r="I37" s="198"/>
      <c r="J37" s="214"/>
      <c r="K37" s="215"/>
      <c r="L37" s="198"/>
      <c r="M37" s="198"/>
      <c r="N37" s="199"/>
    </row>
    <row r="38" spans="1:14" ht="18.75" thickBot="1">
      <c r="A38" s="192"/>
      <c r="B38" s="206"/>
      <c r="D38" s="245" t="s">
        <v>133</v>
      </c>
      <c r="E38" s="245" t="s">
        <v>137</v>
      </c>
      <c r="F38" s="198"/>
      <c r="G38" s="214"/>
      <c r="H38" s="216"/>
      <c r="I38" s="198"/>
      <c r="J38" s="214"/>
      <c r="K38" s="216"/>
      <c r="L38" s="198"/>
      <c r="M38" s="198"/>
      <c r="N38" s="199"/>
    </row>
    <row r="39" spans="1:14" ht="18.75" thickBot="1">
      <c r="A39" s="192" t="s">
        <v>105</v>
      </c>
      <c r="B39" s="229">
        <v>0.22</v>
      </c>
      <c r="D39" s="245" t="s">
        <v>134</v>
      </c>
      <c r="E39" s="245" t="s">
        <v>253</v>
      </c>
      <c r="F39" s="198"/>
      <c r="G39" s="214"/>
      <c r="H39" s="216"/>
      <c r="I39" s="198"/>
      <c r="J39" s="214"/>
      <c r="K39" s="216"/>
      <c r="L39" s="198"/>
      <c r="M39" s="198"/>
      <c r="N39" s="199"/>
    </row>
    <row r="40" spans="1:14" ht="18.75" thickBot="1">
      <c r="A40" s="230"/>
      <c r="B40" s="231"/>
      <c r="D40" s="245" t="s">
        <v>135</v>
      </c>
      <c r="E40" s="245" t="s">
        <v>254</v>
      </c>
      <c r="F40" s="198"/>
      <c r="G40" s="214"/>
      <c r="H40" s="216"/>
      <c r="I40" s="198"/>
      <c r="J40" s="214"/>
      <c r="K40" s="216"/>
      <c r="L40" s="198"/>
      <c r="M40" s="198"/>
      <c r="N40" s="199"/>
    </row>
    <row r="41" spans="1:14" ht="18.75" thickBot="1">
      <c r="A41" s="192" t="s">
        <v>94</v>
      </c>
      <c r="B41" s="227">
        <v>1</v>
      </c>
      <c r="D41" s="245" t="s">
        <v>136</v>
      </c>
      <c r="E41" s="245" t="s">
        <v>346</v>
      </c>
      <c r="F41" s="198"/>
      <c r="G41" s="214"/>
      <c r="H41" s="216"/>
      <c r="I41" s="198"/>
      <c r="J41" s="214"/>
      <c r="K41" s="216"/>
      <c r="L41" s="198"/>
      <c r="M41" s="198"/>
      <c r="N41" s="199"/>
    </row>
    <row r="42" spans="1:14" ht="18.75" thickBot="1">
      <c r="A42" s="193"/>
      <c r="B42" s="209"/>
      <c r="D42" s="245" t="s">
        <v>139</v>
      </c>
      <c r="E42" s="245" t="s">
        <v>345</v>
      </c>
      <c r="F42" s="198"/>
      <c r="G42" s="214"/>
      <c r="H42" s="216"/>
      <c r="I42" s="198"/>
      <c r="J42" s="214"/>
      <c r="K42" s="216"/>
      <c r="L42" s="198"/>
      <c r="M42" s="198"/>
      <c r="N42" s="199"/>
    </row>
    <row r="43" spans="1:14" ht="24" thickBot="1">
      <c r="A43" s="194" t="s">
        <v>95</v>
      </c>
      <c r="B43" s="125"/>
      <c r="D43" s="245" t="s">
        <v>183</v>
      </c>
      <c r="E43" s="245" t="s">
        <v>304</v>
      </c>
      <c r="F43" s="198"/>
      <c r="G43" s="214"/>
      <c r="H43" s="216"/>
      <c r="I43" s="198"/>
      <c r="J43" s="214"/>
      <c r="K43" s="216"/>
      <c r="L43" s="198"/>
      <c r="M43" s="198"/>
      <c r="N43" s="199"/>
    </row>
    <row r="44" spans="4:14" ht="18.75" thickBot="1">
      <c r="D44" s="245" t="s">
        <v>251</v>
      </c>
      <c r="E44" s="245" t="s">
        <v>192</v>
      </c>
      <c r="F44" s="198"/>
      <c r="G44" s="203"/>
      <c r="H44" s="198"/>
      <c r="I44" s="198"/>
      <c r="J44" s="203"/>
      <c r="K44" s="198"/>
      <c r="L44" s="198"/>
      <c r="M44" s="198"/>
      <c r="N44" s="199"/>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worksheet>
</file>

<file path=xl/worksheets/sheet10.xml><?xml version="1.0" encoding="utf-8"?>
<worksheet xmlns="http://schemas.openxmlformats.org/spreadsheetml/2006/main" xmlns:r="http://schemas.openxmlformats.org/officeDocument/2006/relationships">
  <sheetPr codeName="List32">
    <tabColor rgb="FF92D050"/>
  </sheetPr>
  <dimension ref="A1:K127"/>
  <sheetViews>
    <sheetView view="pageBreakPreview" zoomScaleNormal="85" zoomScaleSheetLayoutView="100" workbookViewId="0" topLeftCell="A1">
      <selection activeCell="H1" sqref="H1:K16384"/>
    </sheetView>
  </sheetViews>
  <sheetFormatPr defaultColWidth="9.00390625" defaultRowHeight="12.75"/>
  <cols>
    <col min="1" max="1" width="3.875" style="109" customWidth="1"/>
    <col min="2" max="2" width="4.375" style="109" customWidth="1"/>
    <col min="3" max="3" width="43.75390625" style="273" customWidth="1"/>
    <col min="4" max="4" width="6.25390625" style="109" customWidth="1"/>
    <col min="5" max="5" width="7.625" style="274" customWidth="1"/>
    <col min="6" max="6" width="9.625" style="482" customWidth="1"/>
    <col min="7" max="7" width="13.25390625" style="482" customWidth="1"/>
    <col min="8" max="8" width="9.875" style="109" customWidth="1"/>
    <col min="9" max="9" width="2.625" style="109" bestFit="1" customWidth="1"/>
    <col min="10" max="10" width="9.125" style="109" customWidth="1"/>
    <col min="11" max="11" width="9.00390625" style="109" customWidth="1"/>
    <col min="12" max="16384" width="9.125" style="109" customWidth="1"/>
  </cols>
  <sheetData>
    <row r="1" spans="1:8" s="110" customFormat="1" ht="12.75" customHeight="1">
      <c r="A1" s="457" t="str">
        <f>+OZN</f>
        <v>4.</v>
      </c>
      <c r="B1" s="107"/>
      <c r="C1" s="457" t="str">
        <f>+DEL</f>
        <v>ELEKTRIČNE INŠTALACIJE</v>
      </c>
      <c r="D1" s="107"/>
      <c r="E1" s="458"/>
      <c r="F1" s="480"/>
      <c r="G1" s="480"/>
      <c r="H1" s="269"/>
    </row>
    <row r="2" spans="1:8" s="110" customFormat="1" ht="12.75" customHeight="1">
      <c r="A2" s="457"/>
      <c r="B2" s="450"/>
      <c r="C2" s="457"/>
      <c r="D2" s="107"/>
      <c r="E2" s="458"/>
      <c r="F2" s="480"/>
      <c r="G2" s="480"/>
      <c r="H2" s="269"/>
    </row>
    <row r="3" spans="1:8" s="163" customFormat="1" ht="12.75" customHeight="1">
      <c r="A3" s="550" t="str">
        <f>+'Osnovni podatki'!D39</f>
        <v>E7.</v>
      </c>
      <c r="B3" s="450"/>
      <c r="C3" s="457" t="str">
        <f>+'Osnovni podatki'!E39</f>
        <v>REGISTRACIJA DELOVNEGA ČASA (RDČ)</v>
      </c>
      <c r="D3" s="107"/>
      <c r="E3" s="458"/>
      <c r="F3" s="480"/>
      <c r="G3" s="480"/>
      <c r="H3" s="271"/>
    </row>
    <row r="4" spans="3:8" ht="12.75" customHeight="1">
      <c r="C4" s="277"/>
      <c r="D4" s="272"/>
      <c r="E4" s="272"/>
      <c r="F4" s="483"/>
      <c r="G4" s="483"/>
      <c r="H4" s="414"/>
    </row>
    <row r="5" spans="1:8" ht="12.75" customHeight="1">
      <c r="A5" s="272" t="s">
        <v>121</v>
      </c>
      <c r="B5" s="272"/>
      <c r="C5" s="277"/>
      <c r="D5" s="272"/>
      <c r="E5" s="272"/>
      <c r="F5" s="483"/>
      <c r="G5" s="483"/>
      <c r="H5" s="278"/>
    </row>
    <row r="6" spans="1:11" s="107" customFormat="1" ht="12.75">
      <c r="A6" s="465" t="s">
        <v>457</v>
      </c>
      <c r="B6" s="465"/>
      <c r="C6" s="466" t="s">
        <v>458</v>
      </c>
      <c r="D6" s="467" t="s">
        <v>453</v>
      </c>
      <c r="E6" s="467" t="s">
        <v>454</v>
      </c>
      <c r="F6" s="484" t="s">
        <v>455</v>
      </c>
      <c r="G6" s="484" t="s">
        <v>456</v>
      </c>
      <c r="H6" s="109"/>
      <c r="J6" s="108"/>
      <c r="K6" s="108"/>
    </row>
    <row r="7" spans="1:7" s="78" customFormat="1" ht="12">
      <c r="A7" s="279"/>
      <c r="B7" s="79"/>
      <c r="C7" s="280"/>
      <c r="E7" s="281"/>
      <c r="F7" s="483"/>
      <c r="G7" s="483"/>
    </row>
    <row r="8" spans="1:7" s="169" customFormat="1" ht="13.5" thickBot="1">
      <c r="A8" s="476"/>
      <c r="B8" s="477" t="s">
        <v>108</v>
      </c>
      <c r="C8" s="529" t="s">
        <v>125</v>
      </c>
      <c r="D8" s="285"/>
      <c r="E8" s="286"/>
      <c r="F8" s="485"/>
      <c r="G8" s="485"/>
    </row>
    <row r="9" spans="1:5" ht="12.75">
      <c r="A9" s="290"/>
      <c r="B9" s="111"/>
      <c r="C9" s="291"/>
      <c r="E9" s="292"/>
    </row>
    <row r="10" spans="1:11" s="78" customFormat="1" ht="60">
      <c r="A10" s="248" t="str">
        <f>$B$8</f>
        <v>I.</v>
      </c>
      <c r="B10" s="79">
        <f>1</f>
        <v>1</v>
      </c>
      <c r="C10" s="323" t="s">
        <v>541</v>
      </c>
      <c r="D10" s="364" t="s">
        <v>4</v>
      </c>
      <c r="E10" s="503">
        <v>1</v>
      </c>
      <c r="F10" s="486"/>
      <c r="G10" s="486">
        <f>IF('Osnovni podatki'!$B$41=1,E10*F10,"")</f>
        <v>0</v>
      </c>
      <c r="H10" s="80"/>
      <c r="I10" s="81"/>
      <c r="J10" s="114"/>
      <c r="K10" s="82"/>
    </row>
    <row r="11" spans="1:11" s="85" customFormat="1" ht="12.75">
      <c r="A11" s="255"/>
      <c r="B11" s="174"/>
      <c r="C11" s="257"/>
      <c r="D11" s="391"/>
      <c r="E11" s="536"/>
      <c r="F11" s="486"/>
      <c r="G11" s="486"/>
      <c r="H11" s="115"/>
      <c r="I11" s="83"/>
      <c r="J11" s="114"/>
      <c r="K11" s="84"/>
    </row>
    <row r="12" spans="1:11" s="78" customFormat="1" ht="24">
      <c r="A12" s="248" t="str">
        <f>$B$8</f>
        <v>I.</v>
      </c>
      <c r="B12" s="79">
        <f>COUNT($A$10:B10)+1</f>
        <v>2</v>
      </c>
      <c r="C12" s="323" t="s">
        <v>542</v>
      </c>
      <c r="D12" s="364" t="s">
        <v>4</v>
      </c>
      <c r="E12" s="503">
        <v>30</v>
      </c>
      <c r="F12" s="486"/>
      <c r="G12" s="486">
        <f>IF('Osnovni podatki'!$B$41=1,E12*F12,"")</f>
        <v>0</v>
      </c>
      <c r="H12" s="80"/>
      <c r="I12" s="81"/>
      <c r="J12" s="114"/>
      <c r="K12" s="109"/>
    </row>
    <row r="13" spans="1:11" s="78" customFormat="1" ht="12.75">
      <c r="A13" s="248"/>
      <c r="B13" s="79"/>
      <c r="C13" s="246"/>
      <c r="D13" s="364"/>
      <c r="E13" s="503"/>
      <c r="F13" s="486"/>
      <c r="G13" s="486"/>
      <c r="H13" s="80"/>
      <c r="I13" s="81"/>
      <c r="J13" s="114"/>
      <c r="K13" s="109"/>
    </row>
    <row r="14" spans="1:11" s="78" customFormat="1" ht="12.75">
      <c r="A14" s="248" t="str">
        <f>$B$8</f>
        <v>I.</v>
      </c>
      <c r="B14" s="79">
        <f>COUNT($A$10:B12)+1</f>
        <v>3</v>
      </c>
      <c r="C14" s="246" t="s">
        <v>543</v>
      </c>
      <c r="D14" s="364" t="s">
        <v>96</v>
      </c>
      <c r="E14" s="503">
        <v>1</v>
      </c>
      <c r="F14" s="486"/>
      <c r="G14" s="486">
        <f>IF('Osnovni podatki'!$B$41=1,E14*F14,"")</f>
        <v>0</v>
      </c>
      <c r="H14" s="80"/>
      <c r="I14" s="81"/>
      <c r="J14" s="114"/>
      <c r="K14" s="109"/>
    </row>
    <row r="15" spans="1:11" s="78" customFormat="1" ht="12.75">
      <c r="A15" s="248"/>
      <c r="B15" s="79"/>
      <c r="C15" s="246"/>
      <c r="D15" s="364"/>
      <c r="E15" s="503"/>
      <c r="F15" s="486"/>
      <c r="G15" s="486"/>
      <c r="H15" s="80"/>
      <c r="I15" s="81"/>
      <c r="J15" s="114"/>
      <c r="K15" s="109"/>
    </row>
    <row r="16" spans="1:11" s="78" customFormat="1" ht="12.75">
      <c r="A16" s="248" t="str">
        <f>$B$8</f>
        <v>I.</v>
      </c>
      <c r="B16" s="79">
        <f>COUNT($A$10:B14)+1</f>
        <v>4</v>
      </c>
      <c r="C16" s="349" t="s">
        <v>539</v>
      </c>
      <c r="D16" s="364" t="s">
        <v>138</v>
      </c>
      <c r="E16" s="503">
        <v>5</v>
      </c>
      <c r="F16" s="486">
        <f>(SUM(G10:G14))/100</f>
        <v>0</v>
      </c>
      <c r="G16" s="486">
        <f>IF('Osnovni podatki'!$B$41=1,F16*E16,"")</f>
        <v>0</v>
      </c>
      <c r="H16" s="80"/>
      <c r="I16" s="81"/>
      <c r="J16" s="114"/>
      <c r="K16" s="109"/>
    </row>
    <row r="17" spans="1:11" s="78" customFormat="1" ht="12.75">
      <c r="A17" s="248"/>
      <c r="B17" s="79"/>
      <c r="C17" s="243"/>
      <c r="D17" s="249"/>
      <c r="E17" s="250"/>
      <c r="F17" s="486"/>
      <c r="G17" s="486"/>
      <c r="H17" s="80"/>
      <c r="I17" s="81"/>
      <c r="J17" s="114"/>
      <c r="K17" s="82"/>
    </row>
    <row r="18" spans="1:7" s="133" customFormat="1" ht="13.5" thickBot="1">
      <c r="A18" s="294"/>
      <c r="B18" s="295"/>
      <c r="C18" s="130" t="str">
        <f>CONCATENATE(B8," ",C8," - SKUPAJ:")</f>
        <v>I. ELEKTRO DEL - SKUPAJ:</v>
      </c>
      <c r="D18" s="130"/>
      <c r="E18" s="130"/>
      <c r="F18" s="130"/>
      <c r="G18" s="488">
        <f>IF('Osnovni podatki'!$B$41=1,SUM(G9:G17),"")</f>
        <v>0</v>
      </c>
    </row>
    <row r="19" spans="3:7" s="112" customFormat="1" ht="15">
      <c r="C19" s="104"/>
      <c r="E19" s="105"/>
      <c r="F19" s="105"/>
      <c r="G19" s="551"/>
    </row>
    <row r="20" spans="1:7" s="138" customFormat="1" ht="13.5" thickBot="1">
      <c r="A20" s="342" t="str">
        <f>CONCATENATE("DELNA REKAPITULACIJA - ",A3,C3)</f>
        <v>DELNA REKAPITULACIJA - E7.REGISTRACIJA DELOVNEGA ČASA (RDČ)</v>
      </c>
      <c r="B20" s="342"/>
      <c r="C20" s="508"/>
      <c r="D20" s="537"/>
      <c r="E20" s="509"/>
      <c r="F20" s="510"/>
      <c r="G20" s="510"/>
    </row>
    <row r="21" spans="1:7" s="175" customFormat="1" ht="14.25" customHeight="1">
      <c r="A21" s="304"/>
      <c r="B21" s="304"/>
      <c r="C21" s="305"/>
      <c r="D21" s="304"/>
      <c r="E21" s="306"/>
      <c r="F21" s="498"/>
      <c r="G21" s="498"/>
    </row>
    <row r="22" spans="1:7" s="138" customFormat="1" ht="12.75">
      <c r="A22" s="313"/>
      <c r="B22" s="313" t="str">
        <f>+B8</f>
        <v>I.</v>
      </c>
      <c r="C22" s="134" t="str">
        <f>+C8</f>
        <v>ELEKTRO DEL</v>
      </c>
      <c r="E22" s="136"/>
      <c r="F22" s="136"/>
      <c r="G22" s="500">
        <f>+G18</f>
        <v>0</v>
      </c>
    </row>
    <row r="23" spans="1:7" s="138" customFormat="1" ht="12.75">
      <c r="A23" s="315"/>
      <c r="B23" s="315"/>
      <c r="C23" s="220" t="str">
        <f>CONCATENATE(A3," ",C3," - SKUPAJ:")</f>
        <v>E7. REGISTRACIJA DELOVNEGA ČASA (RDČ) - SKUPAJ:</v>
      </c>
      <c r="D23" s="136"/>
      <c r="E23" s="136"/>
      <c r="F23" s="136"/>
      <c r="G23" s="500">
        <f>IF('Osnovni podatki'!$B$41=1,SUM(G22:G22),"")</f>
        <v>0</v>
      </c>
    </row>
    <row r="24" spans="3:7" s="175" customFormat="1" ht="12.75">
      <c r="C24" s="310"/>
      <c r="E24" s="316"/>
      <c r="F24" s="312"/>
      <c r="G24" s="499"/>
    </row>
    <row r="25" spans="3:7" s="78" customFormat="1" ht="12">
      <c r="C25" s="256"/>
      <c r="E25" s="281"/>
      <c r="F25" s="483"/>
      <c r="G25" s="483"/>
    </row>
    <row r="26" spans="3:7" s="78" customFormat="1" ht="12">
      <c r="C26" s="256"/>
      <c r="E26" s="281"/>
      <c r="F26" s="483"/>
      <c r="G26" s="483"/>
    </row>
    <row r="27" spans="3:7" s="78" customFormat="1" ht="12">
      <c r="C27" s="256"/>
      <c r="E27" s="281"/>
      <c r="F27" s="483"/>
      <c r="G27" s="483"/>
    </row>
    <row r="28" spans="3:7" s="78" customFormat="1" ht="12">
      <c r="C28" s="256"/>
      <c r="E28" s="281"/>
      <c r="F28" s="483"/>
      <c r="G28" s="483"/>
    </row>
    <row r="29" spans="3:7" s="78" customFormat="1" ht="12">
      <c r="C29" s="256"/>
      <c r="E29" s="281"/>
      <c r="F29" s="483"/>
      <c r="G29" s="483"/>
    </row>
    <row r="30" spans="3:7" s="78" customFormat="1" ht="12">
      <c r="C30" s="256"/>
      <c r="E30" s="281"/>
      <c r="F30" s="483"/>
      <c r="G30" s="483"/>
    </row>
    <row r="31" spans="3:7" s="78" customFormat="1" ht="12">
      <c r="C31" s="256"/>
      <c r="E31" s="281"/>
      <c r="F31" s="483"/>
      <c r="G31" s="483"/>
    </row>
    <row r="32" spans="3:7" s="78" customFormat="1" ht="12">
      <c r="C32" s="256"/>
      <c r="E32" s="281"/>
      <c r="F32" s="483"/>
      <c r="G32" s="483"/>
    </row>
    <row r="33" spans="3:7" s="78" customFormat="1" ht="12">
      <c r="C33" s="256"/>
      <c r="E33" s="281"/>
      <c r="F33" s="483"/>
      <c r="G33" s="483"/>
    </row>
    <row r="34" spans="3:7" s="78" customFormat="1" ht="12">
      <c r="C34" s="256"/>
      <c r="E34" s="281"/>
      <c r="F34" s="483"/>
      <c r="G34" s="483"/>
    </row>
    <row r="35" spans="3:7" s="78" customFormat="1" ht="12">
      <c r="C35" s="256"/>
      <c r="E35" s="281"/>
      <c r="F35" s="483"/>
      <c r="G35" s="483"/>
    </row>
    <row r="36" spans="3:7" s="78" customFormat="1" ht="12">
      <c r="C36" s="256"/>
      <c r="E36" s="281"/>
      <c r="F36" s="483"/>
      <c r="G36" s="483"/>
    </row>
    <row r="37" spans="3:7" s="78" customFormat="1" ht="12">
      <c r="C37" s="256"/>
      <c r="E37" s="281"/>
      <c r="F37" s="483"/>
      <c r="G37" s="483"/>
    </row>
    <row r="38" spans="3:7" s="78" customFormat="1" ht="12">
      <c r="C38" s="256"/>
      <c r="E38" s="281"/>
      <c r="F38" s="483"/>
      <c r="G38" s="483"/>
    </row>
    <row r="39" spans="3:7" s="78" customFormat="1" ht="12">
      <c r="C39" s="256"/>
      <c r="E39" s="281"/>
      <c r="F39" s="483"/>
      <c r="G39" s="483"/>
    </row>
    <row r="40" spans="3:7" s="78" customFormat="1" ht="12">
      <c r="C40" s="256"/>
      <c r="E40" s="281"/>
      <c r="F40" s="483"/>
      <c r="G40" s="483"/>
    </row>
    <row r="41" spans="3:7" s="78" customFormat="1" ht="12">
      <c r="C41" s="256"/>
      <c r="E41" s="281"/>
      <c r="F41" s="483"/>
      <c r="G41" s="483"/>
    </row>
    <row r="42" spans="3:7" s="78" customFormat="1" ht="12">
      <c r="C42" s="256"/>
      <c r="E42" s="281"/>
      <c r="F42" s="483"/>
      <c r="G42" s="483"/>
    </row>
    <row r="43" spans="3:7" s="78" customFormat="1" ht="12">
      <c r="C43" s="256"/>
      <c r="E43" s="281"/>
      <c r="F43" s="483"/>
      <c r="G43" s="483"/>
    </row>
    <row r="44" spans="3:7" s="78" customFormat="1" ht="12">
      <c r="C44" s="256"/>
      <c r="E44" s="281"/>
      <c r="F44" s="483"/>
      <c r="G44" s="483"/>
    </row>
    <row r="45" spans="3:7" s="78" customFormat="1" ht="12">
      <c r="C45" s="256"/>
      <c r="E45" s="281"/>
      <c r="F45" s="483"/>
      <c r="G45" s="483"/>
    </row>
    <row r="46" spans="3:7" s="78" customFormat="1" ht="12">
      <c r="C46" s="256"/>
      <c r="E46" s="281"/>
      <c r="F46" s="483"/>
      <c r="G46" s="483"/>
    </row>
    <row r="47" spans="3:7" s="78" customFormat="1" ht="12">
      <c r="C47" s="256"/>
      <c r="E47" s="281"/>
      <c r="F47" s="483"/>
      <c r="G47" s="483"/>
    </row>
    <row r="48" spans="3:7" s="78" customFormat="1" ht="12">
      <c r="C48" s="256"/>
      <c r="E48" s="281"/>
      <c r="F48" s="483"/>
      <c r="G48" s="483"/>
    </row>
    <row r="49" spans="3:7" s="78" customFormat="1" ht="12">
      <c r="C49" s="256"/>
      <c r="E49" s="281"/>
      <c r="F49" s="483"/>
      <c r="G49" s="483"/>
    </row>
    <row r="50" spans="3:7" s="78" customFormat="1" ht="12">
      <c r="C50" s="256"/>
      <c r="E50" s="281"/>
      <c r="F50" s="483"/>
      <c r="G50" s="483"/>
    </row>
    <row r="51" spans="3:7" s="78" customFormat="1" ht="12">
      <c r="C51" s="256"/>
      <c r="E51" s="281"/>
      <c r="F51" s="483"/>
      <c r="G51" s="483"/>
    </row>
    <row r="52" spans="3:7" s="78" customFormat="1" ht="12">
      <c r="C52" s="256"/>
      <c r="E52" s="281"/>
      <c r="F52" s="483"/>
      <c r="G52" s="483"/>
    </row>
    <row r="53" spans="3:7" s="78" customFormat="1" ht="12">
      <c r="C53" s="256"/>
      <c r="E53" s="281"/>
      <c r="F53" s="483"/>
      <c r="G53" s="483"/>
    </row>
    <row r="54" spans="3:7" s="78" customFormat="1" ht="12">
      <c r="C54" s="256"/>
      <c r="E54" s="281"/>
      <c r="F54" s="483"/>
      <c r="G54" s="483"/>
    </row>
    <row r="55" spans="3:7" s="78" customFormat="1" ht="12">
      <c r="C55" s="256"/>
      <c r="E55" s="281"/>
      <c r="F55" s="483"/>
      <c r="G55" s="483"/>
    </row>
    <row r="56" spans="3:7" s="78" customFormat="1" ht="12">
      <c r="C56" s="256"/>
      <c r="E56" s="281"/>
      <c r="F56" s="483"/>
      <c r="G56" s="483"/>
    </row>
    <row r="57" spans="3:7" s="78" customFormat="1" ht="12">
      <c r="C57" s="256"/>
      <c r="E57" s="281"/>
      <c r="F57" s="483"/>
      <c r="G57" s="483"/>
    </row>
    <row r="58" spans="3:7" s="78" customFormat="1" ht="12">
      <c r="C58" s="256"/>
      <c r="E58" s="281"/>
      <c r="F58" s="483"/>
      <c r="G58" s="483"/>
    </row>
    <row r="59" spans="3:7" s="78" customFormat="1" ht="12">
      <c r="C59" s="256"/>
      <c r="E59" s="281"/>
      <c r="F59" s="483"/>
      <c r="G59" s="483"/>
    </row>
    <row r="60" spans="3:7" s="78" customFormat="1" ht="12">
      <c r="C60" s="256"/>
      <c r="E60" s="281"/>
      <c r="F60" s="483"/>
      <c r="G60" s="483"/>
    </row>
    <row r="61" spans="3:7" s="78" customFormat="1" ht="12">
      <c r="C61" s="256"/>
      <c r="E61" s="281"/>
      <c r="F61" s="483"/>
      <c r="G61" s="483"/>
    </row>
    <row r="62" spans="3:7" s="78" customFormat="1" ht="12">
      <c r="C62" s="256"/>
      <c r="E62" s="281"/>
      <c r="F62" s="483"/>
      <c r="G62" s="483"/>
    </row>
    <row r="63" spans="3:7" s="78" customFormat="1" ht="12">
      <c r="C63" s="256"/>
      <c r="E63" s="281"/>
      <c r="F63" s="483"/>
      <c r="G63" s="483"/>
    </row>
    <row r="64" spans="3:7" s="78" customFormat="1" ht="12">
      <c r="C64" s="256"/>
      <c r="E64" s="281"/>
      <c r="F64" s="483"/>
      <c r="G64" s="483"/>
    </row>
    <row r="65" spans="3:7" s="78" customFormat="1" ht="12">
      <c r="C65" s="256"/>
      <c r="E65" s="281"/>
      <c r="F65" s="483"/>
      <c r="G65" s="483"/>
    </row>
    <row r="66" spans="3:7" s="78" customFormat="1" ht="12">
      <c r="C66" s="256"/>
      <c r="E66" s="281"/>
      <c r="F66" s="483"/>
      <c r="G66" s="483"/>
    </row>
    <row r="67" spans="3:7" s="78" customFormat="1" ht="12">
      <c r="C67" s="256"/>
      <c r="E67" s="281"/>
      <c r="F67" s="483"/>
      <c r="G67" s="483"/>
    </row>
    <row r="68" spans="3:7" s="78" customFormat="1" ht="12">
      <c r="C68" s="256"/>
      <c r="E68" s="281"/>
      <c r="F68" s="483"/>
      <c r="G68" s="483"/>
    </row>
    <row r="69" spans="3:7" s="78" customFormat="1" ht="12">
      <c r="C69" s="256"/>
      <c r="E69" s="281"/>
      <c r="F69" s="483"/>
      <c r="G69" s="483"/>
    </row>
    <row r="70" spans="3:7" s="78" customFormat="1" ht="12">
      <c r="C70" s="256"/>
      <c r="E70" s="281"/>
      <c r="F70" s="483"/>
      <c r="G70" s="483"/>
    </row>
    <row r="71" spans="3:7" s="78" customFormat="1" ht="12">
      <c r="C71" s="256"/>
      <c r="E71" s="281"/>
      <c r="F71" s="483"/>
      <c r="G71" s="483"/>
    </row>
    <row r="72" spans="3:7" s="78" customFormat="1" ht="12">
      <c r="C72" s="256"/>
      <c r="E72" s="281"/>
      <c r="F72" s="483"/>
      <c r="G72" s="483"/>
    </row>
    <row r="73" spans="3:7" s="78" customFormat="1" ht="12">
      <c r="C73" s="256"/>
      <c r="E73" s="281"/>
      <c r="F73" s="483"/>
      <c r="G73" s="483"/>
    </row>
    <row r="74" spans="3:7" s="78" customFormat="1" ht="12">
      <c r="C74" s="256"/>
      <c r="E74" s="281"/>
      <c r="F74" s="483"/>
      <c r="G74" s="483"/>
    </row>
    <row r="75" spans="3:7" s="78" customFormat="1" ht="12">
      <c r="C75" s="256"/>
      <c r="E75" s="281"/>
      <c r="F75" s="483"/>
      <c r="G75" s="483"/>
    </row>
    <row r="76" spans="3:7" s="78" customFormat="1" ht="12">
      <c r="C76" s="256"/>
      <c r="E76" s="281"/>
      <c r="F76" s="483"/>
      <c r="G76" s="483"/>
    </row>
    <row r="77" spans="3:7" s="78" customFormat="1" ht="12">
      <c r="C77" s="256"/>
      <c r="E77" s="281"/>
      <c r="F77" s="483"/>
      <c r="G77" s="483"/>
    </row>
    <row r="78" spans="3:7" s="78" customFormat="1" ht="12">
      <c r="C78" s="256"/>
      <c r="E78" s="281"/>
      <c r="F78" s="483"/>
      <c r="G78" s="483"/>
    </row>
    <row r="79" spans="3:7" s="78" customFormat="1" ht="12">
      <c r="C79" s="256"/>
      <c r="E79" s="281"/>
      <c r="F79" s="483"/>
      <c r="G79" s="483"/>
    </row>
    <row r="80" spans="3:7" s="78" customFormat="1" ht="12">
      <c r="C80" s="256"/>
      <c r="E80" s="281"/>
      <c r="F80" s="483"/>
      <c r="G80" s="483"/>
    </row>
    <row r="81" spans="3:7" s="78" customFormat="1" ht="12">
      <c r="C81" s="256"/>
      <c r="E81" s="281"/>
      <c r="F81" s="483"/>
      <c r="G81" s="483"/>
    </row>
    <row r="82" spans="3:7" s="78" customFormat="1" ht="12">
      <c r="C82" s="256"/>
      <c r="E82" s="281"/>
      <c r="F82" s="483"/>
      <c r="G82" s="483"/>
    </row>
    <row r="83" spans="3:7" s="78" customFormat="1" ht="12">
      <c r="C83" s="256"/>
      <c r="E83" s="281"/>
      <c r="F83" s="483"/>
      <c r="G83" s="483"/>
    </row>
    <row r="84" spans="3:7" s="78" customFormat="1" ht="12">
      <c r="C84" s="256"/>
      <c r="E84" s="281"/>
      <c r="F84" s="483"/>
      <c r="G84" s="483"/>
    </row>
    <row r="85" spans="3:7" s="78" customFormat="1" ht="12">
      <c r="C85" s="256"/>
      <c r="E85" s="281"/>
      <c r="F85" s="483"/>
      <c r="G85" s="483"/>
    </row>
    <row r="86" spans="3:7" s="78" customFormat="1" ht="12">
      <c r="C86" s="256"/>
      <c r="E86" s="281"/>
      <c r="F86" s="483"/>
      <c r="G86" s="483"/>
    </row>
    <row r="87" spans="3:7" s="78" customFormat="1" ht="12">
      <c r="C87" s="256"/>
      <c r="E87" s="281"/>
      <c r="F87" s="483"/>
      <c r="G87" s="483"/>
    </row>
    <row r="88" spans="3:7" s="78" customFormat="1" ht="12">
      <c r="C88" s="256"/>
      <c r="E88" s="281"/>
      <c r="F88" s="483"/>
      <c r="G88" s="483"/>
    </row>
    <row r="89" spans="3:7" s="78" customFormat="1" ht="12">
      <c r="C89" s="256"/>
      <c r="E89" s="281"/>
      <c r="F89" s="483"/>
      <c r="G89" s="483"/>
    </row>
    <row r="90" spans="3:7" s="78" customFormat="1" ht="12">
      <c r="C90" s="256"/>
      <c r="E90" s="281"/>
      <c r="F90" s="483"/>
      <c r="G90" s="483"/>
    </row>
    <row r="91" spans="3:7" s="78" customFormat="1" ht="12">
      <c r="C91" s="256"/>
      <c r="E91" s="281"/>
      <c r="F91" s="483"/>
      <c r="G91" s="483"/>
    </row>
    <row r="92" spans="3:7" s="78" customFormat="1" ht="12">
      <c r="C92" s="256"/>
      <c r="E92" s="281"/>
      <c r="F92" s="483"/>
      <c r="G92" s="483"/>
    </row>
    <row r="93" spans="3:7" s="78" customFormat="1" ht="12">
      <c r="C93" s="256"/>
      <c r="E93" s="281"/>
      <c r="F93" s="483"/>
      <c r="G93" s="483"/>
    </row>
    <row r="94" spans="3:7" s="78" customFormat="1" ht="12">
      <c r="C94" s="256"/>
      <c r="E94" s="281"/>
      <c r="F94" s="483"/>
      <c r="G94" s="483"/>
    </row>
    <row r="95" spans="3:7" s="78" customFormat="1" ht="12">
      <c r="C95" s="256"/>
      <c r="E95" s="281"/>
      <c r="F95" s="483"/>
      <c r="G95" s="483"/>
    </row>
    <row r="96" spans="3:7" s="78" customFormat="1" ht="12">
      <c r="C96" s="256"/>
      <c r="E96" s="281"/>
      <c r="F96" s="483"/>
      <c r="G96" s="483"/>
    </row>
    <row r="97" spans="3:7" s="78" customFormat="1" ht="12">
      <c r="C97" s="256"/>
      <c r="E97" s="281"/>
      <c r="F97" s="483"/>
      <c r="G97" s="483"/>
    </row>
    <row r="98" spans="3:7" s="78" customFormat="1" ht="12">
      <c r="C98" s="256"/>
      <c r="E98" s="281"/>
      <c r="F98" s="483"/>
      <c r="G98" s="483"/>
    </row>
    <row r="99" spans="3:7" s="78" customFormat="1" ht="12">
      <c r="C99" s="256"/>
      <c r="E99" s="281"/>
      <c r="F99" s="483"/>
      <c r="G99" s="483"/>
    </row>
    <row r="100" spans="3:7" s="78" customFormat="1" ht="12">
      <c r="C100" s="256"/>
      <c r="E100" s="281"/>
      <c r="F100" s="483"/>
      <c r="G100" s="483"/>
    </row>
    <row r="101" spans="3:7" s="78" customFormat="1" ht="12">
      <c r="C101" s="256"/>
      <c r="E101" s="281"/>
      <c r="F101" s="483"/>
      <c r="G101" s="483"/>
    </row>
    <row r="102" spans="3:7" s="78" customFormat="1" ht="12">
      <c r="C102" s="256"/>
      <c r="E102" s="281"/>
      <c r="F102" s="483"/>
      <c r="G102" s="483"/>
    </row>
    <row r="103" spans="3:7" s="78" customFormat="1" ht="12">
      <c r="C103" s="256"/>
      <c r="E103" s="281"/>
      <c r="F103" s="483"/>
      <c r="G103" s="483"/>
    </row>
    <row r="104" spans="3:7" s="78" customFormat="1" ht="12">
      <c r="C104" s="256"/>
      <c r="E104" s="281"/>
      <c r="F104" s="483"/>
      <c r="G104" s="483"/>
    </row>
    <row r="105" spans="3:7" s="78" customFormat="1" ht="12">
      <c r="C105" s="256"/>
      <c r="E105" s="281"/>
      <c r="F105" s="483"/>
      <c r="G105" s="483"/>
    </row>
    <row r="106" spans="3:7" s="78" customFormat="1" ht="12">
      <c r="C106" s="256"/>
      <c r="E106" s="281"/>
      <c r="F106" s="483"/>
      <c r="G106" s="483"/>
    </row>
    <row r="107" spans="3:7" s="78" customFormat="1" ht="12">
      <c r="C107" s="256"/>
      <c r="E107" s="281"/>
      <c r="F107" s="483"/>
      <c r="G107" s="483"/>
    </row>
    <row r="108" spans="3:7" s="78" customFormat="1" ht="12">
      <c r="C108" s="256"/>
      <c r="E108" s="281"/>
      <c r="F108" s="483"/>
      <c r="G108" s="483"/>
    </row>
    <row r="109" spans="3:7" s="78" customFormat="1" ht="12">
      <c r="C109" s="256"/>
      <c r="E109" s="281"/>
      <c r="F109" s="483"/>
      <c r="G109" s="483"/>
    </row>
    <row r="110" spans="3:7" s="78" customFormat="1" ht="12">
      <c r="C110" s="256"/>
      <c r="E110" s="281"/>
      <c r="F110" s="483"/>
      <c r="G110" s="483"/>
    </row>
    <row r="111" spans="3:7" s="78" customFormat="1" ht="12">
      <c r="C111" s="256"/>
      <c r="E111" s="281"/>
      <c r="F111" s="483"/>
      <c r="G111" s="483"/>
    </row>
    <row r="112" spans="3:7" s="78" customFormat="1" ht="12">
      <c r="C112" s="256"/>
      <c r="E112" s="281"/>
      <c r="F112" s="483"/>
      <c r="G112" s="483"/>
    </row>
    <row r="113" spans="3:7" s="78" customFormat="1" ht="12">
      <c r="C113" s="256"/>
      <c r="E113" s="281"/>
      <c r="F113" s="483"/>
      <c r="G113" s="483"/>
    </row>
    <row r="114" spans="3:7" s="78" customFormat="1" ht="12">
      <c r="C114" s="256"/>
      <c r="E114" s="281"/>
      <c r="F114" s="483"/>
      <c r="G114" s="483"/>
    </row>
    <row r="115" spans="3:7" s="78" customFormat="1" ht="12">
      <c r="C115" s="256"/>
      <c r="E115" s="281"/>
      <c r="F115" s="483"/>
      <c r="G115" s="483"/>
    </row>
    <row r="116" spans="3:7" s="78" customFormat="1" ht="12">
      <c r="C116" s="256"/>
      <c r="E116" s="281"/>
      <c r="F116" s="483"/>
      <c r="G116" s="483"/>
    </row>
    <row r="117" spans="3:7" s="78" customFormat="1" ht="12">
      <c r="C117" s="256"/>
      <c r="E117" s="281"/>
      <c r="F117" s="483"/>
      <c r="G117" s="483"/>
    </row>
    <row r="118" spans="3:7" s="78" customFormat="1" ht="12">
      <c r="C118" s="256"/>
      <c r="E118" s="281"/>
      <c r="F118" s="483"/>
      <c r="G118" s="483"/>
    </row>
    <row r="119" spans="3:7" s="78" customFormat="1" ht="12">
      <c r="C119" s="256"/>
      <c r="E119" s="281"/>
      <c r="F119" s="483"/>
      <c r="G119" s="483"/>
    </row>
    <row r="120" spans="3:7" s="78" customFormat="1" ht="12">
      <c r="C120" s="256"/>
      <c r="E120" s="281"/>
      <c r="F120" s="483"/>
      <c r="G120" s="483"/>
    </row>
    <row r="121" spans="3:7" s="78" customFormat="1" ht="12">
      <c r="C121" s="256"/>
      <c r="E121" s="281"/>
      <c r="F121" s="483"/>
      <c r="G121" s="483"/>
    </row>
    <row r="122" spans="3:7" s="78" customFormat="1" ht="12">
      <c r="C122" s="256"/>
      <c r="E122" s="281"/>
      <c r="F122" s="483"/>
      <c r="G122" s="483"/>
    </row>
    <row r="123" spans="3:7" s="78" customFormat="1" ht="12">
      <c r="C123" s="256"/>
      <c r="E123" s="281"/>
      <c r="F123" s="483"/>
      <c r="G123" s="483"/>
    </row>
    <row r="124" spans="3:7" s="78" customFormat="1" ht="12">
      <c r="C124" s="256"/>
      <c r="E124" s="281"/>
      <c r="F124" s="483"/>
      <c r="G124" s="483"/>
    </row>
    <row r="125" spans="3:7" s="78" customFormat="1" ht="12">
      <c r="C125" s="256"/>
      <c r="E125" s="281"/>
      <c r="F125" s="483"/>
      <c r="G125" s="483"/>
    </row>
    <row r="126" spans="3:7" s="78" customFormat="1" ht="12">
      <c r="C126" s="256"/>
      <c r="E126" s="281"/>
      <c r="F126" s="483"/>
      <c r="G126" s="483"/>
    </row>
    <row r="127" spans="3:7" s="78" customFormat="1" ht="12">
      <c r="C127" s="256"/>
      <c r="E127" s="281"/>
      <c r="F127" s="483"/>
      <c r="G127" s="483"/>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1.xml><?xml version="1.0" encoding="utf-8"?>
<worksheet xmlns="http://schemas.openxmlformats.org/spreadsheetml/2006/main" xmlns:r="http://schemas.openxmlformats.org/officeDocument/2006/relationships">
  <sheetPr codeName="List33">
    <tabColor rgb="FF92D050"/>
  </sheetPr>
  <dimension ref="A1:K166"/>
  <sheetViews>
    <sheetView view="pageBreakPreview" zoomScaleNormal="85" zoomScaleSheetLayoutView="100" workbookViewId="0" topLeftCell="A28">
      <selection activeCell="F55" sqref="F55"/>
    </sheetView>
  </sheetViews>
  <sheetFormatPr defaultColWidth="9.00390625" defaultRowHeight="12.75"/>
  <cols>
    <col min="1" max="1" width="2.625" style="109" customWidth="1"/>
    <col min="2" max="2" width="4.375" style="109" customWidth="1"/>
    <col min="3" max="3" width="43.75390625" style="273" customWidth="1"/>
    <col min="4" max="4" width="6.25390625" style="109" customWidth="1"/>
    <col min="5" max="5" width="7.625" style="274" customWidth="1"/>
    <col min="6" max="6" width="9.625" style="275" customWidth="1"/>
    <col min="7" max="7" width="13.25390625" style="275" customWidth="1"/>
    <col min="8" max="8" width="9.875" style="109" customWidth="1"/>
    <col min="9" max="9" width="2.625" style="109" bestFit="1" customWidth="1"/>
    <col min="10" max="10" width="9.125" style="109" customWidth="1"/>
    <col min="11" max="11" width="9.00390625" style="109" customWidth="1"/>
    <col min="12" max="16384" width="9.125" style="109" customWidth="1"/>
  </cols>
  <sheetData>
    <row r="1" spans="1:8" s="107" customFormat="1" ht="12.75">
      <c r="A1" s="457" t="str">
        <f>+OZN</f>
        <v>4.</v>
      </c>
      <c r="C1" s="457" t="str">
        <f>+DEL</f>
        <v>ELEKTRIČNE INŠTALACIJE</v>
      </c>
      <c r="E1" s="458"/>
      <c r="F1" s="276"/>
      <c r="G1" s="276"/>
      <c r="H1" s="464"/>
    </row>
    <row r="2" spans="1:8" s="107" customFormat="1" ht="12.75">
      <c r="A2" s="457"/>
      <c r="B2" s="450"/>
      <c r="C2" s="457"/>
      <c r="E2" s="458"/>
      <c r="F2" s="276"/>
      <c r="G2" s="276"/>
      <c r="H2" s="464"/>
    </row>
    <row r="3" spans="1:8" s="358" customFormat="1" ht="12.75">
      <c r="A3" s="459" t="str">
        <f>+'Osnovni podatki'!D40</f>
        <v>E8.</v>
      </c>
      <c r="B3" s="460"/>
      <c r="C3" s="461" t="str">
        <f>+'Osnovni podatki'!E40</f>
        <v>AVTOMATSKO ODKRIVANJE IN JAVLJANJE POŽARA (AOJP)</v>
      </c>
      <c r="E3" s="462"/>
      <c r="F3" s="289"/>
      <c r="G3" s="289"/>
      <c r="H3" s="463"/>
    </row>
    <row r="4" spans="1:8" ht="14.25" customHeight="1">
      <c r="A4" s="272" t="s">
        <v>452</v>
      </c>
      <c r="B4" s="272"/>
      <c r="H4" s="563"/>
    </row>
    <row r="5" spans="3:8" ht="12.75">
      <c r="C5" s="277"/>
      <c r="D5" s="272"/>
      <c r="E5" s="272"/>
      <c r="F5" s="272"/>
      <c r="G5" s="272"/>
      <c r="H5" s="563"/>
    </row>
    <row r="6" spans="1:8" ht="12.75" customHeight="1">
      <c r="A6" s="272" t="s">
        <v>121</v>
      </c>
      <c r="B6" s="272"/>
      <c r="C6" s="277"/>
      <c r="D6" s="272"/>
      <c r="E6" s="272"/>
      <c r="F6" s="272"/>
      <c r="G6" s="272"/>
      <c r="H6" s="278"/>
    </row>
    <row r="7" spans="1:11" s="107" customFormat="1" ht="12.75">
      <c r="A7" s="465" t="s">
        <v>457</v>
      </c>
      <c r="B7" s="465"/>
      <c r="C7" s="466" t="s">
        <v>458</v>
      </c>
      <c r="D7" s="467" t="s">
        <v>453</v>
      </c>
      <c r="E7" s="467" t="s">
        <v>454</v>
      </c>
      <c r="F7" s="484" t="s">
        <v>455</v>
      </c>
      <c r="G7" s="484" t="s">
        <v>456</v>
      </c>
      <c r="H7" s="109"/>
      <c r="J7" s="108"/>
      <c r="K7" s="108"/>
    </row>
    <row r="8" spans="1:7" s="78" customFormat="1" ht="12">
      <c r="A8" s="279"/>
      <c r="B8" s="79"/>
      <c r="C8" s="280"/>
      <c r="E8" s="281"/>
      <c r="F8" s="272"/>
      <c r="G8" s="272"/>
    </row>
    <row r="9" spans="1:7" s="169" customFormat="1" ht="13.5" thickBot="1">
      <c r="A9" s="476"/>
      <c r="B9" s="477" t="s">
        <v>108</v>
      </c>
      <c r="C9" s="529" t="s">
        <v>125</v>
      </c>
      <c r="D9" s="285"/>
      <c r="E9" s="286"/>
      <c r="F9" s="287"/>
      <c r="G9" s="288"/>
    </row>
    <row r="10" spans="1:7" ht="12.75">
      <c r="A10" s="290"/>
      <c r="B10" s="111"/>
      <c r="C10" s="291"/>
      <c r="E10" s="292"/>
      <c r="G10" s="293"/>
    </row>
    <row r="11" spans="1:11" s="78" customFormat="1" ht="156">
      <c r="A11" s="248" t="str">
        <f>$B$9</f>
        <v>I.</v>
      </c>
      <c r="B11" s="79">
        <f>1</f>
        <v>1</v>
      </c>
      <c r="C11" s="325" t="s">
        <v>544</v>
      </c>
      <c r="D11" s="364" t="s">
        <v>4</v>
      </c>
      <c r="E11" s="503">
        <v>1</v>
      </c>
      <c r="F11" s="251"/>
      <c r="G11" s="251">
        <f>IF('Osnovni podatki'!$B$41=1,E11*F11,"")</f>
        <v>0</v>
      </c>
      <c r="H11" s="80"/>
      <c r="I11" s="81"/>
      <c r="J11" s="114"/>
      <c r="K11" s="82"/>
    </row>
    <row r="12" spans="1:11" s="85" customFormat="1" ht="12.75">
      <c r="A12" s="255"/>
      <c r="B12" s="174"/>
      <c r="C12" s="257"/>
      <c r="D12" s="391"/>
      <c r="E12" s="536"/>
      <c r="F12" s="190"/>
      <c r="G12" s="251"/>
      <c r="H12" s="115"/>
      <c r="I12" s="83"/>
      <c r="J12" s="114"/>
      <c r="K12" s="84"/>
    </row>
    <row r="13" spans="1:11" s="78" customFormat="1" ht="48">
      <c r="A13" s="248" t="str">
        <f>$B$9</f>
        <v>I.</v>
      </c>
      <c r="B13" s="79">
        <f>COUNT($A$11:B11)+1</f>
        <v>2</v>
      </c>
      <c r="C13" s="323" t="s">
        <v>545</v>
      </c>
      <c r="D13" s="364" t="s">
        <v>4</v>
      </c>
      <c r="E13" s="503">
        <v>2</v>
      </c>
      <c r="F13" s="251"/>
      <c r="G13" s="251">
        <f>IF('Osnovni podatki'!$B$41=1,E13*F13,"")</f>
        <v>0</v>
      </c>
      <c r="H13" s="80"/>
      <c r="I13" s="81"/>
      <c r="J13" s="114"/>
      <c r="K13" s="109"/>
    </row>
    <row r="14" spans="1:11" s="78" customFormat="1" ht="12.75">
      <c r="A14" s="248"/>
      <c r="B14" s="79"/>
      <c r="C14" s="246"/>
      <c r="D14" s="364"/>
      <c r="E14" s="503"/>
      <c r="F14" s="251"/>
      <c r="G14" s="251"/>
      <c r="H14" s="80"/>
      <c r="I14" s="81"/>
      <c r="J14" s="114"/>
      <c r="K14" s="109"/>
    </row>
    <row r="15" spans="1:11" s="78" customFormat="1" ht="12.75">
      <c r="A15" s="248" t="str">
        <f>$B$9</f>
        <v>I.</v>
      </c>
      <c r="B15" s="79">
        <f>COUNT($A$11:B13)+1</f>
        <v>3</v>
      </c>
      <c r="C15" s="246" t="s">
        <v>546</v>
      </c>
      <c r="D15" s="364" t="s">
        <v>4</v>
      </c>
      <c r="E15" s="503">
        <v>6</v>
      </c>
      <c r="F15" s="251"/>
      <c r="G15" s="251">
        <f>IF('Osnovni podatki'!$B$41=1,E15*F15,"")</f>
        <v>0</v>
      </c>
      <c r="H15" s="80"/>
      <c r="I15" s="81"/>
      <c r="J15" s="114"/>
      <c r="K15" s="109"/>
    </row>
    <row r="16" spans="1:11" s="85" customFormat="1" ht="12.75">
      <c r="A16" s="255"/>
      <c r="B16" s="174"/>
      <c r="C16" s="257"/>
      <c r="D16" s="391"/>
      <c r="E16" s="536"/>
      <c r="F16" s="190"/>
      <c r="G16" s="251"/>
      <c r="H16" s="115"/>
      <c r="I16" s="83"/>
      <c r="J16" s="114"/>
      <c r="K16" s="84"/>
    </row>
    <row r="17" spans="1:11" s="78" customFormat="1" ht="72">
      <c r="A17" s="248" t="str">
        <f>$B$9</f>
        <v>I.</v>
      </c>
      <c r="B17" s="79">
        <f>COUNT($A$11:B15)+1</f>
        <v>4</v>
      </c>
      <c r="C17" s="246" t="s">
        <v>547</v>
      </c>
      <c r="D17" s="364" t="s">
        <v>4</v>
      </c>
      <c r="E17" s="503">
        <v>1</v>
      </c>
      <c r="F17" s="251"/>
      <c r="G17" s="251">
        <f>IF('Osnovni podatki'!$B$41=1,E17*F17,"")</f>
        <v>0</v>
      </c>
      <c r="H17" s="80"/>
      <c r="I17" s="81"/>
      <c r="J17" s="114"/>
      <c r="K17" s="109"/>
    </row>
    <row r="18" spans="1:11" s="78" customFormat="1" ht="12.75">
      <c r="A18" s="248"/>
      <c r="B18" s="79"/>
      <c r="C18" s="246"/>
      <c r="D18" s="364"/>
      <c r="E18" s="503"/>
      <c r="F18" s="251"/>
      <c r="G18" s="251"/>
      <c r="H18" s="80"/>
      <c r="I18" s="81"/>
      <c r="J18" s="114"/>
      <c r="K18" s="109"/>
    </row>
    <row r="19" spans="1:11" s="78" customFormat="1" ht="48">
      <c r="A19" s="248" t="str">
        <f>$B$9</f>
        <v>I.</v>
      </c>
      <c r="B19" s="79">
        <f>COUNT($A$11:B17)+1</f>
        <v>5</v>
      </c>
      <c r="C19" s="246" t="s">
        <v>548</v>
      </c>
      <c r="D19" s="364" t="s">
        <v>4</v>
      </c>
      <c r="E19" s="503">
        <v>16</v>
      </c>
      <c r="F19" s="251"/>
      <c r="G19" s="251">
        <f>IF('Osnovni podatki'!$B$41=1,E19*F19,"")</f>
        <v>0</v>
      </c>
      <c r="H19" s="80"/>
      <c r="I19" s="81"/>
      <c r="J19" s="114"/>
      <c r="K19" s="109"/>
    </row>
    <row r="20" spans="1:11" s="85" customFormat="1" ht="12.75">
      <c r="A20" s="255"/>
      <c r="B20" s="174"/>
      <c r="C20" s="257"/>
      <c r="D20" s="391"/>
      <c r="E20" s="536"/>
      <c r="F20" s="190"/>
      <c r="G20" s="251"/>
      <c r="H20" s="115"/>
      <c r="I20" s="83"/>
      <c r="J20" s="114"/>
      <c r="K20" s="84"/>
    </row>
    <row r="21" spans="1:11" s="78" customFormat="1" ht="60">
      <c r="A21" s="248" t="str">
        <f>$B$9</f>
        <v>I.</v>
      </c>
      <c r="B21" s="79">
        <f>COUNT($A$11:B19)+1</f>
        <v>6</v>
      </c>
      <c r="C21" s="323" t="s">
        <v>549</v>
      </c>
      <c r="D21" s="364" t="s">
        <v>4</v>
      </c>
      <c r="E21" s="503">
        <v>2</v>
      </c>
      <c r="F21" s="251"/>
      <c r="G21" s="251">
        <f>IF('Osnovni podatki'!$B$41=1,E21*F21,"")</f>
        <v>0</v>
      </c>
      <c r="H21" s="80"/>
      <c r="I21" s="81"/>
      <c r="J21" s="114"/>
      <c r="K21" s="109"/>
    </row>
    <row r="22" spans="1:11" s="78" customFormat="1" ht="12.75">
      <c r="A22" s="248"/>
      <c r="B22" s="79"/>
      <c r="C22" s="246"/>
      <c r="D22" s="364"/>
      <c r="E22" s="503"/>
      <c r="F22" s="251"/>
      <c r="G22" s="251"/>
      <c r="H22" s="80"/>
      <c r="I22" s="81"/>
      <c r="J22" s="114"/>
      <c r="K22" s="109"/>
    </row>
    <row r="23" spans="1:11" s="78" customFormat="1" ht="24">
      <c r="A23" s="248" t="str">
        <f>$B$9</f>
        <v>I.</v>
      </c>
      <c r="B23" s="79">
        <f>COUNT($A$11:B21)+1</f>
        <v>7</v>
      </c>
      <c r="C23" s="246" t="s">
        <v>550</v>
      </c>
      <c r="D23" s="364" t="s">
        <v>4</v>
      </c>
      <c r="E23" s="503">
        <v>1</v>
      </c>
      <c r="F23" s="251"/>
      <c r="G23" s="251">
        <f>IF('Osnovni podatki'!$B$41=1,E23*F23,"")</f>
        <v>0</v>
      </c>
      <c r="H23" s="80"/>
      <c r="I23" s="81"/>
      <c r="J23" s="114"/>
      <c r="K23" s="109"/>
    </row>
    <row r="24" spans="1:11" s="85" customFormat="1" ht="12.75">
      <c r="A24" s="255"/>
      <c r="B24" s="174"/>
      <c r="C24" s="257"/>
      <c r="D24" s="391"/>
      <c r="E24" s="536"/>
      <c r="F24" s="190"/>
      <c r="G24" s="251"/>
      <c r="H24" s="115"/>
      <c r="I24" s="83"/>
      <c r="J24" s="114"/>
      <c r="K24" s="84"/>
    </row>
    <row r="25" spans="1:11" s="78" customFormat="1" ht="36">
      <c r="A25" s="248" t="str">
        <f>$B$9</f>
        <v>I.</v>
      </c>
      <c r="B25" s="79">
        <f>COUNT($A$11:B23)+1</f>
        <v>8</v>
      </c>
      <c r="C25" s="246" t="s">
        <v>551</v>
      </c>
      <c r="D25" s="364" t="s">
        <v>4</v>
      </c>
      <c r="E25" s="503">
        <v>11</v>
      </c>
      <c r="F25" s="251"/>
      <c r="G25" s="251">
        <f>IF('Osnovni podatki'!$B$41=1,E25*F25,"")</f>
        <v>0</v>
      </c>
      <c r="H25" s="80"/>
      <c r="I25" s="81"/>
      <c r="J25" s="114"/>
      <c r="K25" s="109"/>
    </row>
    <row r="26" spans="1:11" s="85" customFormat="1" ht="12.75">
      <c r="A26" s="255"/>
      <c r="B26" s="174"/>
      <c r="C26" s="257"/>
      <c r="D26" s="391"/>
      <c r="E26" s="536"/>
      <c r="F26" s="190"/>
      <c r="G26" s="251"/>
      <c r="H26" s="115"/>
      <c r="I26" s="83"/>
      <c r="J26" s="114"/>
      <c r="K26" s="84"/>
    </row>
    <row r="27" spans="1:11" s="78" customFormat="1" ht="36">
      <c r="A27" s="248" t="str">
        <f>$B$9</f>
        <v>I.</v>
      </c>
      <c r="B27" s="79">
        <f>COUNT($A$11:B23)+1</f>
        <v>8</v>
      </c>
      <c r="C27" s="246" t="s">
        <v>552</v>
      </c>
      <c r="D27" s="364" t="s">
        <v>4</v>
      </c>
      <c r="E27" s="503">
        <v>68</v>
      </c>
      <c r="F27" s="251"/>
      <c r="G27" s="251">
        <f>IF('Osnovni podatki'!$B$41=1,E27*F27,"")</f>
        <v>0</v>
      </c>
      <c r="H27" s="80"/>
      <c r="I27" s="81"/>
      <c r="J27" s="114"/>
      <c r="K27" s="109"/>
    </row>
    <row r="28" spans="1:11" s="78" customFormat="1" ht="12.75">
      <c r="A28" s="248"/>
      <c r="B28" s="79"/>
      <c r="C28" s="246"/>
      <c r="D28" s="364"/>
      <c r="E28" s="503"/>
      <c r="F28" s="251"/>
      <c r="G28" s="251"/>
      <c r="H28" s="80"/>
      <c r="I28" s="81"/>
      <c r="J28" s="114"/>
      <c r="K28" s="109"/>
    </row>
    <row r="29" spans="1:11" s="78" customFormat="1" ht="36">
      <c r="A29" s="248" t="str">
        <f>$B$9</f>
        <v>I.</v>
      </c>
      <c r="B29" s="79">
        <f>COUNT($A$11:B27)+1</f>
        <v>10</v>
      </c>
      <c r="C29" s="246" t="s">
        <v>553</v>
      </c>
      <c r="D29" s="364" t="s">
        <v>4</v>
      </c>
      <c r="E29" s="503">
        <v>1</v>
      </c>
      <c r="F29" s="251"/>
      <c r="G29" s="251">
        <f>IF('Osnovni podatki'!$B$41=1,E29*F29,"")</f>
        <v>0</v>
      </c>
      <c r="H29" s="80"/>
      <c r="I29" s="81"/>
      <c r="J29" s="114"/>
      <c r="K29" s="109"/>
    </row>
    <row r="30" spans="1:11" s="85" customFormat="1" ht="12.75">
      <c r="A30" s="255"/>
      <c r="B30" s="174"/>
      <c r="C30" s="257"/>
      <c r="D30" s="391"/>
      <c r="E30" s="536"/>
      <c r="F30" s="190"/>
      <c r="G30" s="251"/>
      <c r="H30" s="115"/>
      <c r="I30" s="83"/>
      <c r="J30" s="114"/>
      <c r="K30" s="84"/>
    </row>
    <row r="31" spans="1:11" s="78" customFormat="1" ht="24">
      <c r="A31" s="248" t="str">
        <f>$B$9</f>
        <v>I.</v>
      </c>
      <c r="B31" s="79">
        <f>COUNT($A$11:B29)+1</f>
        <v>11</v>
      </c>
      <c r="C31" s="246" t="s">
        <v>554</v>
      </c>
      <c r="D31" s="364" t="s">
        <v>4</v>
      </c>
      <c r="E31" s="503">
        <v>7</v>
      </c>
      <c r="F31" s="251"/>
      <c r="G31" s="251">
        <f>IF('Osnovni podatki'!$B$41=1,E31*F31,"")</f>
        <v>0</v>
      </c>
      <c r="H31" s="80"/>
      <c r="I31" s="81"/>
      <c r="J31" s="114"/>
      <c r="K31" s="109"/>
    </row>
    <row r="32" spans="1:11" s="78" customFormat="1" ht="12.75">
      <c r="A32" s="248"/>
      <c r="B32" s="79"/>
      <c r="C32" s="246"/>
      <c r="D32" s="364"/>
      <c r="E32" s="503"/>
      <c r="F32" s="251"/>
      <c r="G32" s="251"/>
      <c r="H32" s="80"/>
      <c r="I32" s="81"/>
      <c r="J32" s="114"/>
      <c r="K32" s="109"/>
    </row>
    <row r="33" spans="1:11" s="78" customFormat="1" ht="36">
      <c r="A33" s="248" t="str">
        <f>$B$9</f>
        <v>I.</v>
      </c>
      <c r="B33" s="79">
        <f>COUNT($A$11:B31)+1</f>
        <v>12</v>
      </c>
      <c r="C33" s="246" t="s">
        <v>555</v>
      </c>
      <c r="D33" s="364" t="s">
        <v>4</v>
      </c>
      <c r="E33" s="503">
        <v>12</v>
      </c>
      <c r="F33" s="251"/>
      <c r="G33" s="251">
        <f>IF('Osnovni podatki'!$B$41=1,E33*F33,"")</f>
        <v>0</v>
      </c>
      <c r="H33" s="80"/>
      <c r="I33" s="81"/>
      <c r="J33" s="114"/>
      <c r="K33" s="109"/>
    </row>
    <row r="34" spans="1:11" s="85" customFormat="1" ht="12.75">
      <c r="A34" s="255"/>
      <c r="B34" s="174"/>
      <c r="C34" s="257"/>
      <c r="D34" s="391"/>
      <c r="E34" s="536"/>
      <c r="F34" s="190"/>
      <c r="G34" s="251"/>
      <c r="H34" s="115"/>
      <c r="I34" s="83"/>
      <c r="J34" s="114"/>
      <c r="K34" s="84"/>
    </row>
    <row r="35" spans="1:11" s="78" customFormat="1" ht="12.75">
      <c r="A35" s="248" t="str">
        <f>$B$9</f>
        <v>I.</v>
      </c>
      <c r="B35" s="79">
        <f>COUNT($A$11:B33)+1</f>
        <v>13</v>
      </c>
      <c r="C35" s="324" t="s">
        <v>556</v>
      </c>
      <c r="D35" s="364" t="s">
        <v>4</v>
      </c>
      <c r="E35" s="503">
        <v>70</v>
      </c>
      <c r="F35" s="251"/>
      <c r="G35" s="251">
        <f>IF('Osnovni podatki'!$B$41=1,E35*F35,"")</f>
        <v>0</v>
      </c>
      <c r="H35" s="80"/>
      <c r="I35" s="81"/>
      <c r="J35" s="114"/>
      <c r="K35" s="109"/>
    </row>
    <row r="36" spans="1:11" s="78" customFormat="1" ht="12.75">
      <c r="A36" s="248"/>
      <c r="B36" s="79"/>
      <c r="C36" s="246"/>
      <c r="D36" s="364"/>
      <c r="E36" s="503"/>
      <c r="F36" s="251"/>
      <c r="G36" s="251"/>
      <c r="H36" s="80"/>
      <c r="I36" s="81"/>
      <c r="J36" s="114"/>
      <c r="K36" s="109"/>
    </row>
    <row r="37" spans="1:11" s="78" customFormat="1" ht="24">
      <c r="A37" s="248" t="str">
        <f>$B$9</f>
        <v>I.</v>
      </c>
      <c r="B37" s="79">
        <f>COUNT($A$11:B35)+1</f>
        <v>14</v>
      </c>
      <c r="C37" s="246" t="s">
        <v>557</v>
      </c>
      <c r="D37" s="364" t="s">
        <v>4</v>
      </c>
      <c r="E37" s="503">
        <v>9</v>
      </c>
      <c r="F37" s="251"/>
      <c r="G37" s="251">
        <f>IF('Osnovni podatki'!$B$41=1,E37*F37,"")</f>
        <v>0</v>
      </c>
      <c r="H37" s="80"/>
      <c r="I37" s="81"/>
      <c r="J37" s="114"/>
      <c r="K37" s="109"/>
    </row>
    <row r="38" spans="1:11" s="85" customFormat="1" ht="12.75">
      <c r="A38" s="255"/>
      <c r="B38" s="174"/>
      <c r="C38" s="257"/>
      <c r="D38" s="391"/>
      <c r="E38" s="536"/>
      <c r="F38" s="190"/>
      <c r="G38" s="251"/>
      <c r="H38" s="115"/>
      <c r="I38" s="83"/>
      <c r="J38" s="114"/>
      <c r="K38" s="84"/>
    </row>
    <row r="39" spans="1:11" s="78" customFormat="1" ht="12.75">
      <c r="A39" s="248" t="str">
        <f>$B$9</f>
        <v>I.</v>
      </c>
      <c r="B39" s="79">
        <f>COUNT($A$11:B37)+1</f>
        <v>15</v>
      </c>
      <c r="C39" s="246" t="s">
        <v>558</v>
      </c>
      <c r="D39" s="364" t="s">
        <v>4</v>
      </c>
      <c r="E39" s="503">
        <v>1</v>
      </c>
      <c r="F39" s="251"/>
      <c r="G39" s="251">
        <f>IF('Osnovni podatki'!$B$41=1,E39*F39,"")</f>
        <v>0</v>
      </c>
      <c r="H39" s="80"/>
      <c r="I39" s="81"/>
      <c r="J39" s="114"/>
      <c r="K39" s="109"/>
    </row>
    <row r="40" spans="1:11" s="85" customFormat="1" ht="12.75">
      <c r="A40" s="255"/>
      <c r="B40" s="79"/>
      <c r="C40" s="257"/>
      <c r="D40" s="391"/>
      <c r="E40" s="536"/>
      <c r="F40" s="190"/>
      <c r="G40" s="251"/>
      <c r="H40" s="115"/>
      <c r="I40" s="83"/>
      <c r="J40" s="114"/>
      <c r="K40" s="84"/>
    </row>
    <row r="41" spans="1:11" s="78" customFormat="1" ht="14.25" customHeight="1">
      <c r="A41" s="248" t="str">
        <f>$B$9</f>
        <v>I.</v>
      </c>
      <c r="B41" s="79">
        <f>COUNT($A$11:B39)+1</f>
        <v>16</v>
      </c>
      <c r="C41" s="246" t="s">
        <v>559</v>
      </c>
      <c r="D41" s="364" t="s">
        <v>4</v>
      </c>
      <c r="E41" s="503">
        <v>11</v>
      </c>
      <c r="F41" s="251"/>
      <c r="G41" s="251">
        <f>IF('Osnovni podatki'!$B$41=1,E41*F41,"")</f>
        <v>0</v>
      </c>
      <c r="H41" s="80"/>
      <c r="I41" s="81"/>
      <c r="J41" s="114"/>
      <c r="K41" s="109"/>
    </row>
    <row r="42" spans="1:11" s="78" customFormat="1" ht="12.75">
      <c r="A42" s="248"/>
      <c r="B42" s="79"/>
      <c r="C42" s="246"/>
      <c r="D42" s="364"/>
      <c r="E42" s="503"/>
      <c r="F42" s="251"/>
      <c r="G42" s="251"/>
      <c r="H42" s="80"/>
      <c r="I42" s="81"/>
      <c r="J42" s="114"/>
      <c r="K42" s="109"/>
    </row>
    <row r="43" spans="1:11" s="78" customFormat="1" ht="12.75">
      <c r="A43" s="248" t="str">
        <f>$B$9</f>
        <v>I.</v>
      </c>
      <c r="B43" s="79">
        <f>COUNT($A$11:B41)+1</f>
        <v>17</v>
      </c>
      <c r="C43" s="246" t="s">
        <v>560</v>
      </c>
      <c r="D43" s="364" t="s">
        <v>4</v>
      </c>
      <c r="E43" s="503">
        <v>11</v>
      </c>
      <c r="F43" s="251"/>
      <c r="G43" s="251">
        <f>IF('Osnovni podatki'!$B$41=1,E43*F43,"")</f>
        <v>0</v>
      </c>
      <c r="H43" s="80"/>
      <c r="I43" s="81"/>
      <c r="J43" s="114"/>
      <c r="K43" s="109"/>
    </row>
    <row r="44" spans="1:11" s="85" customFormat="1" ht="12.75">
      <c r="A44" s="255"/>
      <c r="B44" s="174"/>
      <c r="C44" s="257"/>
      <c r="D44" s="391"/>
      <c r="E44" s="536"/>
      <c r="F44" s="190"/>
      <c r="G44" s="251"/>
      <c r="H44" s="115"/>
      <c r="I44" s="83"/>
      <c r="J44" s="114"/>
      <c r="K44" s="84"/>
    </row>
    <row r="45" spans="1:11" s="78" customFormat="1" ht="24">
      <c r="A45" s="248" t="str">
        <f>$B$9</f>
        <v>I.</v>
      </c>
      <c r="B45" s="79">
        <f>COUNT($A$11:B43)+1</f>
        <v>18</v>
      </c>
      <c r="C45" s="246" t="s">
        <v>561</v>
      </c>
      <c r="D45" s="364" t="s">
        <v>4</v>
      </c>
      <c r="E45" s="503">
        <v>6</v>
      </c>
      <c r="F45" s="251"/>
      <c r="G45" s="251">
        <f>IF('Osnovni podatki'!$B$41=1,E45*F45,"")</f>
        <v>0</v>
      </c>
      <c r="H45" s="80"/>
      <c r="I45" s="81"/>
      <c r="J45" s="114"/>
      <c r="K45" s="109"/>
    </row>
    <row r="46" spans="1:11" s="78" customFormat="1" ht="12.75">
      <c r="A46" s="248"/>
      <c r="B46" s="79"/>
      <c r="C46" s="246"/>
      <c r="D46" s="364"/>
      <c r="E46" s="503"/>
      <c r="F46" s="251"/>
      <c r="G46" s="251"/>
      <c r="H46" s="80"/>
      <c r="I46" s="81"/>
      <c r="J46" s="114"/>
      <c r="K46" s="109"/>
    </row>
    <row r="47" spans="1:11" s="78" customFormat="1" ht="36" customHeight="1">
      <c r="A47" s="248" t="str">
        <f>$B$9</f>
        <v>I.</v>
      </c>
      <c r="B47" s="79">
        <f>COUNT($A$11:B46)+1</f>
        <v>19</v>
      </c>
      <c r="C47" s="246" t="s">
        <v>562</v>
      </c>
      <c r="D47" s="364" t="s">
        <v>4</v>
      </c>
      <c r="E47" s="503">
        <v>2</v>
      </c>
      <c r="F47" s="251"/>
      <c r="G47" s="251">
        <f>IF('Osnovni podatki'!$B$41=1,E47*F47,"")</f>
        <v>0</v>
      </c>
      <c r="H47" s="80"/>
      <c r="I47" s="81"/>
      <c r="J47" s="114"/>
      <c r="K47" s="109"/>
    </row>
    <row r="48" spans="1:11" s="85" customFormat="1" ht="12.75">
      <c r="A48" s="255"/>
      <c r="B48" s="174"/>
      <c r="C48" s="257"/>
      <c r="D48" s="391"/>
      <c r="E48" s="536"/>
      <c r="F48" s="190"/>
      <c r="G48" s="251"/>
      <c r="H48" s="115"/>
      <c r="I48" s="83"/>
      <c r="J48" s="114"/>
      <c r="K48" s="84"/>
    </row>
    <row r="49" spans="1:11" s="78" customFormat="1" ht="24">
      <c r="A49" s="248" t="str">
        <f>$B$9</f>
        <v>I.</v>
      </c>
      <c r="B49" s="79">
        <f>COUNT($A$11:B47)+1</f>
        <v>20</v>
      </c>
      <c r="C49" s="246" t="s">
        <v>563</v>
      </c>
      <c r="D49" s="364" t="s">
        <v>4</v>
      </c>
      <c r="E49" s="503">
        <v>2</v>
      </c>
      <c r="F49" s="251"/>
      <c r="G49" s="251">
        <f>IF('Osnovni podatki'!$B$41=1,E49*F49,"")</f>
        <v>0</v>
      </c>
      <c r="H49" s="80"/>
      <c r="I49" s="81"/>
      <c r="J49" s="114"/>
      <c r="K49" s="109"/>
    </row>
    <row r="50" spans="1:11" s="78" customFormat="1" ht="12.75">
      <c r="A50" s="248"/>
      <c r="B50" s="79"/>
      <c r="C50" s="246"/>
      <c r="D50" s="364"/>
      <c r="E50" s="503"/>
      <c r="F50" s="251"/>
      <c r="G50" s="251"/>
      <c r="H50" s="80"/>
      <c r="I50" s="81"/>
      <c r="J50" s="114"/>
      <c r="K50" s="109"/>
    </row>
    <row r="51" spans="1:11" s="78" customFormat="1" ht="24">
      <c r="A51" s="248" t="str">
        <f>$B$9</f>
        <v>I.</v>
      </c>
      <c r="B51" s="79">
        <f>COUNT($A$11:B49)+1</f>
        <v>21</v>
      </c>
      <c r="C51" s="246" t="s">
        <v>432</v>
      </c>
      <c r="D51" s="364" t="s">
        <v>2</v>
      </c>
      <c r="E51" s="503">
        <v>1740</v>
      </c>
      <c r="F51" s="251"/>
      <c r="G51" s="251">
        <f>IF('Osnovni podatki'!$B$41=1,E51*F51,"")</f>
        <v>0</v>
      </c>
      <c r="H51" s="80"/>
      <c r="I51" s="81"/>
      <c r="J51" s="114"/>
      <c r="K51" s="109"/>
    </row>
    <row r="52" spans="1:11" s="78" customFormat="1" ht="12.75">
      <c r="A52" s="248"/>
      <c r="B52" s="79"/>
      <c r="C52" s="246"/>
      <c r="D52" s="364"/>
      <c r="E52" s="503"/>
      <c r="F52" s="251"/>
      <c r="G52" s="251"/>
      <c r="H52" s="80"/>
      <c r="I52" s="81"/>
      <c r="J52" s="114"/>
      <c r="K52" s="109"/>
    </row>
    <row r="53" spans="1:11" s="78" customFormat="1" ht="36">
      <c r="A53" s="248" t="str">
        <f>$B$9</f>
        <v>I.</v>
      </c>
      <c r="B53" s="79">
        <f>COUNT($A$11:B52)+1</f>
        <v>22</v>
      </c>
      <c r="C53" s="246" t="s">
        <v>433</v>
      </c>
      <c r="D53" s="364" t="s">
        <v>96</v>
      </c>
      <c r="E53" s="503">
        <v>1</v>
      </c>
      <c r="F53" s="251"/>
      <c r="G53" s="251">
        <f>IF('Osnovni podatki'!$B$41=1,E53*F53,"")</f>
        <v>0</v>
      </c>
      <c r="H53" s="80"/>
      <c r="I53" s="81"/>
      <c r="J53" s="114"/>
      <c r="K53" s="109"/>
    </row>
    <row r="54" spans="1:11" s="78" customFormat="1" ht="12.75">
      <c r="A54" s="248"/>
      <c r="B54" s="79"/>
      <c r="C54" s="246"/>
      <c r="D54" s="364"/>
      <c r="E54" s="503"/>
      <c r="F54" s="251"/>
      <c r="G54" s="251"/>
      <c r="H54" s="80"/>
      <c r="I54" s="81"/>
      <c r="J54" s="114"/>
      <c r="K54" s="109"/>
    </row>
    <row r="55" spans="1:11" s="78" customFormat="1" ht="12.75">
      <c r="A55" s="248" t="str">
        <f>$B$9</f>
        <v>I.</v>
      </c>
      <c r="B55" s="79">
        <f>COUNT($A$11:B53)+1</f>
        <v>23</v>
      </c>
      <c r="C55" s="349" t="s">
        <v>539</v>
      </c>
      <c r="D55" s="364" t="s">
        <v>138</v>
      </c>
      <c r="E55" s="503">
        <v>5</v>
      </c>
      <c r="F55" s="251">
        <f>(SUM(G11:G53))/100</f>
        <v>0</v>
      </c>
      <c r="G55" s="251">
        <f>IF('Osnovni podatki'!$B$41=1,F55*E55,"")</f>
        <v>0</v>
      </c>
      <c r="H55" s="80"/>
      <c r="I55" s="81"/>
      <c r="J55" s="114"/>
      <c r="K55" s="109"/>
    </row>
    <row r="56" spans="1:11" s="78" customFormat="1" ht="12.75">
      <c r="A56" s="248"/>
      <c r="B56" s="79"/>
      <c r="C56" s="243"/>
      <c r="D56" s="249"/>
      <c r="E56" s="250"/>
      <c r="F56" s="251"/>
      <c r="G56" s="251"/>
      <c r="H56" s="80"/>
      <c r="I56" s="81"/>
      <c r="J56" s="114"/>
      <c r="K56" s="82"/>
    </row>
    <row r="57" spans="1:7" s="133" customFormat="1" ht="13.5" thickBot="1">
      <c r="A57" s="294"/>
      <c r="B57" s="295"/>
      <c r="C57" s="130" t="str">
        <f>CONCATENATE(B9," ",C9," - SKUPAJ:")</f>
        <v>I. ELEKTRO DEL - SKUPAJ:</v>
      </c>
      <c r="D57" s="130"/>
      <c r="E57" s="130"/>
      <c r="F57" s="296"/>
      <c r="G57" s="297">
        <f>IF('Osnovni podatki'!$B$41=1,SUM(G10:G56),"")</f>
        <v>0</v>
      </c>
    </row>
    <row r="58" spans="3:7" s="112" customFormat="1" ht="15">
      <c r="C58" s="104"/>
      <c r="E58" s="105"/>
      <c r="G58" s="298"/>
    </row>
    <row r="59" spans="1:7" s="158" customFormat="1" ht="19.5" thickBot="1">
      <c r="A59" s="342" t="str">
        <f>CONCATENATE("DELNA REKAPITULACIJA - ",A3,C3)</f>
        <v>DELNA REKAPITULACIJA - E8.AVTOMATSKO ODKRIVANJE IN JAVLJANJE POŽARA (AOJP)</v>
      </c>
      <c r="B59" s="299"/>
      <c r="C59" s="300"/>
      <c r="D59" s="301"/>
      <c r="E59" s="302"/>
      <c r="F59" s="303"/>
      <c r="G59" s="303"/>
    </row>
    <row r="60" spans="1:7" s="175" customFormat="1" ht="14.25" customHeight="1">
      <c r="A60" s="304"/>
      <c r="B60" s="304"/>
      <c r="C60" s="305"/>
      <c r="D60" s="304"/>
      <c r="E60" s="306"/>
      <c r="F60" s="307"/>
      <c r="G60" s="307"/>
    </row>
    <row r="61" spans="1:7" s="138" customFormat="1" ht="12.75">
      <c r="A61" s="313"/>
      <c r="B61" s="313" t="str">
        <f>+B9</f>
        <v>I.</v>
      </c>
      <c r="C61" s="134" t="str">
        <f>+C9</f>
        <v>ELEKTRO DEL</v>
      </c>
      <c r="E61" s="136"/>
      <c r="G61" s="314">
        <f>+G57</f>
        <v>0</v>
      </c>
    </row>
    <row r="62" spans="1:7" s="138" customFormat="1" ht="12.75">
      <c r="A62" s="552"/>
      <c r="B62" s="315"/>
      <c r="C62" s="220" t="str">
        <f>CONCATENATE(A3," ",C3," - SKUPAJ:")</f>
        <v>E8. AVTOMATSKO ODKRIVANJE IN JAVLJANJE POŽARA (AOJP) - SKUPAJ:</v>
      </c>
      <c r="D62" s="136"/>
      <c r="E62" s="136"/>
      <c r="G62" s="314">
        <f>IF('Osnovni podatki'!$B$41=1,SUM(G61:G61),"")</f>
        <v>0</v>
      </c>
    </row>
    <row r="63" spans="3:7" s="175" customFormat="1" ht="12.75">
      <c r="C63" s="310"/>
      <c r="E63" s="316"/>
      <c r="F63" s="311"/>
      <c r="G63" s="308"/>
    </row>
    <row r="64" spans="3:7" s="78" customFormat="1" ht="12">
      <c r="C64" s="256"/>
      <c r="E64" s="281"/>
      <c r="F64" s="272"/>
      <c r="G64" s="272"/>
    </row>
    <row r="65" spans="3:7" s="78" customFormat="1" ht="12">
      <c r="C65" s="256"/>
      <c r="E65" s="281"/>
      <c r="F65" s="272"/>
      <c r="G65" s="272"/>
    </row>
    <row r="66" spans="3:7" s="78" customFormat="1" ht="12">
      <c r="C66" s="256"/>
      <c r="E66" s="281"/>
      <c r="F66" s="272"/>
      <c r="G66" s="272"/>
    </row>
    <row r="67" spans="3:7" s="78" customFormat="1" ht="12">
      <c r="C67" s="256"/>
      <c r="E67" s="281"/>
      <c r="F67" s="272"/>
      <c r="G67" s="272"/>
    </row>
    <row r="68" spans="3:7" s="78" customFormat="1" ht="12">
      <c r="C68" s="256"/>
      <c r="E68" s="281"/>
      <c r="F68" s="272"/>
      <c r="G68" s="272"/>
    </row>
    <row r="69" spans="3:7" s="78" customFormat="1" ht="12">
      <c r="C69" s="256"/>
      <c r="E69" s="281"/>
      <c r="F69" s="272"/>
      <c r="G69" s="272"/>
    </row>
    <row r="70" spans="3:7" s="78" customFormat="1" ht="12">
      <c r="C70" s="256"/>
      <c r="E70" s="281"/>
      <c r="F70" s="272"/>
      <c r="G70" s="272"/>
    </row>
    <row r="71" spans="3:7" s="78" customFormat="1" ht="12">
      <c r="C71" s="256"/>
      <c r="E71" s="281"/>
      <c r="F71" s="272"/>
      <c r="G71" s="272"/>
    </row>
    <row r="72" spans="3:7" s="78" customFormat="1" ht="12">
      <c r="C72" s="256"/>
      <c r="E72" s="281"/>
      <c r="F72" s="272"/>
      <c r="G72" s="272"/>
    </row>
    <row r="73" spans="3:7" s="78" customFormat="1" ht="12">
      <c r="C73" s="256"/>
      <c r="E73" s="281"/>
      <c r="F73" s="272"/>
      <c r="G73" s="272"/>
    </row>
    <row r="74" spans="3:7" s="78" customFormat="1" ht="12">
      <c r="C74" s="256"/>
      <c r="E74" s="281"/>
      <c r="F74" s="272"/>
      <c r="G74" s="272"/>
    </row>
    <row r="75" spans="3:7" s="78" customFormat="1" ht="12">
      <c r="C75" s="256"/>
      <c r="E75" s="281"/>
      <c r="F75" s="272"/>
      <c r="G75" s="272"/>
    </row>
    <row r="76" spans="3:7" s="78" customFormat="1" ht="12">
      <c r="C76" s="256"/>
      <c r="E76" s="281"/>
      <c r="F76" s="272"/>
      <c r="G76" s="272"/>
    </row>
    <row r="77" spans="3:7" s="78" customFormat="1" ht="12">
      <c r="C77" s="256"/>
      <c r="E77" s="281"/>
      <c r="F77" s="272"/>
      <c r="G77" s="272"/>
    </row>
    <row r="78" spans="3:7" s="78" customFormat="1" ht="12">
      <c r="C78" s="256"/>
      <c r="E78" s="281"/>
      <c r="F78" s="272"/>
      <c r="G78" s="272"/>
    </row>
    <row r="79" spans="3:7" s="78" customFormat="1" ht="12">
      <c r="C79" s="256"/>
      <c r="E79" s="281"/>
      <c r="F79" s="272"/>
      <c r="G79" s="272"/>
    </row>
    <row r="80" spans="3:7" s="78" customFormat="1" ht="12">
      <c r="C80" s="256"/>
      <c r="E80" s="281"/>
      <c r="F80" s="272"/>
      <c r="G80" s="272"/>
    </row>
    <row r="81" spans="3:7" s="78" customFormat="1" ht="12">
      <c r="C81" s="256"/>
      <c r="E81" s="281"/>
      <c r="F81" s="272"/>
      <c r="G81" s="272"/>
    </row>
    <row r="82" spans="3:7" s="78" customFormat="1" ht="12">
      <c r="C82" s="256"/>
      <c r="E82" s="281"/>
      <c r="F82" s="272"/>
      <c r="G82" s="272"/>
    </row>
    <row r="83" spans="3:7" s="78" customFormat="1" ht="12">
      <c r="C83" s="256"/>
      <c r="E83" s="281"/>
      <c r="F83" s="272"/>
      <c r="G83" s="272"/>
    </row>
    <row r="84" spans="3:7" s="78" customFormat="1" ht="12">
      <c r="C84" s="256"/>
      <c r="E84" s="281"/>
      <c r="F84" s="272"/>
      <c r="G84" s="272"/>
    </row>
    <row r="85" spans="3:7" s="78" customFormat="1" ht="12">
      <c r="C85" s="256"/>
      <c r="E85" s="281"/>
      <c r="F85" s="272"/>
      <c r="G85" s="272"/>
    </row>
    <row r="86" spans="3:7" s="78" customFormat="1" ht="12">
      <c r="C86" s="256"/>
      <c r="E86" s="281"/>
      <c r="F86" s="272"/>
      <c r="G86" s="272"/>
    </row>
    <row r="87" spans="3:7" s="78" customFormat="1" ht="12">
      <c r="C87" s="256"/>
      <c r="E87" s="281"/>
      <c r="F87" s="272"/>
      <c r="G87" s="272"/>
    </row>
    <row r="88" spans="3:7" s="78" customFormat="1" ht="12">
      <c r="C88" s="256"/>
      <c r="E88" s="281"/>
      <c r="F88" s="272"/>
      <c r="G88" s="272"/>
    </row>
    <row r="89" spans="3:7" s="78" customFormat="1" ht="12">
      <c r="C89" s="256"/>
      <c r="E89" s="281"/>
      <c r="F89" s="272"/>
      <c r="G89" s="272"/>
    </row>
    <row r="90" spans="3:7" s="78" customFormat="1" ht="12">
      <c r="C90" s="256"/>
      <c r="E90" s="281"/>
      <c r="F90" s="272"/>
      <c r="G90" s="272"/>
    </row>
    <row r="91" spans="3:7" s="78" customFormat="1" ht="12">
      <c r="C91" s="256"/>
      <c r="E91" s="281"/>
      <c r="F91" s="272"/>
      <c r="G91" s="272"/>
    </row>
    <row r="92" spans="3:7" s="78" customFormat="1" ht="12">
      <c r="C92" s="256"/>
      <c r="E92" s="281"/>
      <c r="F92" s="272"/>
      <c r="G92" s="272"/>
    </row>
    <row r="93" spans="3:7" s="78" customFormat="1" ht="12">
      <c r="C93" s="256"/>
      <c r="E93" s="281"/>
      <c r="F93" s="272"/>
      <c r="G93" s="272"/>
    </row>
    <row r="94" spans="3:7" s="78" customFormat="1" ht="12">
      <c r="C94" s="256"/>
      <c r="E94" s="281"/>
      <c r="F94" s="272"/>
      <c r="G94" s="272"/>
    </row>
    <row r="95" spans="3:7" s="78" customFormat="1" ht="12">
      <c r="C95" s="256"/>
      <c r="E95" s="281"/>
      <c r="F95" s="272"/>
      <c r="G95" s="272"/>
    </row>
    <row r="96" spans="3:7" s="78" customFormat="1" ht="12">
      <c r="C96" s="256"/>
      <c r="E96" s="281"/>
      <c r="F96" s="272"/>
      <c r="G96" s="272"/>
    </row>
    <row r="97" spans="3:7" s="78" customFormat="1" ht="12">
      <c r="C97" s="256"/>
      <c r="E97" s="281"/>
      <c r="F97" s="272"/>
      <c r="G97" s="272"/>
    </row>
    <row r="98" spans="3:7" s="78" customFormat="1" ht="12">
      <c r="C98" s="256"/>
      <c r="E98" s="281"/>
      <c r="F98" s="272"/>
      <c r="G98" s="272"/>
    </row>
    <row r="99" spans="3:7" s="78" customFormat="1" ht="12">
      <c r="C99" s="256"/>
      <c r="E99" s="281"/>
      <c r="F99" s="272"/>
      <c r="G99" s="272"/>
    </row>
    <row r="100" spans="3:7" s="78" customFormat="1" ht="12">
      <c r="C100" s="256"/>
      <c r="E100" s="281"/>
      <c r="F100" s="272"/>
      <c r="G100" s="272"/>
    </row>
    <row r="101" spans="3:7" s="78" customFormat="1" ht="12">
      <c r="C101" s="256"/>
      <c r="E101" s="281"/>
      <c r="F101" s="272"/>
      <c r="G101" s="272"/>
    </row>
    <row r="102" spans="3:7" s="78" customFormat="1" ht="12">
      <c r="C102" s="256"/>
      <c r="E102" s="281"/>
      <c r="F102" s="272"/>
      <c r="G102" s="272"/>
    </row>
    <row r="103" spans="3:7" s="78" customFormat="1" ht="12">
      <c r="C103" s="256"/>
      <c r="E103" s="281"/>
      <c r="F103" s="272"/>
      <c r="G103" s="272"/>
    </row>
    <row r="104" spans="3:7" s="78" customFormat="1" ht="12">
      <c r="C104" s="256"/>
      <c r="E104" s="281"/>
      <c r="F104" s="272"/>
      <c r="G104" s="272"/>
    </row>
    <row r="105" spans="3:7" s="78" customFormat="1" ht="12">
      <c r="C105" s="256"/>
      <c r="E105" s="281"/>
      <c r="F105" s="272"/>
      <c r="G105" s="272"/>
    </row>
    <row r="106" spans="3:7" s="78" customFormat="1" ht="12">
      <c r="C106" s="256"/>
      <c r="E106" s="281"/>
      <c r="F106" s="272"/>
      <c r="G106" s="272"/>
    </row>
    <row r="107" spans="3:7" s="78" customFormat="1" ht="12">
      <c r="C107" s="256"/>
      <c r="E107" s="281"/>
      <c r="F107" s="272"/>
      <c r="G107" s="272"/>
    </row>
    <row r="108" spans="3:7" s="78" customFormat="1" ht="12">
      <c r="C108" s="256"/>
      <c r="E108" s="281"/>
      <c r="F108" s="272"/>
      <c r="G108" s="272"/>
    </row>
    <row r="109" spans="3:7" s="78" customFormat="1" ht="12">
      <c r="C109" s="256"/>
      <c r="E109" s="281"/>
      <c r="F109" s="272"/>
      <c r="G109" s="272"/>
    </row>
    <row r="110" spans="3:7" s="78" customFormat="1" ht="12">
      <c r="C110" s="256"/>
      <c r="E110" s="281"/>
      <c r="F110" s="272"/>
      <c r="G110" s="272"/>
    </row>
    <row r="111" spans="3:7" s="78" customFormat="1" ht="12">
      <c r="C111" s="256"/>
      <c r="E111" s="281"/>
      <c r="F111" s="272"/>
      <c r="G111" s="272"/>
    </row>
    <row r="112" spans="3:7" s="78" customFormat="1" ht="12">
      <c r="C112" s="256"/>
      <c r="E112" s="281"/>
      <c r="F112" s="272"/>
      <c r="G112" s="272"/>
    </row>
    <row r="113" spans="3:7" s="78" customFormat="1" ht="12">
      <c r="C113" s="256"/>
      <c r="E113" s="281"/>
      <c r="F113" s="272"/>
      <c r="G113" s="272"/>
    </row>
    <row r="114" spans="3:7" s="78" customFormat="1" ht="12">
      <c r="C114" s="256"/>
      <c r="E114" s="281"/>
      <c r="F114" s="272"/>
      <c r="G114" s="272"/>
    </row>
    <row r="115" spans="3:7" s="78" customFormat="1" ht="12">
      <c r="C115" s="256"/>
      <c r="E115" s="281"/>
      <c r="F115" s="272"/>
      <c r="G115" s="272"/>
    </row>
    <row r="116" spans="3:7" s="78" customFormat="1" ht="12">
      <c r="C116" s="256"/>
      <c r="E116" s="281"/>
      <c r="F116" s="272"/>
      <c r="G116" s="272"/>
    </row>
    <row r="117" spans="3:7" s="78" customFormat="1" ht="12">
      <c r="C117" s="256"/>
      <c r="E117" s="281"/>
      <c r="F117" s="272"/>
      <c r="G117" s="272"/>
    </row>
    <row r="118" spans="3:7" s="78" customFormat="1" ht="12">
      <c r="C118" s="256"/>
      <c r="E118" s="281"/>
      <c r="F118" s="272"/>
      <c r="G118" s="272"/>
    </row>
    <row r="119" spans="3:7" s="78" customFormat="1" ht="12">
      <c r="C119" s="256"/>
      <c r="E119" s="281"/>
      <c r="F119" s="272"/>
      <c r="G119" s="272"/>
    </row>
    <row r="120" spans="3:7" s="78" customFormat="1" ht="12">
      <c r="C120" s="256"/>
      <c r="E120" s="281"/>
      <c r="F120" s="272"/>
      <c r="G120" s="272"/>
    </row>
    <row r="121" spans="3:7" s="78" customFormat="1" ht="12">
      <c r="C121" s="256"/>
      <c r="E121" s="281"/>
      <c r="F121" s="272"/>
      <c r="G121" s="272"/>
    </row>
    <row r="122" spans="3:7" s="78" customFormat="1" ht="12">
      <c r="C122" s="256"/>
      <c r="E122" s="281"/>
      <c r="F122" s="272"/>
      <c r="G122" s="272"/>
    </row>
    <row r="123" spans="3:7" s="78" customFormat="1" ht="12">
      <c r="C123" s="256"/>
      <c r="E123" s="281"/>
      <c r="F123" s="272"/>
      <c r="G123" s="272"/>
    </row>
    <row r="124" spans="3:7" s="78" customFormat="1" ht="12">
      <c r="C124" s="256"/>
      <c r="E124" s="281"/>
      <c r="F124" s="272"/>
      <c r="G124" s="272"/>
    </row>
    <row r="125" spans="3:7" s="78" customFormat="1" ht="12">
      <c r="C125" s="256"/>
      <c r="E125" s="281"/>
      <c r="F125" s="272"/>
      <c r="G125" s="272"/>
    </row>
    <row r="126" spans="3:7" s="78" customFormat="1" ht="12">
      <c r="C126" s="256"/>
      <c r="E126" s="281"/>
      <c r="F126" s="272"/>
      <c r="G126" s="272"/>
    </row>
    <row r="127" spans="3:7" s="78" customFormat="1" ht="12">
      <c r="C127" s="256"/>
      <c r="E127" s="281"/>
      <c r="F127" s="272"/>
      <c r="G127" s="272"/>
    </row>
    <row r="128" spans="3:7" s="78" customFormat="1" ht="12">
      <c r="C128" s="256"/>
      <c r="E128" s="281"/>
      <c r="F128" s="272"/>
      <c r="G128" s="272"/>
    </row>
    <row r="129" spans="3:7" s="78" customFormat="1" ht="12">
      <c r="C129" s="256"/>
      <c r="E129" s="281"/>
      <c r="F129" s="272"/>
      <c r="G129" s="272"/>
    </row>
    <row r="130" spans="3:7" s="78" customFormat="1" ht="12">
      <c r="C130" s="256"/>
      <c r="E130" s="281"/>
      <c r="F130" s="272"/>
      <c r="G130" s="272"/>
    </row>
    <row r="131" spans="3:7" s="78" customFormat="1" ht="12">
      <c r="C131" s="256"/>
      <c r="E131" s="281"/>
      <c r="F131" s="272"/>
      <c r="G131" s="272"/>
    </row>
    <row r="132" spans="3:7" s="78" customFormat="1" ht="12">
      <c r="C132" s="256"/>
      <c r="E132" s="281"/>
      <c r="F132" s="272"/>
      <c r="G132" s="272"/>
    </row>
    <row r="133" spans="3:7" s="78" customFormat="1" ht="12">
      <c r="C133" s="256"/>
      <c r="E133" s="281"/>
      <c r="F133" s="272"/>
      <c r="G133" s="272"/>
    </row>
    <row r="134" spans="3:7" s="78" customFormat="1" ht="12">
      <c r="C134" s="256"/>
      <c r="E134" s="281"/>
      <c r="F134" s="272"/>
      <c r="G134" s="272"/>
    </row>
    <row r="135" spans="3:7" s="78" customFormat="1" ht="12">
      <c r="C135" s="256"/>
      <c r="E135" s="281"/>
      <c r="F135" s="272"/>
      <c r="G135" s="272"/>
    </row>
    <row r="136" spans="3:7" s="78" customFormat="1" ht="12">
      <c r="C136" s="256"/>
      <c r="E136" s="281"/>
      <c r="F136" s="272"/>
      <c r="G136" s="272"/>
    </row>
    <row r="137" spans="3:7" s="78" customFormat="1" ht="12">
      <c r="C137" s="256"/>
      <c r="E137" s="281"/>
      <c r="F137" s="272"/>
      <c r="G137" s="272"/>
    </row>
    <row r="138" spans="3:7" s="78" customFormat="1" ht="12">
      <c r="C138" s="256"/>
      <c r="E138" s="281"/>
      <c r="F138" s="272"/>
      <c r="G138" s="272"/>
    </row>
    <row r="139" spans="3:7" s="78" customFormat="1" ht="12">
      <c r="C139" s="256"/>
      <c r="E139" s="281"/>
      <c r="F139" s="272"/>
      <c r="G139" s="272"/>
    </row>
    <row r="140" spans="3:7" s="78" customFormat="1" ht="12">
      <c r="C140" s="256"/>
      <c r="E140" s="281"/>
      <c r="F140" s="272"/>
      <c r="G140" s="272"/>
    </row>
    <row r="141" spans="3:7" s="78" customFormat="1" ht="12">
      <c r="C141" s="256"/>
      <c r="E141" s="281"/>
      <c r="F141" s="272"/>
      <c r="G141" s="272"/>
    </row>
    <row r="142" spans="3:7" s="78" customFormat="1" ht="12">
      <c r="C142" s="256"/>
      <c r="E142" s="281"/>
      <c r="F142" s="272"/>
      <c r="G142" s="272"/>
    </row>
    <row r="143" spans="3:7" s="78" customFormat="1" ht="12">
      <c r="C143" s="256"/>
      <c r="E143" s="281"/>
      <c r="F143" s="272"/>
      <c r="G143" s="272"/>
    </row>
    <row r="144" spans="3:7" s="78" customFormat="1" ht="12">
      <c r="C144" s="256"/>
      <c r="E144" s="281"/>
      <c r="F144" s="272"/>
      <c r="G144" s="272"/>
    </row>
    <row r="145" spans="3:7" s="78" customFormat="1" ht="12">
      <c r="C145" s="256"/>
      <c r="E145" s="281"/>
      <c r="F145" s="272"/>
      <c r="G145" s="272"/>
    </row>
    <row r="146" spans="3:7" s="78" customFormat="1" ht="12">
      <c r="C146" s="256"/>
      <c r="E146" s="281"/>
      <c r="F146" s="272"/>
      <c r="G146" s="272"/>
    </row>
    <row r="147" spans="3:7" s="78" customFormat="1" ht="12">
      <c r="C147" s="256"/>
      <c r="E147" s="281"/>
      <c r="F147" s="272"/>
      <c r="G147" s="272"/>
    </row>
    <row r="148" spans="3:7" s="78" customFormat="1" ht="12">
      <c r="C148" s="256"/>
      <c r="E148" s="281"/>
      <c r="F148" s="272"/>
      <c r="G148" s="272"/>
    </row>
    <row r="149" spans="3:7" s="78" customFormat="1" ht="12">
      <c r="C149" s="256"/>
      <c r="E149" s="281"/>
      <c r="F149" s="272"/>
      <c r="G149" s="272"/>
    </row>
    <row r="150" spans="3:7" s="78" customFormat="1" ht="12">
      <c r="C150" s="256"/>
      <c r="E150" s="281"/>
      <c r="F150" s="272"/>
      <c r="G150" s="272"/>
    </row>
    <row r="151" spans="3:7" s="78" customFormat="1" ht="12">
      <c r="C151" s="256"/>
      <c r="E151" s="281"/>
      <c r="F151" s="272"/>
      <c r="G151" s="272"/>
    </row>
    <row r="152" spans="3:7" s="78" customFormat="1" ht="12">
      <c r="C152" s="256"/>
      <c r="E152" s="281"/>
      <c r="F152" s="272"/>
      <c r="G152" s="272"/>
    </row>
    <row r="153" spans="3:7" s="78" customFormat="1" ht="12">
      <c r="C153" s="256"/>
      <c r="E153" s="281"/>
      <c r="F153" s="272"/>
      <c r="G153" s="272"/>
    </row>
    <row r="154" spans="3:7" s="78" customFormat="1" ht="12">
      <c r="C154" s="256"/>
      <c r="E154" s="281"/>
      <c r="F154" s="272"/>
      <c r="G154" s="272"/>
    </row>
    <row r="155" spans="3:7" s="78" customFormat="1" ht="12">
      <c r="C155" s="256"/>
      <c r="E155" s="281"/>
      <c r="F155" s="272"/>
      <c r="G155" s="272"/>
    </row>
    <row r="156" spans="3:7" s="78" customFormat="1" ht="12">
      <c r="C156" s="256"/>
      <c r="E156" s="281"/>
      <c r="F156" s="272"/>
      <c r="G156" s="272"/>
    </row>
    <row r="157" spans="3:7" s="78" customFormat="1" ht="12">
      <c r="C157" s="256"/>
      <c r="E157" s="281"/>
      <c r="F157" s="272"/>
      <c r="G157" s="272"/>
    </row>
    <row r="158" spans="3:7" s="78" customFormat="1" ht="12">
      <c r="C158" s="256"/>
      <c r="E158" s="281"/>
      <c r="F158" s="272"/>
      <c r="G158" s="272"/>
    </row>
    <row r="159" spans="3:7" s="78" customFormat="1" ht="12">
      <c r="C159" s="256"/>
      <c r="E159" s="281"/>
      <c r="F159" s="272"/>
      <c r="G159" s="272"/>
    </row>
    <row r="160" spans="3:7" s="78" customFormat="1" ht="12">
      <c r="C160" s="256"/>
      <c r="E160" s="281"/>
      <c r="F160" s="272"/>
      <c r="G160" s="272"/>
    </row>
    <row r="161" spans="3:7" s="78" customFormat="1" ht="12">
      <c r="C161" s="256"/>
      <c r="E161" s="281"/>
      <c r="F161" s="272"/>
      <c r="G161" s="272"/>
    </row>
    <row r="162" spans="3:7" s="78" customFormat="1" ht="12">
      <c r="C162" s="256"/>
      <c r="E162" s="281"/>
      <c r="F162" s="272"/>
      <c r="G162" s="272"/>
    </row>
    <row r="163" spans="3:7" s="78" customFormat="1" ht="12">
      <c r="C163" s="256"/>
      <c r="E163" s="281"/>
      <c r="F163" s="272"/>
      <c r="G163" s="272"/>
    </row>
    <row r="164" spans="3:7" s="78" customFormat="1" ht="12">
      <c r="C164" s="256"/>
      <c r="E164" s="281"/>
      <c r="F164" s="272"/>
      <c r="G164" s="272"/>
    </row>
    <row r="165" spans="3:7" s="78" customFormat="1" ht="12">
      <c r="C165" s="256"/>
      <c r="E165" s="281"/>
      <c r="F165" s="272"/>
      <c r="G165" s="272"/>
    </row>
    <row r="166" spans="3:7" s="78" customFormat="1" ht="12">
      <c r="C166" s="256"/>
      <c r="E166" s="281"/>
      <c r="F166" s="272"/>
      <c r="G166" s="272"/>
    </row>
  </sheetData>
  <sheetProtection/>
  <mergeCells count="1">
    <mergeCell ref="H4:H5"/>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2.xml><?xml version="1.0" encoding="utf-8"?>
<worksheet xmlns="http://schemas.openxmlformats.org/spreadsheetml/2006/main" xmlns:r="http://schemas.openxmlformats.org/officeDocument/2006/relationships">
  <sheetPr codeName="List35">
    <tabColor rgb="FF92D050"/>
  </sheetPr>
  <dimension ref="A1:K257"/>
  <sheetViews>
    <sheetView view="pageBreakPreview" zoomScaleNormal="85" zoomScaleSheetLayoutView="100" workbookViewId="0" topLeftCell="A1">
      <selection activeCell="H1" sqref="H1:K16384"/>
    </sheetView>
  </sheetViews>
  <sheetFormatPr defaultColWidth="9.00390625" defaultRowHeight="12.75"/>
  <cols>
    <col min="1" max="1" width="2.625" style="169" customWidth="1"/>
    <col min="2" max="2" width="4.375" style="169" customWidth="1"/>
    <col min="3" max="3" width="44.125" style="354" customWidth="1"/>
    <col min="4" max="4" width="6.25390625" style="169" customWidth="1"/>
    <col min="5" max="5" width="7.625" style="355" customWidth="1"/>
    <col min="6" max="6" width="9.625" style="554" customWidth="1"/>
    <col min="7" max="7" width="13.25390625" style="554" customWidth="1"/>
    <col min="8" max="8" width="9.875" style="169" customWidth="1"/>
    <col min="9" max="9" width="2.625" style="169" bestFit="1" customWidth="1"/>
    <col min="10" max="10" width="9.125" style="169" customWidth="1"/>
    <col min="11" max="11" width="9.00390625" style="169" customWidth="1"/>
    <col min="12" max="16384" width="9.125" style="169" customWidth="1"/>
  </cols>
  <sheetData>
    <row r="1" spans="1:8" s="358" customFormat="1" ht="12.75">
      <c r="A1" s="461" t="str">
        <f>+OZN</f>
        <v>4.</v>
      </c>
      <c r="C1" s="461" t="str">
        <f>+DEL</f>
        <v>ELEKTRIČNE INŠTALACIJE</v>
      </c>
      <c r="E1" s="462"/>
      <c r="F1" s="481"/>
      <c r="G1" s="481"/>
      <c r="H1" s="463"/>
    </row>
    <row r="2" spans="1:8" s="358" customFormat="1" ht="12.75">
      <c r="A2" s="461"/>
      <c r="B2" s="460"/>
      <c r="C2" s="461"/>
      <c r="E2" s="462"/>
      <c r="F2" s="481"/>
      <c r="G2" s="481"/>
      <c r="H2" s="463"/>
    </row>
    <row r="3" spans="1:8" s="358" customFormat="1" ht="12.75">
      <c r="A3" s="459" t="str">
        <f>+'Osnovni podatki'!D41</f>
        <v>E9.</v>
      </c>
      <c r="B3" s="460"/>
      <c r="C3" s="461" t="str">
        <f>+'Osnovni podatki'!E41</f>
        <v>SISTEM OZVOČENJA</v>
      </c>
      <c r="E3" s="462"/>
      <c r="F3" s="481"/>
      <c r="G3" s="481"/>
      <c r="H3" s="463"/>
    </row>
    <row r="4" spans="3:8" ht="12.75">
      <c r="C4" s="356"/>
      <c r="D4" s="353"/>
      <c r="E4" s="353"/>
      <c r="F4" s="553"/>
      <c r="G4" s="553"/>
      <c r="H4" s="415"/>
    </row>
    <row r="5" spans="1:8" ht="12.75" customHeight="1">
      <c r="A5" s="353" t="s">
        <v>121</v>
      </c>
      <c r="B5" s="353"/>
      <c r="C5" s="356"/>
      <c r="D5" s="353"/>
      <c r="E5" s="353"/>
      <c r="F5" s="553"/>
      <c r="G5" s="553"/>
      <c r="H5" s="357"/>
    </row>
    <row r="6" spans="1:8" ht="12.75" customHeight="1">
      <c r="A6" s="91" t="s">
        <v>484</v>
      </c>
      <c r="B6" s="353"/>
      <c r="C6" s="356"/>
      <c r="D6" s="353"/>
      <c r="E6" s="353"/>
      <c r="F6" s="553"/>
      <c r="G6" s="553"/>
      <c r="H6" s="357"/>
    </row>
    <row r="7" spans="1:11" s="358" customFormat="1" ht="12.75">
      <c r="A7" s="465" t="s">
        <v>457</v>
      </c>
      <c r="B7" s="465"/>
      <c r="C7" s="466" t="s">
        <v>458</v>
      </c>
      <c r="D7" s="467" t="s">
        <v>453</v>
      </c>
      <c r="E7" s="467" t="s">
        <v>454</v>
      </c>
      <c r="F7" s="484" t="s">
        <v>455</v>
      </c>
      <c r="G7" s="484" t="s">
        <v>456</v>
      </c>
      <c r="H7" s="169"/>
      <c r="J7" s="359"/>
      <c r="K7" s="359"/>
    </row>
    <row r="8" spans="1:7" s="197" customFormat="1" ht="12">
      <c r="A8" s="360"/>
      <c r="B8" s="361"/>
      <c r="C8" s="362"/>
      <c r="E8" s="363"/>
      <c r="F8" s="553"/>
      <c r="G8" s="553"/>
    </row>
    <row r="9" spans="1:7" ht="16.5" thickBot="1">
      <c r="A9" s="282"/>
      <c r="B9" s="283" t="s">
        <v>108</v>
      </c>
      <c r="C9" s="284" t="str">
        <f>+'Osnovni podatki'!E41</f>
        <v>SISTEM OZVOČENJA</v>
      </c>
      <c r="D9" s="285"/>
      <c r="E9" s="286"/>
      <c r="F9" s="485"/>
      <c r="G9" s="485"/>
    </row>
    <row r="10" spans="1:5" ht="15.75">
      <c r="A10" s="317"/>
      <c r="B10" s="318"/>
      <c r="C10" s="326"/>
      <c r="E10" s="319"/>
    </row>
    <row r="11" spans="1:7" ht="12.75">
      <c r="A11" s="365"/>
      <c r="B11" s="366"/>
      <c r="C11" s="260" t="s">
        <v>564</v>
      </c>
      <c r="D11" s="195"/>
      <c r="E11" s="264"/>
      <c r="F11" s="520"/>
      <c r="G11" s="520"/>
    </row>
    <row r="12" spans="1:7" ht="12.75">
      <c r="A12" s="365"/>
      <c r="B12" s="366"/>
      <c r="C12" s="406" t="s">
        <v>307</v>
      </c>
      <c r="D12" s="195"/>
      <c r="E12" s="264"/>
      <c r="F12" s="520"/>
      <c r="G12" s="520"/>
    </row>
    <row r="13" spans="1:11" s="197" customFormat="1" ht="12.75">
      <c r="A13" s="367" t="str">
        <f>$B$9</f>
        <v>I.</v>
      </c>
      <c r="B13" s="368">
        <f>1</f>
        <v>1</v>
      </c>
      <c r="C13" s="407" t="s">
        <v>565</v>
      </c>
      <c r="D13" s="364" t="s">
        <v>2</v>
      </c>
      <c r="E13" s="503">
        <v>50</v>
      </c>
      <c r="F13" s="555"/>
      <c r="G13" s="555">
        <f>IF('Osnovni podatki'!$B$41=1,E13*F13,"")</f>
        <v>0</v>
      </c>
      <c r="H13" s="372"/>
      <c r="I13" s="373"/>
      <c r="J13" s="374"/>
      <c r="K13" s="375"/>
    </row>
    <row r="14" spans="1:11" s="197" customFormat="1" ht="12.75">
      <c r="A14" s="367"/>
      <c r="B14" s="368"/>
      <c r="C14" s="335"/>
      <c r="D14" s="364"/>
      <c r="E14" s="503"/>
      <c r="F14" s="555"/>
      <c r="G14" s="555"/>
      <c r="H14" s="372"/>
      <c r="I14" s="373"/>
      <c r="J14" s="374"/>
      <c r="K14" s="375"/>
    </row>
    <row r="15" spans="1:11" s="197" customFormat="1" ht="12.75">
      <c r="A15" s="367" t="str">
        <f>$B$9</f>
        <v>I.</v>
      </c>
      <c r="B15" s="368">
        <f>COUNT($A$11:B13)+1</f>
        <v>2</v>
      </c>
      <c r="C15" s="407" t="s">
        <v>566</v>
      </c>
      <c r="D15" s="364" t="s">
        <v>2</v>
      </c>
      <c r="E15" s="503">
        <v>300</v>
      </c>
      <c r="F15" s="555"/>
      <c r="G15" s="555">
        <f>IF('Osnovni podatki'!$B$41=1,E15*F15,"")</f>
        <v>0</v>
      </c>
      <c r="H15" s="372"/>
      <c r="I15" s="373"/>
      <c r="J15" s="374"/>
      <c r="K15" s="375"/>
    </row>
    <row r="16" spans="1:11" s="197" customFormat="1" ht="12.75">
      <c r="A16" s="367"/>
      <c r="B16" s="368"/>
      <c r="C16" s="376"/>
      <c r="D16" s="364"/>
      <c r="E16" s="503"/>
      <c r="F16" s="555"/>
      <c r="G16" s="555"/>
      <c r="H16" s="372"/>
      <c r="I16" s="373"/>
      <c r="J16" s="374"/>
      <c r="K16" s="375"/>
    </row>
    <row r="17" spans="1:11" s="197" customFormat="1" ht="24">
      <c r="A17" s="367" t="str">
        <f>$B$9</f>
        <v>I.</v>
      </c>
      <c r="B17" s="368">
        <f>COUNT($A$11:B16)+1</f>
        <v>3</v>
      </c>
      <c r="C17" s="407" t="s">
        <v>567</v>
      </c>
      <c r="D17" s="364" t="s">
        <v>96</v>
      </c>
      <c r="E17" s="503">
        <v>38</v>
      </c>
      <c r="F17" s="556"/>
      <c r="G17" s="556">
        <f>IF('Osnovni podatki'!$B$41=1,E17*F17,"")</f>
        <v>0</v>
      </c>
      <c r="H17" s="372"/>
      <c r="I17" s="373"/>
      <c r="J17" s="374"/>
      <c r="K17" s="375"/>
    </row>
    <row r="18" spans="1:11" s="197" customFormat="1" ht="12.75">
      <c r="A18" s="367"/>
      <c r="B18" s="368"/>
      <c r="C18" s="378"/>
      <c r="D18" s="364"/>
      <c r="E18" s="503"/>
      <c r="F18" s="556"/>
      <c r="G18" s="556"/>
      <c r="H18" s="372"/>
      <c r="I18" s="373"/>
      <c r="J18" s="374"/>
      <c r="K18" s="375"/>
    </row>
    <row r="19" spans="1:11" s="197" customFormat="1" ht="36">
      <c r="A19" s="367" t="str">
        <f>$B$9</f>
        <v>I.</v>
      </c>
      <c r="B19" s="368">
        <f>COUNT($A$11:B17)+1</f>
        <v>4</v>
      </c>
      <c r="C19" s="407" t="s">
        <v>308</v>
      </c>
      <c r="D19" s="364" t="s">
        <v>2</v>
      </c>
      <c r="E19" s="503">
        <v>30</v>
      </c>
      <c r="F19" s="556"/>
      <c r="G19" s="556">
        <f>IF('Osnovni podatki'!$B$41=1,E19*F19,"")</f>
        <v>0</v>
      </c>
      <c r="H19" s="372"/>
      <c r="I19" s="373"/>
      <c r="J19" s="374"/>
      <c r="K19" s="375"/>
    </row>
    <row r="20" spans="1:11" s="197" customFormat="1" ht="12.75">
      <c r="A20" s="367"/>
      <c r="B20" s="368"/>
      <c r="C20" s="379"/>
      <c r="D20" s="364"/>
      <c r="E20" s="503"/>
      <c r="F20" s="556"/>
      <c r="G20" s="556"/>
      <c r="H20" s="372"/>
      <c r="I20" s="373"/>
      <c r="J20" s="374"/>
      <c r="K20" s="375"/>
    </row>
    <row r="21" spans="1:11" s="197" customFormat="1" ht="27" customHeight="1">
      <c r="A21" s="367" t="str">
        <f>$B$9</f>
        <v>I.</v>
      </c>
      <c r="B21" s="368">
        <f>COUNT($A$11:B19)+1</f>
        <v>5</v>
      </c>
      <c r="C21" s="407" t="s">
        <v>309</v>
      </c>
      <c r="D21" s="364" t="s">
        <v>2</v>
      </c>
      <c r="E21" s="503">
        <v>10</v>
      </c>
      <c r="F21" s="556"/>
      <c r="G21" s="556">
        <f>IF('Osnovni podatki'!$B$41=1,E21*F21,"")</f>
        <v>0</v>
      </c>
      <c r="H21" s="372"/>
      <c r="I21" s="373"/>
      <c r="J21" s="374"/>
      <c r="K21" s="375"/>
    </row>
    <row r="22" spans="1:11" s="197" customFormat="1" ht="12.75">
      <c r="A22" s="367"/>
      <c r="B22" s="368"/>
      <c r="C22" s="379"/>
      <c r="D22" s="364"/>
      <c r="E22" s="503"/>
      <c r="F22" s="556"/>
      <c r="G22" s="556"/>
      <c r="H22" s="372"/>
      <c r="I22" s="373"/>
      <c r="J22" s="374"/>
      <c r="K22" s="375"/>
    </row>
    <row r="23" spans="1:11" s="197" customFormat="1" ht="24">
      <c r="A23" s="367" t="str">
        <f>$B$9</f>
        <v>I.</v>
      </c>
      <c r="B23" s="368">
        <f>COUNT($A$11:B21)+1</f>
        <v>6</v>
      </c>
      <c r="C23" s="407" t="s">
        <v>568</v>
      </c>
      <c r="D23" s="364" t="s">
        <v>2</v>
      </c>
      <c r="E23" s="503">
        <v>100</v>
      </c>
      <c r="F23" s="556"/>
      <c r="G23" s="556">
        <f>IF('Osnovni podatki'!$B$41=1,E23*F23,"")</f>
        <v>0</v>
      </c>
      <c r="H23" s="372"/>
      <c r="I23" s="373"/>
      <c r="J23" s="374"/>
      <c r="K23" s="375"/>
    </row>
    <row r="24" spans="1:11" s="197" customFormat="1" ht="12.75">
      <c r="A24" s="367"/>
      <c r="B24" s="368"/>
      <c r="C24" s="379"/>
      <c r="D24" s="364"/>
      <c r="E24" s="503"/>
      <c r="F24" s="556"/>
      <c r="G24" s="556"/>
      <c r="H24" s="372"/>
      <c r="I24" s="373"/>
      <c r="J24" s="374"/>
      <c r="K24" s="375"/>
    </row>
    <row r="25" spans="1:11" s="197" customFormat="1" ht="12.75">
      <c r="A25" s="367" t="str">
        <f>$B$9</f>
        <v>I.</v>
      </c>
      <c r="B25" s="368">
        <f>COUNT($A$11:B23)+1</f>
        <v>7</v>
      </c>
      <c r="C25" s="407" t="s">
        <v>569</v>
      </c>
      <c r="D25" s="364" t="s">
        <v>2</v>
      </c>
      <c r="E25" s="503">
        <v>80</v>
      </c>
      <c r="F25" s="556"/>
      <c r="G25" s="556">
        <f>IF('Osnovni podatki'!$B$41=1,E25*F25,"")</f>
        <v>0</v>
      </c>
      <c r="H25" s="372"/>
      <c r="I25" s="373"/>
      <c r="J25" s="374"/>
      <c r="K25" s="375"/>
    </row>
    <row r="26" spans="1:11" s="197" customFormat="1" ht="12.75">
      <c r="A26" s="367"/>
      <c r="B26" s="368"/>
      <c r="C26" s="379"/>
      <c r="D26" s="364"/>
      <c r="E26" s="503"/>
      <c r="F26" s="556"/>
      <c r="G26" s="556"/>
      <c r="H26" s="372"/>
      <c r="I26" s="373"/>
      <c r="J26" s="374"/>
      <c r="K26" s="375"/>
    </row>
    <row r="27" spans="1:11" s="197" customFormat="1" ht="12.75">
      <c r="A27" s="367" t="str">
        <f>$B$9</f>
        <v>I.</v>
      </c>
      <c r="B27" s="368">
        <f>COUNT($A$11:B25)+1</f>
        <v>8</v>
      </c>
      <c r="C27" s="408" t="s">
        <v>570</v>
      </c>
      <c r="D27" s="364" t="s">
        <v>2</v>
      </c>
      <c r="E27" s="503">
        <v>400</v>
      </c>
      <c r="F27" s="556"/>
      <c r="G27" s="556">
        <f>IF('Osnovni podatki'!$B$41=1,E27*F27,"")</f>
        <v>0</v>
      </c>
      <c r="H27" s="372"/>
      <c r="I27" s="373"/>
      <c r="J27" s="374"/>
      <c r="K27" s="375"/>
    </row>
    <row r="28" spans="1:11" s="197" customFormat="1" ht="12.75">
      <c r="A28" s="367"/>
      <c r="B28" s="368"/>
      <c r="C28" s="379"/>
      <c r="D28" s="364"/>
      <c r="E28" s="503"/>
      <c r="F28" s="556"/>
      <c r="G28" s="556"/>
      <c r="H28" s="372"/>
      <c r="I28" s="373"/>
      <c r="J28" s="374"/>
      <c r="K28" s="375"/>
    </row>
    <row r="29" spans="1:11" s="197" customFormat="1" ht="12.75">
      <c r="A29" s="367" t="str">
        <f>$B$9</f>
        <v>I.</v>
      </c>
      <c r="B29" s="368">
        <f>COUNT($A$11:B27)+1</f>
        <v>9</v>
      </c>
      <c r="C29" s="408" t="s">
        <v>571</v>
      </c>
      <c r="D29" s="364" t="s">
        <v>2</v>
      </c>
      <c r="E29" s="503">
        <v>50</v>
      </c>
      <c r="F29" s="556"/>
      <c r="G29" s="556">
        <f>IF('Osnovni podatki'!$B$41=1,E29*F29,"")</f>
        <v>0</v>
      </c>
      <c r="H29" s="372"/>
      <c r="I29" s="373"/>
      <c r="J29" s="374"/>
      <c r="K29" s="375"/>
    </row>
    <row r="30" spans="1:11" s="197" customFormat="1" ht="12.75">
      <c r="A30" s="367"/>
      <c r="B30" s="368"/>
      <c r="C30" s="408"/>
      <c r="D30" s="364"/>
      <c r="E30" s="503"/>
      <c r="F30" s="556"/>
      <c r="G30" s="556"/>
      <c r="H30" s="372"/>
      <c r="I30" s="373"/>
      <c r="J30" s="374"/>
      <c r="K30" s="375"/>
    </row>
    <row r="31" spans="1:11" s="197" customFormat="1" ht="12.75">
      <c r="A31" s="367"/>
      <c r="B31" s="368"/>
      <c r="C31" s="406" t="s">
        <v>310</v>
      </c>
      <c r="D31" s="364"/>
      <c r="E31" s="503"/>
      <c r="F31" s="556"/>
      <c r="G31" s="556"/>
      <c r="H31" s="372"/>
      <c r="I31" s="373"/>
      <c r="J31" s="374"/>
      <c r="K31" s="375"/>
    </row>
    <row r="32" spans="1:11" s="197" customFormat="1" ht="12.75">
      <c r="A32" s="367" t="str">
        <f>$B$9</f>
        <v>I.</v>
      </c>
      <c r="B32" s="368">
        <f>COUNT($A$11:B29)+1</f>
        <v>10</v>
      </c>
      <c r="C32" s="407" t="s">
        <v>566</v>
      </c>
      <c r="D32" s="364" t="s">
        <v>2</v>
      </c>
      <c r="E32" s="503">
        <v>40</v>
      </c>
      <c r="F32" s="556"/>
      <c r="G32" s="556">
        <f>IF('Osnovni podatki'!$B$41=1,E32*F32,"")</f>
        <v>0</v>
      </c>
      <c r="H32" s="372"/>
      <c r="I32" s="373"/>
      <c r="J32" s="374"/>
      <c r="K32" s="375"/>
    </row>
    <row r="33" spans="1:11" s="197" customFormat="1" ht="12.75">
      <c r="A33" s="367"/>
      <c r="B33" s="368"/>
      <c r="C33" s="379"/>
      <c r="D33" s="364"/>
      <c r="E33" s="503"/>
      <c r="F33" s="556"/>
      <c r="G33" s="556"/>
      <c r="H33" s="372"/>
      <c r="I33" s="373"/>
      <c r="J33" s="374"/>
      <c r="K33" s="375"/>
    </row>
    <row r="34" spans="1:11" s="197" customFormat="1" ht="12.75">
      <c r="A34" s="367" t="str">
        <f>$B$9</f>
        <v>I.</v>
      </c>
      <c r="B34" s="368">
        <f>COUNT($A$11:B32)+1</f>
        <v>11</v>
      </c>
      <c r="C34" s="407" t="s">
        <v>572</v>
      </c>
      <c r="D34" s="364" t="s">
        <v>2</v>
      </c>
      <c r="E34" s="503">
        <v>10</v>
      </c>
      <c r="F34" s="556"/>
      <c r="G34" s="556">
        <f>IF('Osnovni podatki'!$B$41=1,E34*F34,"")</f>
        <v>0</v>
      </c>
      <c r="H34" s="372"/>
      <c r="I34" s="373"/>
      <c r="J34" s="374"/>
      <c r="K34" s="375"/>
    </row>
    <row r="35" spans="1:11" s="197" customFormat="1" ht="12.75">
      <c r="A35" s="367"/>
      <c r="B35" s="368"/>
      <c r="C35" s="379"/>
      <c r="D35" s="364"/>
      <c r="E35" s="503"/>
      <c r="F35" s="556"/>
      <c r="G35" s="556"/>
      <c r="H35" s="372"/>
      <c r="I35" s="373"/>
      <c r="J35" s="374"/>
      <c r="K35" s="375"/>
    </row>
    <row r="36" spans="1:11" s="197" customFormat="1" ht="12.75">
      <c r="A36" s="367" t="str">
        <f>$B$9</f>
        <v>I.</v>
      </c>
      <c r="B36" s="368">
        <f>COUNT($A$11:B34)+1</f>
        <v>12</v>
      </c>
      <c r="C36" s="408" t="s">
        <v>573</v>
      </c>
      <c r="D36" s="364" t="s">
        <v>2</v>
      </c>
      <c r="E36" s="503">
        <v>50</v>
      </c>
      <c r="F36" s="556"/>
      <c r="G36" s="556">
        <f>IF('Osnovni podatki'!$B$41=1,E36*F36,"")</f>
        <v>0</v>
      </c>
      <c r="H36" s="372"/>
      <c r="I36" s="373"/>
      <c r="J36" s="374"/>
      <c r="K36" s="375"/>
    </row>
    <row r="37" spans="1:11" s="197" customFormat="1" ht="12.75">
      <c r="A37" s="367"/>
      <c r="B37" s="368"/>
      <c r="C37" s="408"/>
      <c r="D37" s="364"/>
      <c r="E37" s="503"/>
      <c r="F37" s="556"/>
      <c r="G37" s="556"/>
      <c r="H37" s="372"/>
      <c r="I37" s="373"/>
      <c r="J37" s="374"/>
      <c r="K37" s="375"/>
    </row>
    <row r="38" spans="1:11" s="197" customFormat="1" ht="12.75">
      <c r="A38" s="367"/>
      <c r="B38" s="368"/>
      <c r="C38" s="406" t="s">
        <v>311</v>
      </c>
      <c r="D38" s="364"/>
      <c r="E38" s="503"/>
      <c r="F38" s="556"/>
      <c r="G38" s="556"/>
      <c r="H38" s="372"/>
      <c r="I38" s="373"/>
      <c r="J38" s="374"/>
      <c r="K38" s="375"/>
    </row>
    <row r="39" spans="1:11" s="197" customFormat="1" ht="12.75">
      <c r="A39" s="367" t="str">
        <f>$B$9</f>
        <v>I.</v>
      </c>
      <c r="B39" s="368">
        <f>COUNT($A$11:B36)+1</f>
        <v>13</v>
      </c>
      <c r="C39" s="407" t="s">
        <v>572</v>
      </c>
      <c r="D39" s="364" t="s">
        <v>2</v>
      </c>
      <c r="E39" s="503">
        <v>20</v>
      </c>
      <c r="F39" s="556"/>
      <c r="G39" s="556">
        <f>IF('Osnovni podatki'!$B$41=1,E39*F39,"")</f>
        <v>0</v>
      </c>
      <c r="H39" s="372"/>
      <c r="I39" s="373"/>
      <c r="J39" s="374"/>
      <c r="K39" s="375"/>
    </row>
    <row r="40" spans="1:11" s="197" customFormat="1" ht="12.75">
      <c r="A40" s="367"/>
      <c r="B40" s="368"/>
      <c r="C40" s="379"/>
      <c r="D40" s="364"/>
      <c r="E40" s="503"/>
      <c r="F40" s="556"/>
      <c r="G40" s="556"/>
      <c r="H40" s="372"/>
      <c r="I40" s="373"/>
      <c r="J40" s="374"/>
      <c r="K40" s="375"/>
    </row>
    <row r="41" spans="1:11" s="197" customFormat="1" ht="12.75">
      <c r="A41" s="367" t="str">
        <f>$B$9</f>
        <v>I.</v>
      </c>
      <c r="B41" s="368">
        <f>COUNT($A$11:B39)+1</f>
        <v>14</v>
      </c>
      <c r="C41" s="408" t="s">
        <v>573</v>
      </c>
      <c r="D41" s="364" t="s">
        <v>2</v>
      </c>
      <c r="E41" s="503">
        <v>20</v>
      </c>
      <c r="F41" s="556"/>
      <c r="G41" s="556">
        <f>IF('Osnovni podatki'!$B$41=1,E41*F41,"")</f>
        <v>0</v>
      </c>
      <c r="H41" s="372"/>
      <c r="I41" s="373"/>
      <c r="J41" s="374"/>
      <c r="K41" s="375"/>
    </row>
    <row r="42" spans="1:11" s="197" customFormat="1" ht="12.75">
      <c r="A42" s="367"/>
      <c r="B42" s="368"/>
      <c r="C42" s="408"/>
      <c r="D42" s="364"/>
      <c r="E42" s="503"/>
      <c r="F42" s="556"/>
      <c r="G42" s="556"/>
      <c r="H42" s="372"/>
      <c r="I42" s="373"/>
      <c r="J42" s="374"/>
      <c r="K42" s="375"/>
    </row>
    <row r="43" spans="1:11" s="197" customFormat="1" ht="12.75">
      <c r="A43" s="367"/>
      <c r="B43" s="368"/>
      <c r="C43" s="406" t="s">
        <v>312</v>
      </c>
      <c r="D43" s="364"/>
      <c r="E43" s="503"/>
      <c r="F43" s="556"/>
      <c r="G43" s="556"/>
      <c r="H43" s="372"/>
      <c r="I43" s="373"/>
      <c r="J43" s="374"/>
      <c r="K43" s="375"/>
    </row>
    <row r="44" spans="1:11" s="197" customFormat="1" ht="12.75">
      <c r="A44" s="367" t="str">
        <f>$B$9</f>
        <v>I.</v>
      </c>
      <c r="B44" s="368">
        <f>COUNT($A$11:B41)+1</f>
        <v>15</v>
      </c>
      <c r="C44" s="407" t="s">
        <v>572</v>
      </c>
      <c r="D44" s="364" t="s">
        <v>2</v>
      </c>
      <c r="E44" s="503">
        <v>20</v>
      </c>
      <c r="F44" s="556"/>
      <c r="G44" s="556">
        <f>IF('Osnovni podatki'!$B$41=1,E44*F44,"")</f>
        <v>0</v>
      </c>
      <c r="H44" s="372"/>
      <c r="I44" s="373"/>
      <c r="J44" s="374"/>
      <c r="K44" s="375"/>
    </row>
    <row r="45" spans="1:11" s="197" customFormat="1" ht="12.75">
      <c r="A45" s="367"/>
      <c r="B45" s="368"/>
      <c r="C45" s="379"/>
      <c r="D45" s="364"/>
      <c r="E45" s="503"/>
      <c r="F45" s="556"/>
      <c r="G45" s="556"/>
      <c r="H45" s="372"/>
      <c r="I45" s="373"/>
      <c r="J45" s="374"/>
      <c r="K45" s="375"/>
    </row>
    <row r="46" spans="1:11" s="197" customFormat="1" ht="12.75">
      <c r="A46" s="367" t="str">
        <f>$B$9</f>
        <v>I.</v>
      </c>
      <c r="B46" s="368">
        <f>COUNT($A$11:B44)+1</f>
        <v>16</v>
      </c>
      <c r="C46" s="408" t="s">
        <v>573</v>
      </c>
      <c r="D46" s="364" t="s">
        <v>2</v>
      </c>
      <c r="E46" s="503">
        <v>20</v>
      </c>
      <c r="F46" s="556"/>
      <c r="G46" s="556">
        <f>IF('Osnovni podatki'!$B$41=1,E46*F46,"")</f>
        <v>0</v>
      </c>
      <c r="H46" s="372"/>
      <c r="I46" s="373"/>
      <c r="J46" s="374"/>
      <c r="K46" s="375"/>
    </row>
    <row r="47" spans="1:11" s="197" customFormat="1" ht="12.75">
      <c r="A47" s="367"/>
      <c r="B47" s="368"/>
      <c r="C47" s="379"/>
      <c r="D47" s="364"/>
      <c r="E47" s="503"/>
      <c r="F47" s="556"/>
      <c r="G47" s="556"/>
      <c r="H47" s="372"/>
      <c r="I47" s="373"/>
      <c r="J47" s="374"/>
      <c r="K47" s="375"/>
    </row>
    <row r="48" spans="1:11" s="197" customFormat="1" ht="36">
      <c r="A48" s="367" t="str">
        <f>$B$9</f>
        <v>I.</v>
      </c>
      <c r="B48" s="368">
        <f>COUNT($A$11:B46)+1</f>
        <v>17</v>
      </c>
      <c r="C48" s="407" t="s">
        <v>313</v>
      </c>
      <c r="D48" s="364" t="s">
        <v>96</v>
      </c>
      <c r="E48" s="503">
        <v>1</v>
      </c>
      <c r="F48" s="556"/>
      <c r="G48" s="556">
        <f>IF('Osnovni podatki'!$B$41=1,E48*F48,"")</f>
        <v>0</v>
      </c>
      <c r="H48" s="372"/>
      <c r="I48" s="373"/>
      <c r="J48" s="374"/>
      <c r="K48" s="375"/>
    </row>
    <row r="49" spans="1:11" s="197" customFormat="1" ht="12.75">
      <c r="A49" s="367"/>
      <c r="B49" s="368"/>
      <c r="C49" s="379"/>
      <c r="D49" s="369"/>
      <c r="E49" s="370"/>
      <c r="F49" s="556"/>
      <c r="G49" s="556"/>
      <c r="H49" s="372"/>
      <c r="I49" s="373"/>
      <c r="J49" s="374"/>
      <c r="K49" s="375"/>
    </row>
    <row r="50" spans="1:11" s="197" customFormat="1" ht="13.5" thickBot="1">
      <c r="A50" s="564" t="str">
        <f>CONCATENATE(C11," - SKUPAJ:")</f>
        <v>ELEKTRO DEL - OZVOČENJE - SKUPAJ:</v>
      </c>
      <c r="B50" s="565"/>
      <c r="C50" s="565"/>
      <c r="D50" s="565"/>
      <c r="E50" s="380"/>
      <c r="F50" s="557"/>
      <c r="G50" s="558">
        <f>IF('Osnovni podatki'!$B$41=1,SUM(G13:G48),"")</f>
        <v>0</v>
      </c>
      <c r="H50" s="372"/>
      <c r="I50" s="373"/>
      <c r="J50" s="374"/>
      <c r="K50" s="375"/>
    </row>
    <row r="51" spans="1:11" s="197" customFormat="1" ht="12.75">
      <c r="A51" s="367"/>
      <c r="B51" s="368"/>
      <c r="C51" s="379"/>
      <c r="D51" s="369"/>
      <c r="E51" s="370"/>
      <c r="F51" s="556"/>
      <c r="G51" s="556"/>
      <c r="H51" s="372"/>
      <c r="I51" s="373"/>
      <c r="J51" s="374"/>
      <c r="K51" s="375"/>
    </row>
    <row r="52" spans="1:7" ht="12.75">
      <c r="A52" s="365"/>
      <c r="B52" s="366"/>
      <c r="C52" s="260" t="s">
        <v>574</v>
      </c>
      <c r="D52" s="195"/>
      <c r="E52" s="264"/>
      <c r="F52" s="520"/>
      <c r="G52" s="520"/>
    </row>
    <row r="53" spans="1:7" ht="12.75">
      <c r="A53" s="365"/>
      <c r="B53" s="366"/>
      <c r="C53" s="383"/>
      <c r="D53" s="195"/>
      <c r="E53" s="264"/>
      <c r="F53" s="520"/>
      <c r="G53" s="520"/>
    </row>
    <row r="54" spans="1:11" s="197" customFormat="1" ht="60">
      <c r="A54" s="367" t="str">
        <f>$B$9</f>
        <v>I.</v>
      </c>
      <c r="B54" s="368">
        <f>COUNT($A$11:B52)+1</f>
        <v>18</v>
      </c>
      <c r="C54" s="407" t="s">
        <v>575</v>
      </c>
      <c r="D54" s="364" t="s">
        <v>4</v>
      </c>
      <c r="E54" s="503">
        <v>2</v>
      </c>
      <c r="F54" s="556"/>
      <c r="G54" s="556">
        <f>IF('Osnovni podatki'!$B$41=1,E54*F54,"")</f>
        <v>0</v>
      </c>
      <c r="H54" s="372"/>
      <c r="I54" s="373"/>
      <c r="J54" s="374"/>
      <c r="K54" s="375"/>
    </row>
    <row r="55" spans="1:11" s="391" customFormat="1" ht="12.75">
      <c r="A55" s="384"/>
      <c r="B55" s="385"/>
      <c r="C55" s="408"/>
      <c r="D55" s="364"/>
      <c r="E55" s="503"/>
      <c r="F55" s="555"/>
      <c r="G55" s="555"/>
      <c r="H55" s="388"/>
      <c r="I55" s="389"/>
      <c r="J55" s="374"/>
      <c r="K55" s="390"/>
    </row>
    <row r="56" spans="1:11" s="197" customFormat="1" ht="24">
      <c r="A56" s="367" t="str">
        <f>$B$9</f>
        <v>I.</v>
      </c>
      <c r="B56" s="368">
        <f>COUNT($A$11:B54)+1</f>
        <v>19</v>
      </c>
      <c r="C56" s="408" t="s">
        <v>576</v>
      </c>
      <c r="D56" s="364" t="s">
        <v>4</v>
      </c>
      <c r="E56" s="503">
        <v>2</v>
      </c>
      <c r="F56" s="556"/>
      <c r="G56" s="556">
        <f>IF('Osnovni podatki'!$B$41=1,E56*F56,"")</f>
        <v>0</v>
      </c>
      <c r="H56" s="372"/>
      <c r="I56" s="373"/>
      <c r="J56" s="374"/>
      <c r="K56" s="169"/>
    </row>
    <row r="57" spans="1:11" s="391" customFormat="1" ht="12.75">
      <c r="A57" s="384"/>
      <c r="B57" s="385"/>
      <c r="C57" s="408"/>
      <c r="D57" s="364"/>
      <c r="E57" s="503"/>
      <c r="F57" s="555"/>
      <c r="G57" s="555"/>
      <c r="H57" s="388"/>
      <c r="I57" s="389"/>
      <c r="J57" s="374"/>
      <c r="K57" s="375"/>
    </row>
    <row r="58" spans="1:11" s="197" customFormat="1" ht="12.75">
      <c r="A58" s="367" t="str">
        <f>$B$9</f>
        <v>I.</v>
      </c>
      <c r="B58" s="368">
        <f>COUNT($A$11:B56)+1</f>
        <v>20</v>
      </c>
      <c r="C58" s="408" t="s">
        <v>577</v>
      </c>
      <c r="D58" s="364" t="s">
        <v>4</v>
      </c>
      <c r="E58" s="503">
        <v>2</v>
      </c>
      <c r="F58" s="556"/>
      <c r="G58" s="556">
        <f>IF('Osnovni podatki'!$B$41=1,E58*F58,"")</f>
        <v>0</v>
      </c>
      <c r="H58" s="372"/>
      <c r="I58" s="373"/>
      <c r="J58" s="374"/>
      <c r="K58" s="390"/>
    </row>
    <row r="59" spans="1:11" s="197" customFormat="1" ht="12.75">
      <c r="A59" s="384"/>
      <c r="B59" s="368"/>
      <c r="C59" s="408"/>
      <c r="D59" s="364"/>
      <c r="E59" s="503"/>
      <c r="F59" s="555"/>
      <c r="G59" s="555"/>
      <c r="H59" s="372"/>
      <c r="I59" s="373"/>
      <c r="J59" s="374"/>
      <c r="K59" s="390"/>
    </row>
    <row r="60" spans="1:11" s="197" customFormat="1" ht="36">
      <c r="A60" s="367" t="str">
        <f>$B$9</f>
        <v>I.</v>
      </c>
      <c r="B60" s="368">
        <f>COUNT($A$11:B58)+1</f>
        <v>21</v>
      </c>
      <c r="C60" s="408" t="s">
        <v>314</v>
      </c>
      <c r="D60" s="364" t="s">
        <v>96</v>
      </c>
      <c r="E60" s="503">
        <v>2</v>
      </c>
      <c r="F60" s="556"/>
      <c r="G60" s="556">
        <f>IF('Osnovni podatki'!$B$41=1,E60*F60,"")</f>
        <v>0</v>
      </c>
      <c r="H60" s="372"/>
      <c r="I60" s="373"/>
      <c r="J60" s="374"/>
      <c r="K60" s="390"/>
    </row>
    <row r="61" spans="1:11" s="197" customFormat="1" ht="12.75">
      <c r="A61" s="384"/>
      <c r="B61" s="368"/>
      <c r="C61" s="408"/>
      <c r="D61" s="364"/>
      <c r="E61" s="503"/>
      <c r="F61" s="555"/>
      <c r="G61" s="555"/>
      <c r="H61" s="372"/>
      <c r="I61" s="373"/>
      <c r="J61" s="374"/>
      <c r="K61" s="390"/>
    </row>
    <row r="62" spans="1:11" s="197" customFormat="1" ht="84">
      <c r="A62" s="367" t="str">
        <f>$B$9</f>
        <v>I.</v>
      </c>
      <c r="B62" s="368">
        <f>COUNT($A$11:B60)+1</f>
        <v>22</v>
      </c>
      <c r="C62" s="407" t="s">
        <v>578</v>
      </c>
      <c r="D62" s="364" t="s">
        <v>4</v>
      </c>
      <c r="E62" s="503">
        <v>2</v>
      </c>
      <c r="F62" s="556"/>
      <c r="G62" s="556">
        <f>IF('Osnovni podatki'!$B$41=1,E62*F62,"")</f>
        <v>0</v>
      </c>
      <c r="H62" s="372"/>
      <c r="I62" s="373"/>
      <c r="J62" s="374"/>
      <c r="K62" s="390"/>
    </row>
    <row r="63" spans="1:11" s="391" customFormat="1" ht="12.75">
      <c r="A63" s="384"/>
      <c r="B63" s="385"/>
      <c r="C63" s="408"/>
      <c r="D63" s="364"/>
      <c r="E63" s="503"/>
      <c r="F63" s="555"/>
      <c r="G63" s="555"/>
      <c r="H63" s="388"/>
      <c r="I63" s="389"/>
      <c r="J63" s="374"/>
      <c r="K63" s="375"/>
    </row>
    <row r="64" spans="1:11" s="197" customFormat="1" ht="219.75" customHeight="1">
      <c r="A64" s="367" t="str">
        <f>$B$9</f>
        <v>I.</v>
      </c>
      <c r="B64" s="368">
        <f>COUNT($A$11:B62)+1</f>
        <v>23</v>
      </c>
      <c r="C64" s="408" t="s">
        <v>315</v>
      </c>
      <c r="D64" s="364" t="s">
        <v>4</v>
      </c>
      <c r="E64" s="503">
        <v>1</v>
      </c>
      <c r="F64" s="556"/>
      <c r="G64" s="556">
        <f>IF('Osnovni podatki'!$B$41=1,E64*F64,"")</f>
        <v>0</v>
      </c>
      <c r="H64" s="372"/>
      <c r="I64" s="373"/>
      <c r="J64" s="374"/>
      <c r="K64" s="375"/>
    </row>
    <row r="65" spans="1:11" s="197" customFormat="1" ht="12.75">
      <c r="A65" s="384"/>
      <c r="B65" s="368"/>
      <c r="C65" s="408"/>
      <c r="D65" s="364"/>
      <c r="E65" s="503"/>
      <c r="F65" s="555"/>
      <c r="G65" s="555"/>
      <c r="H65" s="372"/>
      <c r="I65" s="373"/>
      <c r="J65" s="374"/>
      <c r="K65" s="375"/>
    </row>
    <row r="66" spans="1:11" s="197" customFormat="1" ht="12.75">
      <c r="A66" s="367" t="str">
        <f>$B$9</f>
        <v>I.</v>
      </c>
      <c r="B66" s="368">
        <f>COUNT($A$11:B64)+1</f>
        <v>24</v>
      </c>
      <c r="C66" s="407" t="s">
        <v>579</v>
      </c>
      <c r="D66" s="364" t="s">
        <v>4</v>
      </c>
      <c r="E66" s="503">
        <v>12</v>
      </c>
      <c r="F66" s="556"/>
      <c r="G66" s="556">
        <f>IF('Osnovni podatki'!$B$41=1,E66*F66,"")</f>
        <v>0</v>
      </c>
      <c r="H66" s="372"/>
      <c r="I66" s="373"/>
      <c r="J66" s="374"/>
      <c r="K66" s="375"/>
    </row>
    <row r="67" spans="1:11" s="197" customFormat="1" ht="12.75">
      <c r="A67" s="384"/>
      <c r="B67" s="368"/>
      <c r="C67" s="408"/>
      <c r="D67" s="364"/>
      <c r="E67" s="503"/>
      <c r="F67" s="555"/>
      <c r="G67" s="555"/>
      <c r="H67" s="372"/>
      <c r="I67" s="373"/>
      <c r="J67" s="374"/>
      <c r="K67" s="375"/>
    </row>
    <row r="68" spans="1:11" s="197" customFormat="1" ht="72">
      <c r="A68" s="367" t="str">
        <f>$B$9</f>
        <v>I.</v>
      </c>
      <c r="B68" s="368">
        <f>COUNT($A$11:B66)+1</f>
        <v>25</v>
      </c>
      <c r="C68" s="408" t="s">
        <v>580</v>
      </c>
      <c r="D68" s="364" t="s">
        <v>4</v>
      </c>
      <c r="E68" s="503">
        <v>1</v>
      </c>
      <c r="F68" s="556"/>
      <c r="G68" s="556">
        <f>IF('Osnovni podatki'!$B$41=1,E68*F68,"")</f>
        <v>0</v>
      </c>
      <c r="H68" s="372"/>
      <c r="I68" s="373"/>
      <c r="J68" s="374"/>
      <c r="K68" s="375"/>
    </row>
    <row r="69" spans="1:11" s="197" customFormat="1" ht="12.75">
      <c r="A69" s="384"/>
      <c r="B69" s="368"/>
      <c r="C69" s="335"/>
      <c r="D69" s="387"/>
      <c r="E69" s="503"/>
      <c r="F69" s="555"/>
      <c r="G69" s="555"/>
      <c r="H69" s="372"/>
      <c r="I69" s="373"/>
      <c r="J69" s="374"/>
      <c r="K69" s="375"/>
    </row>
    <row r="70" spans="1:11" s="197" customFormat="1" ht="108">
      <c r="A70" s="367" t="str">
        <f>$B$9</f>
        <v>I.</v>
      </c>
      <c r="B70" s="368">
        <f>COUNT($A$11:B68)+1</f>
        <v>26</v>
      </c>
      <c r="C70" s="407" t="s">
        <v>317</v>
      </c>
      <c r="D70" s="364" t="s">
        <v>96</v>
      </c>
      <c r="E70" s="503">
        <v>1</v>
      </c>
      <c r="F70" s="556"/>
      <c r="G70" s="556">
        <f>IF('Osnovni podatki'!$B$41=1,E70*F70,"")</f>
        <v>0</v>
      </c>
      <c r="H70" s="372"/>
      <c r="I70" s="373"/>
      <c r="J70" s="374"/>
      <c r="K70" s="375"/>
    </row>
    <row r="71" spans="1:11" s="197" customFormat="1" ht="12.75">
      <c r="A71" s="384"/>
      <c r="B71" s="368"/>
      <c r="C71" s="408"/>
      <c r="D71" s="364"/>
      <c r="E71" s="503"/>
      <c r="F71" s="555"/>
      <c r="G71" s="555"/>
      <c r="H71" s="372"/>
      <c r="I71" s="373"/>
      <c r="J71" s="374"/>
      <c r="K71" s="375"/>
    </row>
    <row r="72" spans="1:11" s="197" customFormat="1" ht="96">
      <c r="A72" s="367" t="str">
        <f>$B$9</f>
        <v>I.</v>
      </c>
      <c r="B72" s="368">
        <f>COUNT($A$11:B70)+1</f>
        <v>27</v>
      </c>
      <c r="C72" s="408" t="s">
        <v>318</v>
      </c>
      <c r="D72" s="364" t="s">
        <v>96</v>
      </c>
      <c r="E72" s="503">
        <v>1</v>
      </c>
      <c r="F72" s="556"/>
      <c r="G72" s="556">
        <f>IF('Osnovni podatki'!$B$41=1,E72*F72,"")</f>
        <v>0</v>
      </c>
      <c r="H72" s="372"/>
      <c r="I72" s="373"/>
      <c r="J72" s="374"/>
      <c r="K72" s="375"/>
    </row>
    <row r="73" spans="1:11" s="197" customFormat="1" ht="12.75">
      <c r="A73" s="384"/>
      <c r="B73" s="368"/>
      <c r="C73" s="408"/>
      <c r="D73" s="364"/>
      <c r="E73" s="503"/>
      <c r="F73" s="555"/>
      <c r="G73" s="555"/>
      <c r="H73" s="372"/>
      <c r="I73" s="373"/>
      <c r="J73" s="374"/>
      <c r="K73" s="375"/>
    </row>
    <row r="74" spans="1:11" s="197" customFormat="1" ht="12.75">
      <c r="A74" s="367" t="str">
        <f>$B$9</f>
        <v>I.</v>
      </c>
      <c r="B74" s="368">
        <f>COUNT($A$11:B72)+1</f>
        <v>28</v>
      </c>
      <c r="C74" s="407" t="s">
        <v>581</v>
      </c>
      <c r="D74" s="364" t="s">
        <v>4</v>
      </c>
      <c r="E74" s="503">
        <v>8</v>
      </c>
      <c r="F74" s="556"/>
      <c r="G74" s="556">
        <f>IF('Osnovni podatki'!$B$41=1,E74*F74,"")</f>
        <v>0</v>
      </c>
      <c r="H74" s="372"/>
      <c r="I74" s="373"/>
      <c r="J74" s="374"/>
      <c r="K74" s="375"/>
    </row>
    <row r="75" spans="1:11" s="197" customFormat="1" ht="12.75">
      <c r="A75" s="384"/>
      <c r="B75" s="368"/>
      <c r="C75" s="408"/>
      <c r="D75" s="364"/>
      <c r="E75" s="503"/>
      <c r="F75" s="555"/>
      <c r="G75" s="555"/>
      <c r="H75" s="372"/>
      <c r="I75" s="373"/>
      <c r="J75" s="374"/>
      <c r="K75" s="375"/>
    </row>
    <row r="76" spans="1:11" s="197" customFormat="1" ht="96">
      <c r="A76" s="367" t="str">
        <f>$B$9</f>
        <v>I.</v>
      </c>
      <c r="B76" s="368">
        <f>COUNT($A$11:B74)+1</f>
        <v>29</v>
      </c>
      <c r="C76" s="408" t="s">
        <v>319</v>
      </c>
      <c r="D76" s="364" t="s">
        <v>96</v>
      </c>
      <c r="E76" s="503">
        <v>1</v>
      </c>
      <c r="F76" s="556"/>
      <c r="G76" s="556">
        <f>IF('Osnovni podatki'!$B$41=1,E76*F76,"")</f>
        <v>0</v>
      </c>
      <c r="H76" s="372"/>
      <c r="I76" s="373"/>
      <c r="J76" s="374"/>
      <c r="K76" s="375"/>
    </row>
    <row r="77" spans="1:11" s="197" customFormat="1" ht="12.75">
      <c r="A77" s="384"/>
      <c r="B77" s="368"/>
      <c r="C77" s="408"/>
      <c r="D77" s="364"/>
      <c r="E77" s="503"/>
      <c r="F77" s="555"/>
      <c r="G77" s="555"/>
      <c r="H77" s="372"/>
      <c r="I77" s="373"/>
      <c r="J77" s="374"/>
      <c r="K77" s="375"/>
    </row>
    <row r="78" spans="1:11" s="197" customFormat="1" ht="12.75">
      <c r="A78" s="367" t="str">
        <f>$B$9</f>
        <v>I.</v>
      </c>
      <c r="B78" s="368">
        <f>COUNT($A$11:B76)+1</f>
        <v>30</v>
      </c>
      <c r="C78" s="408" t="s">
        <v>582</v>
      </c>
      <c r="D78" s="364" t="s">
        <v>4</v>
      </c>
      <c r="E78" s="503">
        <v>12</v>
      </c>
      <c r="F78" s="556"/>
      <c r="G78" s="556">
        <f>IF('Osnovni podatki'!$B$41=1,E78*F78,"")</f>
        <v>0</v>
      </c>
      <c r="H78" s="372"/>
      <c r="I78" s="373"/>
      <c r="J78" s="374"/>
      <c r="K78" s="375"/>
    </row>
    <row r="79" spans="1:11" s="197" customFormat="1" ht="12.75">
      <c r="A79" s="384"/>
      <c r="B79" s="368"/>
      <c r="C79" s="408"/>
      <c r="D79" s="364"/>
      <c r="E79" s="503"/>
      <c r="F79" s="555"/>
      <c r="G79" s="555"/>
      <c r="H79" s="372"/>
      <c r="I79" s="373"/>
      <c r="J79" s="374"/>
      <c r="K79" s="375"/>
    </row>
    <row r="80" spans="1:11" s="197" customFormat="1" ht="60">
      <c r="A80" s="367" t="str">
        <f>$B$9</f>
        <v>I.</v>
      </c>
      <c r="B80" s="368">
        <f>COUNT($A$11:B78)+1</f>
        <v>31</v>
      </c>
      <c r="C80" s="407" t="s">
        <v>583</v>
      </c>
      <c r="D80" s="364" t="s">
        <v>320</v>
      </c>
      <c r="E80" s="503">
        <v>1</v>
      </c>
      <c r="F80" s="556"/>
      <c r="G80" s="556">
        <f>IF('Osnovni podatki'!$B$41=1,E80*F80,"")</f>
        <v>0</v>
      </c>
      <c r="H80" s="372"/>
      <c r="I80" s="373"/>
      <c r="J80" s="374"/>
      <c r="K80" s="375"/>
    </row>
    <row r="81" spans="1:11" s="197" customFormat="1" ht="12.75">
      <c r="A81" s="384"/>
      <c r="B81" s="368"/>
      <c r="C81" s="408"/>
      <c r="D81" s="364"/>
      <c r="E81" s="503"/>
      <c r="F81" s="555"/>
      <c r="G81" s="555"/>
      <c r="H81" s="372"/>
      <c r="I81" s="373"/>
      <c r="J81" s="374"/>
      <c r="K81" s="375"/>
    </row>
    <row r="82" spans="1:11" s="197" customFormat="1" ht="48">
      <c r="A82" s="367" t="str">
        <f>$B$9</f>
        <v>I.</v>
      </c>
      <c r="B82" s="368">
        <f>COUNT($A$11:B80)+1</f>
        <v>32</v>
      </c>
      <c r="C82" s="408" t="s">
        <v>584</v>
      </c>
      <c r="D82" s="364" t="s">
        <v>96</v>
      </c>
      <c r="E82" s="503">
        <v>1</v>
      </c>
      <c r="F82" s="556"/>
      <c r="G82" s="556">
        <f>IF('Osnovni podatki'!$B$41=1,E82*F82,"")</f>
        <v>0</v>
      </c>
      <c r="H82" s="372"/>
      <c r="I82" s="373"/>
      <c r="J82" s="374"/>
      <c r="K82" s="375"/>
    </row>
    <row r="83" spans="1:11" s="197" customFormat="1" ht="12.75">
      <c r="A83" s="384"/>
      <c r="B83" s="368"/>
      <c r="C83" s="408"/>
      <c r="D83" s="364"/>
      <c r="E83" s="503"/>
      <c r="F83" s="555"/>
      <c r="G83" s="555"/>
      <c r="H83" s="372"/>
      <c r="I83" s="373"/>
      <c r="J83" s="374"/>
      <c r="K83" s="375"/>
    </row>
    <row r="84" spans="1:11" s="197" customFormat="1" ht="75" customHeight="1">
      <c r="A84" s="367" t="str">
        <f>$B$9</f>
        <v>I.</v>
      </c>
      <c r="B84" s="368">
        <f>COUNT($A$11:B82)+1</f>
        <v>33</v>
      </c>
      <c r="C84" s="407" t="s">
        <v>321</v>
      </c>
      <c r="D84" s="364" t="s">
        <v>96</v>
      </c>
      <c r="E84" s="503">
        <v>1</v>
      </c>
      <c r="F84" s="556"/>
      <c r="G84" s="556">
        <f>IF('Osnovni podatki'!$B$41=1,E84*F84,"")</f>
        <v>0</v>
      </c>
      <c r="H84" s="372"/>
      <c r="I84" s="373"/>
      <c r="J84" s="374"/>
      <c r="K84" s="375"/>
    </row>
    <row r="85" spans="1:11" s="197" customFormat="1" ht="12.75">
      <c r="A85" s="384"/>
      <c r="B85" s="368"/>
      <c r="C85" s="335"/>
      <c r="D85" s="364"/>
      <c r="E85" s="503"/>
      <c r="F85" s="555"/>
      <c r="G85" s="555"/>
      <c r="H85" s="372"/>
      <c r="I85" s="373"/>
      <c r="J85" s="374"/>
      <c r="K85" s="375"/>
    </row>
    <row r="86" spans="1:11" s="197" customFormat="1" ht="84">
      <c r="A86" s="367" t="str">
        <f>$B$9</f>
        <v>I.</v>
      </c>
      <c r="B86" s="368">
        <f>COUNT($A$11:B84)+1</f>
        <v>34</v>
      </c>
      <c r="C86" s="408" t="s">
        <v>322</v>
      </c>
      <c r="D86" s="364" t="s">
        <v>4</v>
      </c>
      <c r="E86" s="503">
        <v>2</v>
      </c>
      <c r="F86" s="556"/>
      <c r="G86" s="556">
        <f>IF('Osnovni podatki'!$B$41=1,E86*F86,"")</f>
        <v>0</v>
      </c>
      <c r="H86" s="372"/>
      <c r="I86" s="373"/>
      <c r="J86" s="374"/>
      <c r="K86" s="375"/>
    </row>
    <row r="87" spans="1:11" s="197" customFormat="1" ht="12.75">
      <c r="A87" s="384"/>
      <c r="B87" s="368"/>
      <c r="C87" s="408"/>
      <c r="D87" s="364"/>
      <c r="E87" s="503"/>
      <c r="F87" s="555"/>
      <c r="G87" s="555"/>
      <c r="H87" s="372"/>
      <c r="I87" s="373"/>
      <c r="J87" s="374"/>
      <c r="K87" s="375"/>
    </row>
    <row r="88" spans="1:11" s="197" customFormat="1" ht="72">
      <c r="A88" s="367" t="str">
        <f>$B$9</f>
        <v>I.</v>
      </c>
      <c r="B88" s="368">
        <f>COUNT($A$11:B86)+1</f>
        <v>35</v>
      </c>
      <c r="C88" s="408" t="s">
        <v>323</v>
      </c>
      <c r="D88" s="364" t="s">
        <v>4</v>
      </c>
      <c r="E88" s="503">
        <v>2</v>
      </c>
      <c r="F88" s="556"/>
      <c r="G88" s="556">
        <f>IF('Osnovni podatki'!$B$41=1,E88*F88,"")</f>
        <v>0</v>
      </c>
      <c r="H88" s="372"/>
      <c r="I88" s="373"/>
      <c r="J88" s="374"/>
      <c r="K88" s="375"/>
    </row>
    <row r="89" spans="1:11" s="197" customFormat="1" ht="12.75">
      <c r="A89" s="384"/>
      <c r="B89" s="368"/>
      <c r="C89" s="408"/>
      <c r="D89" s="364"/>
      <c r="E89" s="503"/>
      <c r="F89" s="555"/>
      <c r="G89" s="555"/>
      <c r="H89" s="372"/>
      <c r="I89" s="373"/>
      <c r="J89" s="374"/>
      <c r="K89" s="375"/>
    </row>
    <row r="90" spans="1:11" s="197" customFormat="1" ht="48">
      <c r="A90" s="367" t="str">
        <f>$B$9</f>
        <v>I.</v>
      </c>
      <c r="B90" s="368">
        <f>COUNT($A$11:B88)+1</f>
        <v>36</v>
      </c>
      <c r="C90" s="408" t="s">
        <v>324</v>
      </c>
      <c r="D90" s="364" t="s">
        <v>96</v>
      </c>
      <c r="E90" s="503">
        <v>2</v>
      </c>
      <c r="F90" s="556"/>
      <c r="G90" s="556">
        <f>IF('Osnovni podatki'!$B$41=1,E90*F90,"")</f>
        <v>0</v>
      </c>
      <c r="H90" s="372"/>
      <c r="I90" s="373"/>
      <c r="J90" s="374"/>
      <c r="K90" s="375"/>
    </row>
    <row r="91" spans="1:11" s="197" customFormat="1" ht="12.75">
      <c r="A91" s="367"/>
      <c r="B91" s="368"/>
      <c r="C91" s="408"/>
      <c r="D91" s="364"/>
      <c r="E91" s="503"/>
      <c r="F91" s="555"/>
      <c r="G91" s="555"/>
      <c r="H91" s="372"/>
      <c r="I91" s="373"/>
      <c r="J91" s="374"/>
      <c r="K91" s="375"/>
    </row>
    <row r="92" spans="1:11" s="197" customFormat="1" ht="12.75">
      <c r="A92" s="384"/>
      <c r="B92" s="368"/>
      <c r="C92" s="406" t="s">
        <v>325</v>
      </c>
      <c r="D92" s="364"/>
      <c r="E92" s="503"/>
      <c r="F92" s="556"/>
      <c r="G92" s="556">
        <f>IF('Osnovni podatki'!$B$41=1,E92*F92,"")</f>
        <v>0</v>
      </c>
      <c r="H92" s="372"/>
      <c r="I92" s="373"/>
      <c r="J92" s="374"/>
      <c r="K92" s="375"/>
    </row>
    <row r="93" spans="1:11" s="197" customFormat="1" ht="72">
      <c r="A93" s="367" t="str">
        <f>$B$9</f>
        <v>I.</v>
      </c>
      <c r="B93" s="368">
        <f>COUNT($A$11:B90)+1</f>
        <v>37</v>
      </c>
      <c r="C93" s="407" t="s">
        <v>326</v>
      </c>
      <c r="D93" s="364" t="s">
        <v>4</v>
      </c>
      <c r="E93" s="503">
        <v>2</v>
      </c>
      <c r="F93" s="555"/>
      <c r="G93" s="555"/>
      <c r="H93" s="372"/>
      <c r="I93" s="373"/>
      <c r="J93" s="374"/>
      <c r="K93" s="375"/>
    </row>
    <row r="94" spans="1:11" s="197" customFormat="1" ht="12.75">
      <c r="A94" s="384"/>
      <c r="B94" s="368"/>
      <c r="C94" s="408"/>
      <c r="D94" s="364"/>
      <c r="E94" s="503"/>
      <c r="F94" s="556"/>
      <c r="G94" s="556">
        <f>IF('Osnovni podatki'!$B$41=1,E94*F94,"")</f>
        <v>0</v>
      </c>
      <c r="H94" s="372"/>
      <c r="I94" s="373"/>
      <c r="J94" s="374"/>
      <c r="K94" s="375"/>
    </row>
    <row r="95" spans="1:11" s="197" customFormat="1" ht="24">
      <c r="A95" s="367" t="str">
        <f>$B$9</f>
        <v>I.</v>
      </c>
      <c r="B95" s="368">
        <f>COUNT($A$11:B93)+1</f>
        <v>38</v>
      </c>
      <c r="C95" s="408" t="s">
        <v>327</v>
      </c>
      <c r="D95" s="364" t="s">
        <v>4</v>
      </c>
      <c r="E95" s="503">
        <v>2</v>
      </c>
      <c r="F95" s="555"/>
      <c r="G95" s="555"/>
      <c r="H95" s="372"/>
      <c r="I95" s="373"/>
      <c r="J95" s="374"/>
      <c r="K95" s="375"/>
    </row>
    <row r="96" spans="1:11" s="197" customFormat="1" ht="12.75">
      <c r="A96" s="384"/>
      <c r="B96" s="368"/>
      <c r="C96" s="407"/>
      <c r="D96" s="364"/>
      <c r="E96" s="503"/>
      <c r="F96" s="556"/>
      <c r="G96" s="556">
        <f>IF('Osnovni podatki'!$B$41=1,E96*F96,"")</f>
        <v>0</v>
      </c>
      <c r="H96" s="372"/>
      <c r="I96" s="373"/>
      <c r="J96" s="374"/>
      <c r="K96" s="375"/>
    </row>
    <row r="97" spans="1:11" s="197" customFormat="1" ht="193.5" customHeight="1">
      <c r="A97" s="367" t="str">
        <f>$B$9</f>
        <v>I.</v>
      </c>
      <c r="B97" s="368">
        <f>COUNT($A$11:B95)+1</f>
        <v>39</v>
      </c>
      <c r="C97" s="407" t="s">
        <v>328</v>
      </c>
      <c r="D97" s="364" t="s">
        <v>96</v>
      </c>
      <c r="E97" s="503">
        <v>1</v>
      </c>
      <c r="F97" s="555"/>
      <c r="G97" s="555"/>
      <c r="H97" s="372"/>
      <c r="I97" s="373"/>
      <c r="J97" s="374"/>
      <c r="K97" s="375"/>
    </row>
    <row r="98" spans="1:11" s="197" customFormat="1" ht="12.75">
      <c r="A98" s="384"/>
      <c r="B98" s="368"/>
      <c r="C98" s="407"/>
      <c r="D98" s="364"/>
      <c r="E98" s="503"/>
      <c r="F98" s="556"/>
      <c r="G98" s="556">
        <f>IF('Osnovni podatki'!$B$41=1,E98*F98,"")</f>
        <v>0</v>
      </c>
      <c r="H98" s="372"/>
      <c r="I98" s="373"/>
      <c r="J98" s="374"/>
      <c r="K98" s="375"/>
    </row>
    <row r="99" spans="1:11" s="197" customFormat="1" ht="36">
      <c r="A99" s="367" t="str">
        <f>$B$9</f>
        <v>I.</v>
      </c>
      <c r="B99" s="368">
        <f>COUNT($A$11:B97)+1</f>
        <v>40</v>
      </c>
      <c r="C99" s="407" t="s">
        <v>585</v>
      </c>
      <c r="D99" s="364" t="s">
        <v>96</v>
      </c>
      <c r="E99" s="503">
        <v>1</v>
      </c>
      <c r="F99" s="555"/>
      <c r="G99" s="555"/>
      <c r="H99" s="372"/>
      <c r="I99" s="373"/>
      <c r="J99" s="374"/>
      <c r="K99" s="375"/>
    </row>
    <row r="100" spans="1:11" s="197" customFormat="1" ht="12.75">
      <c r="A100" s="384"/>
      <c r="B100" s="368"/>
      <c r="C100" s="407"/>
      <c r="D100" s="364"/>
      <c r="E100" s="503"/>
      <c r="F100" s="556"/>
      <c r="G100" s="556">
        <f>IF('Osnovni podatki'!$B$41=1,E100*F100,"")</f>
        <v>0</v>
      </c>
      <c r="H100" s="372"/>
      <c r="I100" s="373"/>
      <c r="J100" s="374"/>
      <c r="K100" s="375"/>
    </row>
    <row r="101" spans="1:11" s="197" customFormat="1" ht="24">
      <c r="A101" s="367" t="str">
        <f>$B$9</f>
        <v>I.</v>
      </c>
      <c r="B101" s="368">
        <f>COUNT($A$11:B99)+1</f>
        <v>41</v>
      </c>
      <c r="C101" s="407" t="s">
        <v>586</v>
      </c>
      <c r="D101" s="364" t="s">
        <v>4</v>
      </c>
      <c r="E101" s="503">
        <v>2</v>
      </c>
      <c r="F101" s="555"/>
      <c r="G101" s="555"/>
      <c r="H101" s="372"/>
      <c r="I101" s="373"/>
      <c r="J101" s="374"/>
      <c r="K101" s="375"/>
    </row>
    <row r="102" spans="1:11" s="197" customFormat="1" ht="12.75">
      <c r="A102" s="367"/>
      <c r="B102" s="368"/>
      <c r="C102" s="407"/>
      <c r="D102" s="364"/>
      <c r="E102" s="503"/>
      <c r="F102" s="556"/>
      <c r="G102" s="556">
        <f>IF('Osnovni podatki'!$B$41=1,E102*F102,"")</f>
        <v>0</v>
      </c>
      <c r="H102" s="372"/>
      <c r="I102" s="373"/>
      <c r="J102" s="374"/>
      <c r="K102" s="375"/>
    </row>
    <row r="103" spans="1:11" s="197" customFormat="1" ht="12.75">
      <c r="A103" s="384"/>
      <c r="B103" s="368"/>
      <c r="C103" s="406" t="s">
        <v>329</v>
      </c>
      <c r="D103" s="364"/>
      <c r="E103" s="503"/>
      <c r="F103" s="555"/>
      <c r="G103" s="555"/>
      <c r="H103" s="372"/>
      <c r="I103" s="373"/>
      <c r="J103" s="374"/>
      <c r="K103" s="375"/>
    </row>
    <row r="104" spans="1:11" s="197" customFormat="1" ht="72">
      <c r="A104" s="367" t="str">
        <f>$B$9</f>
        <v>I.</v>
      </c>
      <c r="B104" s="368">
        <f>COUNT($A$11:B101)+1</f>
        <v>42</v>
      </c>
      <c r="C104" s="407" t="s">
        <v>326</v>
      </c>
      <c r="D104" s="364" t="s">
        <v>4</v>
      </c>
      <c r="E104" s="503">
        <v>2</v>
      </c>
      <c r="F104" s="556"/>
      <c r="G104" s="556">
        <f>IF('Osnovni podatki'!$B$41=1,E104*F104,"")</f>
        <v>0</v>
      </c>
      <c r="H104" s="372"/>
      <c r="I104" s="373"/>
      <c r="J104" s="374"/>
      <c r="K104" s="375"/>
    </row>
    <row r="105" spans="1:11" s="197" customFormat="1" ht="12.75">
      <c r="A105" s="384"/>
      <c r="B105" s="368"/>
      <c r="C105" s="408"/>
      <c r="D105" s="364"/>
      <c r="E105" s="503"/>
      <c r="F105" s="555"/>
      <c r="G105" s="555"/>
      <c r="H105" s="372"/>
      <c r="I105" s="373"/>
      <c r="J105" s="374"/>
      <c r="K105" s="375"/>
    </row>
    <row r="106" spans="1:11" s="197" customFormat="1" ht="24">
      <c r="A106" s="367" t="str">
        <f>$B$9</f>
        <v>I.</v>
      </c>
      <c r="B106" s="368">
        <f>COUNT($A$11:B104)+1</f>
        <v>43</v>
      </c>
      <c r="C106" s="408" t="s">
        <v>327</v>
      </c>
      <c r="D106" s="364" t="s">
        <v>4</v>
      </c>
      <c r="E106" s="503">
        <v>2</v>
      </c>
      <c r="F106" s="556"/>
      <c r="G106" s="556">
        <f>IF('Osnovni podatki'!$B$41=1,E106*F106,"")</f>
        <v>0</v>
      </c>
      <c r="H106" s="372"/>
      <c r="I106" s="373"/>
      <c r="J106" s="374"/>
      <c r="K106" s="375"/>
    </row>
    <row r="107" spans="1:11" s="197" customFormat="1" ht="12.75">
      <c r="A107" s="384"/>
      <c r="B107" s="368"/>
      <c r="C107" s="408"/>
      <c r="D107" s="364"/>
      <c r="E107" s="503"/>
      <c r="F107" s="555"/>
      <c r="G107" s="555"/>
      <c r="H107" s="372"/>
      <c r="I107" s="373"/>
      <c r="J107" s="374"/>
      <c r="K107" s="375"/>
    </row>
    <row r="108" spans="1:11" s="197" customFormat="1" ht="291" customHeight="1">
      <c r="A108" s="367" t="str">
        <f>$B$9</f>
        <v>I.</v>
      </c>
      <c r="B108" s="368">
        <f>COUNT($A$11:B106)+1</f>
        <v>44</v>
      </c>
      <c r="C108" s="407" t="s">
        <v>330</v>
      </c>
      <c r="D108" s="364" t="s">
        <v>96</v>
      </c>
      <c r="E108" s="503">
        <v>1</v>
      </c>
      <c r="F108" s="556"/>
      <c r="G108" s="556">
        <f>IF('Osnovni podatki'!$B$41=1,E108*F108,"")</f>
        <v>0</v>
      </c>
      <c r="H108" s="372"/>
      <c r="I108" s="373"/>
      <c r="J108" s="374"/>
      <c r="K108" s="375"/>
    </row>
    <row r="109" spans="1:11" s="197" customFormat="1" ht="12.75">
      <c r="A109" s="384"/>
      <c r="B109" s="368"/>
      <c r="C109" s="408"/>
      <c r="D109" s="364"/>
      <c r="E109" s="503"/>
      <c r="F109" s="555"/>
      <c r="G109" s="555"/>
      <c r="H109" s="372"/>
      <c r="I109" s="373"/>
      <c r="J109" s="374"/>
      <c r="K109" s="375"/>
    </row>
    <row r="110" spans="1:11" s="197" customFormat="1" ht="24">
      <c r="A110" s="367" t="str">
        <f>$B$9</f>
        <v>I.</v>
      </c>
      <c r="B110" s="368">
        <f>COUNT($A$11:B108)+1</f>
        <v>45</v>
      </c>
      <c r="C110" s="407" t="s">
        <v>587</v>
      </c>
      <c r="D110" s="364" t="s">
        <v>4</v>
      </c>
      <c r="E110" s="503">
        <v>2</v>
      </c>
      <c r="F110" s="556"/>
      <c r="G110" s="556">
        <f>IF('Osnovni podatki'!$B$41=1,E110*F110,"")</f>
        <v>0</v>
      </c>
      <c r="H110" s="372"/>
      <c r="I110" s="373"/>
      <c r="J110" s="374"/>
      <c r="K110" s="375"/>
    </row>
    <row r="111" spans="1:11" s="197" customFormat="1" ht="12.75">
      <c r="A111" s="367"/>
      <c r="B111" s="368"/>
      <c r="C111" s="407"/>
      <c r="D111" s="364"/>
      <c r="E111" s="503"/>
      <c r="F111" s="555"/>
      <c r="G111" s="555"/>
      <c r="H111" s="372"/>
      <c r="I111" s="373"/>
      <c r="J111" s="374"/>
      <c r="K111" s="375"/>
    </row>
    <row r="112" spans="1:11" s="197" customFormat="1" ht="12.75">
      <c r="A112" s="384"/>
      <c r="B112" s="368"/>
      <c r="C112" s="406" t="s">
        <v>331</v>
      </c>
      <c r="D112" s="364"/>
      <c r="E112" s="503"/>
      <c r="F112" s="556"/>
      <c r="G112" s="556">
        <f>IF('Osnovni podatki'!$B$41=1,E112*F112,"")</f>
        <v>0</v>
      </c>
      <c r="H112" s="372"/>
      <c r="I112" s="373"/>
      <c r="J112" s="374"/>
      <c r="K112" s="375"/>
    </row>
    <row r="113" spans="1:11" s="197" customFormat="1" ht="72">
      <c r="A113" s="367" t="str">
        <f>$B$9</f>
        <v>I.</v>
      </c>
      <c r="B113" s="368">
        <f>COUNT($A$11:B110)+1</f>
        <v>46</v>
      </c>
      <c r="C113" s="407" t="s">
        <v>326</v>
      </c>
      <c r="D113" s="364" t="s">
        <v>4</v>
      </c>
      <c r="E113" s="503">
        <v>2</v>
      </c>
      <c r="F113" s="555"/>
      <c r="G113" s="555"/>
      <c r="H113" s="372"/>
      <c r="I113" s="373"/>
      <c r="J113" s="374"/>
      <c r="K113" s="375"/>
    </row>
    <row r="114" spans="1:11" s="197" customFormat="1" ht="12.75">
      <c r="A114" s="384"/>
      <c r="B114" s="368"/>
      <c r="C114" s="408"/>
      <c r="D114" s="364"/>
      <c r="E114" s="503"/>
      <c r="F114" s="556"/>
      <c r="G114" s="556">
        <f>IF('Osnovni podatki'!$B$41=1,E114*F114,"")</f>
        <v>0</v>
      </c>
      <c r="H114" s="372"/>
      <c r="I114" s="373"/>
      <c r="J114" s="374"/>
      <c r="K114" s="375"/>
    </row>
    <row r="115" spans="1:11" s="197" customFormat="1" ht="24">
      <c r="A115" s="367" t="str">
        <f>$B$9</f>
        <v>I.</v>
      </c>
      <c r="B115" s="368">
        <f>COUNT($A$11:B113)+1</f>
        <v>47</v>
      </c>
      <c r="C115" s="408" t="s">
        <v>588</v>
      </c>
      <c r="D115" s="364" t="s">
        <v>4</v>
      </c>
      <c r="E115" s="503">
        <v>2</v>
      </c>
      <c r="F115" s="555"/>
      <c r="G115" s="555"/>
      <c r="H115" s="372"/>
      <c r="I115" s="373"/>
      <c r="J115" s="374"/>
      <c r="K115" s="375"/>
    </row>
    <row r="116" spans="1:11" s="197" customFormat="1" ht="12.75">
      <c r="A116" s="384"/>
      <c r="B116" s="368"/>
      <c r="C116" s="408"/>
      <c r="D116" s="364"/>
      <c r="E116" s="503"/>
      <c r="F116" s="556"/>
      <c r="G116" s="556">
        <f>IF('Osnovni podatki'!$B$41=1,E116*F116,"")</f>
        <v>0</v>
      </c>
      <c r="H116" s="372"/>
      <c r="I116" s="373"/>
      <c r="J116" s="374"/>
      <c r="K116" s="375"/>
    </row>
    <row r="117" spans="1:11" s="197" customFormat="1" ht="180.75" customHeight="1">
      <c r="A117" s="367" t="str">
        <f>$B$9</f>
        <v>I.</v>
      </c>
      <c r="B117" s="368">
        <f>COUNT($A$11:B115)+1</f>
        <v>48</v>
      </c>
      <c r="C117" s="407" t="s">
        <v>332</v>
      </c>
      <c r="D117" s="364" t="s">
        <v>96</v>
      </c>
      <c r="E117" s="503">
        <v>1</v>
      </c>
      <c r="F117" s="555"/>
      <c r="G117" s="555"/>
      <c r="H117" s="372"/>
      <c r="I117" s="373"/>
      <c r="J117" s="374"/>
      <c r="K117" s="375"/>
    </row>
    <row r="118" spans="1:11" s="197" customFormat="1" ht="12.75">
      <c r="A118" s="384"/>
      <c r="B118" s="368"/>
      <c r="C118" s="408"/>
      <c r="D118" s="364"/>
      <c r="E118" s="503"/>
      <c r="F118" s="556"/>
      <c r="G118" s="556">
        <f>IF('Osnovni podatki'!$B$41=1,E118*F118,"")</f>
        <v>0</v>
      </c>
      <c r="H118" s="372"/>
      <c r="I118" s="373"/>
      <c r="J118" s="374"/>
      <c r="K118" s="375"/>
    </row>
    <row r="119" spans="1:11" s="197" customFormat="1" ht="24">
      <c r="A119" s="367" t="str">
        <f>$B$9</f>
        <v>I.</v>
      </c>
      <c r="B119" s="368">
        <f>COUNT($A$11:B117)+1</f>
        <v>49</v>
      </c>
      <c r="C119" s="407" t="s">
        <v>586</v>
      </c>
      <c r="D119" s="364" t="s">
        <v>4</v>
      </c>
      <c r="E119" s="503">
        <v>2</v>
      </c>
      <c r="F119" s="555"/>
      <c r="G119" s="555"/>
      <c r="H119" s="372"/>
      <c r="I119" s="373"/>
      <c r="J119" s="374"/>
      <c r="K119" s="375"/>
    </row>
    <row r="120" spans="1:11" s="197" customFormat="1" ht="12.75">
      <c r="A120" s="367"/>
      <c r="B120" s="368"/>
      <c r="C120" s="407"/>
      <c r="D120" s="364"/>
      <c r="E120" s="503"/>
      <c r="F120" s="556"/>
      <c r="G120" s="556">
        <f>IF('Osnovni podatki'!$B$41=1,E120*F120,"")</f>
        <v>0</v>
      </c>
      <c r="H120" s="372"/>
      <c r="I120" s="373"/>
      <c r="J120" s="374"/>
      <c r="K120" s="375"/>
    </row>
    <row r="121" spans="1:11" s="197" customFormat="1" ht="12.75">
      <c r="A121" s="384"/>
      <c r="B121" s="368"/>
      <c r="C121" s="406" t="s">
        <v>333</v>
      </c>
      <c r="D121" s="364"/>
      <c r="E121" s="503"/>
      <c r="F121" s="555"/>
      <c r="G121" s="555"/>
      <c r="H121" s="372"/>
      <c r="I121" s="373"/>
      <c r="J121" s="374"/>
      <c r="K121" s="375"/>
    </row>
    <row r="122" spans="1:11" s="197" customFormat="1" ht="36">
      <c r="A122" s="367" t="str">
        <f>$B$9</f>
        <v>I.</v>
      </c>
      <c r="B122" s="368">
        <f>COUNT($A$11:B119)+1</f>
        <v>50</v>
      </c>
      <c r="C122" s="407" t="s">
        <v>334</v>
      </c>
      <c r="D122" s="364" t="s">
        <v>96</v>
      </c>
      <c r="E122" s="503">
        <v>6</v>
      </c>
      <c r="F122" s="556"/>
      <c r="G122" s="556">
        <f>IF('Osnovni podatki'!$B$41=1,E122*F122,"")</f>
        <v>0</v>
      </c>
      <c r="H122" s="372"/>
      <c r="I122" s="373"/>
      <c r="J122" s="374"/>
      <c r="K122" s="375"/>
    </row>
    <row r="123" spans="1:11" s="197" customFormat="1" ht="12.75">
      <c r="A123" s="384"/>
      <c r="B123" s="368"/>
      <c r="C123" s="407"/>
      <c r="D123" s="364"/>
      <c r="E123" s="503"/>
      <c r="F123" s="555"/>
      <c r="G123" s="555"/>
      <c r="H123" s="372"/>
      <c r="I123" s="373"/>
      <c r="J123" s="374"/>
      <c r="K123" s="375"/>
    </row>
    <row r="124" spans="1:11" s="197" customFormat="1" ht="29.25" customHeight="1">
      <c r="A124" s="367" t="str">
        <f>$B$9</f>
        <v>I.</v>
      </c>
      <c r="B124" s="368">
        <f>COUNT($A$11:B122)+1</f>
        <v>51</v>
      </c>
      <c r="C124" s="407" t="s">
        <v>335</v>
      </c>
      <c r="D124" s="364" t="s">
        <v>96</v>
      </c>
      <c r="E124" s="503">
        <v>1</v>
      </c>
      <c r="F124" s="556"/>
      <c r="G124" s="556">
        <f>IF('Osnovni podatki'!$B$41=1,E124*F124,"")</f>
        <v>0</v>
      </c>
      <c r="H124" s="372"/>
      <c r="I124" s="373"/>
      <c r="J124" s="374"/>
      <c r="K124" s="375"/>
    </row>
    <row r="125" spans="1:11" s="197" customFormat="1" ht="12.75">
      <c r="A125" s="384"/>
      <c r="B125" s="368"/>
      <c r="C125" s="407"/>
      <c r="D125" s="364"/>
      <c r="E125" s="503"/>
      <c r="F125" s="555"/>
      <c r="G125" s="555"/>
      <c r="H125" s="372"/>
      <c r="I125" s="373"/>
      <c r="J125" s="374"/>
      <c r="K125" s="375"/>
    </row>
    <row r="126" spans="1:11" s="197" customFormat="1" ht="24">
      <c r="A126" s="367" t="str">
        <f>$B$9</f>
        <v>I.</v>
      </c>
      <c r="B126" s="368">
        <f>COUNT($A$11:B124)+1</f>
        <v>52</v>
      </c>
      <c r="C126" s="407" t="s">
        <v>336</v>
      </c>
      <c r="D126" s="364" t="s">
        <v>4</v>
      </c>
      <c r="E126" s="503">
        <v>1</v>
      </c>
      <c r="F126" s="556"/>
      <c r="G126" s="556">
        <f>IF('Osnovni podatki'!$B$41=1,E126*F126,"")</f>
        <v>0</v>
      </c>
      <c r="H126" s="372"/>
      <c r="I126" s="373"/>
      <c r="J126" s="374"/>
      <c r="K126" s="375"/>
    </row>
    <row r="127" spans="1:11" s="197" customFormat="1" ht="12.75">
      <c r="A127" s="384"/>
      <c r="B127" s="368"/>
      <c r="C127" s="407"/>
      <c r="D127" s="364"/>
      <c r="E127" s="503"/>
      <c r="F127" s="555"/>
      <c r="G127" s="555"/>
      <c r="H127" s="372"/>
      <c r="I127" s="373"/>
      <c r="J127" s="374"/>
      <c r="K127" s="375"/>
    </row>
    <row r="128" spans="1:11" s="197" customFormat="1" ht="60">
      <c r="A128" s="367" t="str">
        <f>$B$9</f>
        <v>I.</v>
      </c>
      <c r="B128" s="368">
        <f>COUNT($A$11:B126)+1</f>
        <v>53</v>
      </c>
      <c r="C128" s="407" t="s">
        <v>337</v>
      </c>
      <c r="D128" s="364" t="s">
        <v>4</v>
      </c>
      <c r="E128" s="503">
        <v>8</v>
      </c>
      <c r="F128" s="556"/>
      <c r="G128" s="556">
        <f>IF('Osnovni podatki'!$B$41=1,E128*F128,"")</f>
        <v>0</v>
      </c>
      <c r="H128" s="372"/>
      <c r="I128" s="373"/>
      <c r="J128" s="374"/>
      <c r="K128" s="375"/>
    </row>
    <row r="129" spans="1:11" s="197" customFormat="1" ht="12.75">
      <c r="A129" s="384"/>
      <c r="B129" s="368"/>
      <c r="C129" s="407"/>
      <c r="D129" s="364"/>
      <c r="E129" s="503"/>
      <c r="F129" s="555"/>
      <c r="G129" s="555"/>
      <c r="H129" s="372"/>
      <c r="I129" s="373"/>
      <c r="J129" s="374"/>
      <c r="K129" s="375"/>
    </row>
    <row r="130" spans="1:11" s="197" customFormat="1" ht="48">
      <c r="A130" s="367" t="str">
        <f>$B$9</f>
        <v>I.</v>
      </c>
      <c r="B130" s="368">
        <f>COUNT($A$11:B128)+1</f>
        <v>54</v>
      </c>
      <c r="C130" s="409" t="s">
        <v>338</v>
      </c>
      <c r="D130" s="364" t="s">
        <v>4</v>
      </c>
      <c r="E130" s="503">
        <v>2</v>
      </c>
      <c r="F130" s="556"/>
      <c r="G130" s="556">
        <f>IF('Osnovni podatki'!$B$41=1,E130*F130,"")</f>
        <v>0</v>
      </c>
      <c r="H130" s="372"/>
      <c r="I130" s="373"/>
      <c r="J130" s="374"/>
      <c r="K130" s="375"/>
    </row>
    <row r="131" spans="1:11" s="197" customFormat="1" ht="12.75">
      <c r="A131" s="384"/>
      <c r="B131" s="368"/>
      <c r="C131" s="409"/>
      <c r="D131" s="364"/>
      <c r="E131" s="503"/>
      <c r="F131" s="555"/>
      <c r="G131" s="555"/>
      <c r="H131" s="372"/>
      <c r="I131" s="373"/>
      <c r="J131" s="374"/>
      <c r="K131" s="375"/>
    </row>
    <row r="132" spans="1:11" s="197" customFormat="1" ht="24">
      <c r="A132" s="367" t="str">
        <f>$B$9</f>
        <v>I.</v>
      </c>
      <c r="B132" s="368">
        <f>COUNT($A$11:B130)+1</f>
        <v>55</v>
      </c>
      <c r="C132" s="410" t="s">
        <v>339</v>
      </c>
      <c r="D132" s="364" t="s">
        <v>4</v>
      </c>
      <c r="E132" s="503">
        <v>1</v>
      </c>
      <c r="F132" s="556"/>
      <c r="G132" s="556">
        <f>IF('Osnovni podatki'!$B$41=1,E132*F132,"")</f>
        <v>0</v>
      </c>
      <c r="H132" s="372"/>
      <c r="I132" s="373"/>
      <c r="J132" s="374"/>
      <c r="K132" s="375"/>
    </row>
    <row r="133" spans="1:11" s="197" customFormat="1" ht="12.75">
      <c r="A133" s="384"/>
      <c r="B133" s="368"/>
      <c r="C133" s="409"/>
      <c r="D133" s="364"/>
      <c r="E133" s="503"/>
      <c r="F133" s="555"/>
      <c r="G133" s="555"/>
      <c r="H133" s="372"/>
      <c r="I133" s="373"/>
      <c r="J133" s="374"/>
      <c r="K133" s="375"/>
    </row>
    <row r="134" spans="1:11" s="197" customFormat="1" ht="24">
      <c r="A134" s="367" t="str">
        <f>$B$9</f>
        <v>I.</v>
      </c>
      <c r="B134" s="368">
        <f>COUNT($A$11:B132)+1</f>
        <v>56</v>
      </c>
      <c r="C134" s="407" t="s">
        <v>340</v>
      </c>
      <c r="D134" s="364" t="s">
        <v>4</v>
      </c>
      <c r="E134" s="503">
        <v>4</v>
      </c>
      <c r="F134" s="556"/>
      <c r="G134" s="556">
        <f>IF('Osnovni podatki'!$B$41=1,E134*F134,"")</f>
        <v>0</v>
      </c>
      <c r="H134" s="372"/>
      <c r="I134" s="373"/>
      <c r="J134" s="374"/>
      <c r="K134" s="375"/>
    </row>
    <row r="135" spans="1:11" s="197" customFormat="1" ht="12.75">
      <c r="A135" s="384"/>
      <c r="B135" s="368"/>
      <c r="C135" s="335"/>
      <c r="D135" s="364"/>
      <c r="E135" s="503"/>
      <c r="F135" s="555"/>
      <c r="G135" s="555"/>
      <c r="H135" s="372"/>
      <c r="I135" s="373"/>
      <c r="J135" s="374"/>
      <c r="K135" s="375"/>
    </row>
    <row r="136" spans="1:11" s="197" customFormat="1" ht="75.75" customHeight="1">
      <c r="A136" s="367" t="str">
        <f>$B$9</f>
        <v>I.</v>
      </c>
      <c r="B136" s="368">
        <f>COUNT($A$11:B134)+1</f>
        <v>57</v>
      </c>
      <c r="C136" s="407" t="s">
        <v>341</v>
      </c>
      <c r="D136" s="364" t="s">
        <v>96</v>
      </c>
      <c r="E136" s="503">
        <v>1</v>
      </c>
      <c r="F136" s="556"/>
      <c r="G136" s="556">
        <f>IF('Osnovni podatki'!$B$41=1,E136*F136,"")</f>
        <v>0</v>
      </c>
      <c r="H136" s="372"/>
      <c r="I136" s="373"/>
      <c r="J136" s="374"/>
      <c r="K136" s="375"/>
    </row>
    <row r="137" spans="1:11" s="197" customFormat="1" ht="12.75">
      <c r="A137" s="384"/>
      <c r="B137" s="368"/>
      <c r="C137" s="407"/>
      <c r="D137" s="364"/>
      <c r="E137" s="503"/>
      <c r="F137" s="555"/>
      <c r="G137" s="555"/>
      <c r="H137" s="372"/>
      <c r="I137" s="373"/>
      <c r="J137" s="374"/>
      <c r="K137" s="375"/>
    </row>
    <row r="138" spans="1:11" s="197" customFormat="1" ht="156">
      <c r="A138" s="367" t="str">
        <f>$B$9</f>
        <v>I.</v>
      </c>
      <c r="B138" s="368">
        <f>COUNT($A$11:B136)+1</f>
        <v>58</v>
      </c>
      <c r="C138" s="407" t="s">
        <v>342</v>
      </c>
      <c r="D138" s="364" t="s">
        <v>96</v>
      </c>
      <c r="E138" s="503">
        <v>2</v>
      </c>
      <c r="F138" s="556"/>
      <c r="G138" s="556">
        <f>IF('Osnovni podatki'!$B$41=1,E138*F138,"")</f>
        <v>0</v>
      </c>
      <c r="H138" s="372"/>
      <c r="I138" s="373"/>
      <c r="J138" s="374"/>
      <c r="K138" s="375"/>
    </row>
    <row r="139" spans="1:11" s="197" customFormat="1" ht="12.75">
      <c r="A139" s="384"/>
      <c r="B139" s="368"/>
      <c r="C139" s="407"/>
      <c r="D139" s="364"/>
      <c r="E139" s="503"/>
      <c r="F139" s="555"/>
      <c r="G139" s="555"/>
      <c r="H139" s="372"/>
      <c r="I139" s="373"/>
      <c r="J139" s="374"/>
      <c r="K139" s="375"/>
    </row>
    <row r="140" spans="1:11" s="197" customFormat="1" ht="180">
      <c r="A140" s="367" t="str">
        <f>$B$9</f>
        <v>I.</v>
      </c>
      <c r="B140" s="368">
        <f>COUNT($A$11:B138)+1</f>
        <v>59</v>
      </c>
      <c r="C140" s="411" t="s">
        <v>344</v>
      </c>
      <c r="D140" s="364" t="s">
        <v>96</v>
      </c>
      <c r="E140" s="503">
        <v>2</v>
      </c>
      <c r="F140" s="556"/>
      <c r="G140" s="556">
        <f>IF('Osnovni podatki'!$B$41=1,E140*F140,"")</f>
        <v>0</v>
      </c>
      <c r="H140" s="372"/>
      <c r="I140" s="373"/>
      <c r="J140" s="374"/>
      <c r="K140" s="375"/>
    </row>
    <row r="141" spans="1:11" s="197" customFormat="1" ht="12.75">
      <c r="A141" s="384"/>
      <c r="B141" s="368"/>
      <c r="C141" s="407"/>
      <c r="D141" s="364"/>
      <c r="E141" s="503"/>
      <c r="F141" s="555"/>
      <c r="G141" s="555"/>
      <c r="H141" s="372"/>
      <c r="I141" s="373"/>
      <c r="J141" s="374"/>
      <c r="K141" s="375"/>
    </row>
    <row r="142" spans="1:11" s="197" customFormat="1" ht="36">
      <c r="A142" s="367" t="str">
        <f>$B$9</f>
        <v>I.</v>
      </c>
      <c r="B142" s="368">
        <f>COUNT($A$11:B140)+1</f>
        <v>60</v>
      </c>
      <c r="C142" s="407" t="s">
        <v>343</v>
      </c>
      <c r="D142" s="364" t="s">
        <v>96</v>
      </c>
      <c r="E142" s="503">
        <v>1</v>
      </c>
      <c r="F142" s="556"/>
      <c r="G142" s="556">
        <f>IF('Osnovni podatki'!$B$41=1,E142*F142,"")</f>
        <v>0</v>
      </c>
      <c r="H142" s="372"/>
      <c r="I142" s="373"/>
      <c r="J142" s="374"/>
      <c r="K142" s="375"/>
    </row>
    <row r="143" spans="1:11" s="197" customFormat="1" ht="12.75">
      <c r="A143" s="384"/>
      <c r="B143" s="368"/>
      <c r="C143" s="407"/>
      <c r="D143" s="364"/>
      <c r="E143" s="503"/>
      <c r="F143" s="555"/>
      <c r="G143" s="555"/>
      <c r="H143" s="372"/>
      <c r="I143" s="373"/>
      <c r="J143" s="374"/>
      <c r="K143" s="375"/>
    </row>
    <row r="144" spans="1:11" s="197" customFormat="1" ht="72">
      <c r="A144" s="367"/>
      <c r="B144" s="368"/>
      <c r="C144" s="407" t="s">
        <v>589</v>
      </c>
      <c r="D144" s="364"/>
      <c r="E144" s="503"/>
      <c r="F144" s="555"/>
      <c r="G144" s="555"/>
      <c r="H144" s="372"/>
      <c r="I144" s="373"/>
      <c r="J144" s="374"/>
      <c r="K144" s="375"/>
    </row>
    <row r="145" spans="1:11" s="197" customFormat="1" ht="12.75">
      <c r="A145" s="384"/>
      <c r="B145" s="368"/>
      <c r="C145" s="335"/>
      <c r="D145" s="392"/>
      <c r="E145" s="393"/>
      <c r="F145" s="555"/>
      <c r="G145" s="555"/>
      <c r="H145" s="372"/>
      <c r="I145" s="373"/>
      <c r="J145" s="374"/>
      <c r="K145" s="375"/>
    </row>
    <row r="146" spans="1:7" s="138" customFormat="1" ht="13.5" thickBot="1">
      <c r="A146" s="394"/>
      <c r="B146" s="395"/>
      <c r="C146" s="380" t="str">
        <f>CONCATENATE(B52," ",C52," - SKUPAJ:")</f>
        <v> OPREMA - OZVOČENJE - SKUPAJ:</v>
      </c>
      <c r="D146" s="380"/>
      <c r="E146" s="380"/>
      <c r="F146" s="557"/>
      <c r="G146" s="558">
        <f>IF('Osnovni podatki'!$B$41=1,SUM(G53:G145),"")</f>
        <v>0</v>
      </c>
    </row>
    <row r="147" spans="1:11" s="197" customFormat="1" ht="12.75">
      <c r="A147" s="367"/>
      <c r="B147" s="368"/>
      <c r="C147" s="379"/>
      <c r="D147" s="369"/>
      <c r="E147" s="370"/>
      <c r="F147" s="556"/>
      <c r="G147" s="556"/>
      <c r="H147" s="372"/>
      <c r="I147" s="373"/>
      <c r="J147" s="374"/>
      <c r="K147" s="375"/>
    </row>
    <row r="148" spans="3:7" s="197" customFormat="1" ht="12">
      <c r="C148" s="362"/>
      <c r="E148" s="363"/>
      <c r="F148" s="553"/>
      <c r="G148" s="553"/>
    </row>
    <row r="149" spans="1:7" s="138" customFormat="1" ht="13.5" thickBot="1">
      <c r="A149" s="342" t="str">
        <f>CONCATENATE("DELNA REKAPITULACIJA - ",A3,C3)</f>
        <v>DELNA REKAPITULACIJA - E9.SISTEM OZVOČENJA</v>
      </c>
      <c r="B149" s="342"/>
      <c r="C149" s="508"/>
      <c r="D149" s="537"/>
      <c r="E149" s="509"/>
      <c r="F149" s="510"/>
      <c r="G149" s="510"/>
    </row>
    <row r="150" spans="1:7" s="232" customFormat="1" ht="14.25" customHeight="1">
      <c r="A150" s="396"/>
      <c r="B150" s="396"/>
      <c r="C150" s="397"/>
      <c r="D150" s="396"/>
      <c r="E150" s="398"/>
      <c r="F150" s="559"/>
      <c r="G150" s="559"/>
    </row>
    <row r="151" spans="1:7" s="138" customFormat="1" ht="12.75">
      <c r="A151" s="313"/>
      <c r="B151" s="313"/>
      <c r="C151" s="134" t="str">
        <f>+C9</f>
        <v>SISTEM OZVOČENJA</v>
      </c>
      <c r="E151" s="136"/>
      <c r="F151" s="136"/>
      <c r="G151" s="500">
        <f>G50</f>
        <v>0</v>
      </c>
    </row>
    <row r="152" spans="1:7" s="138" customFormat="1" ht="12.75">
      <c r="A152" s="313"/>
      <c r="B152" s="313"/>
      <c r="C152" s="134" t="str">
        <f>C52</f>
        <v>OPREMA - OZVOČENJE</v>
      </c>
      <c r="E152" s="136"/>
      <c r="F152" s="136"/>
      <c r="G152" s="500">
        <f>G146</f>
        <v>0</v>
      </c>
    </row>
    <row r="153" spans="1:7" s="138" customFormat="1" ht="12.75">
      <c r="A153" s="315"/>
      <c r="B153" s="315"/>
      <c r="C153" s="136" t="str">
        <f>CONCATENATE(A3," ",C3," - SKUPAJ:")</f>
        <v>E9. SISTEM OZVOČENJA - SKUPAJ:</v>
      </c>
      <c r="D153" s="136"/>
      <c r="E153" s="136"/>
      <c r="F153" s="136"/>
      <c r="G153" s="500">
        <f>IF('Osnovni podatki'!$B$41=1,SUM(G151:G152),"")</f>
        <v>0</v>
      </c>
    </row>
    <row r="154" spans="3:7" s="232" customFormat="1" ht="12.75">
      <c r="C154" s="401"/>
      <c r="E154" s="404"/>
      <c r="F154" s="403"/>
      <c r="G154" s="560"/>
    </row>
    <row r="155" spans="3:7" s="197" customFormat="1" ht="12">
      <c r="C155" s="405"/>
      <c r="E155" s="363"/>
      <c r="F155" s="553"/>
      <c r="G155" s="553"/>
    </row>
    <row r="156" spans="3:7" s="197" customFormat="1" ht="12">
      <c r="C156" s="405"/>
      <c r="E156" s="363"/>
      <c r="F156" s="553"/>
      <c r="G156" s="553"/>
    </row>
    <row r="157" spans="3:7" s="197" customFormat="1" ht="12">
      <c r="C157" s="405"/>
      <c r="E157" s="363"/>
      <c r="F157" s="553"/>
      <c r="G157" s="553"/>
    </row>
    <row r="158" spans="3:7" s="197" customFormat="1" ht="12">
      <c r="C158" s="405"/>
      <c r="E158" s="363"/>
      <c r="F158" s="553"/>
      <c r="G158" s="553"/>
    </row>
    <row r="159" spans="3:7" s="197" customFormat="1" ht="12">
      <c r="C159" s="405"/>
      <c r="E159" s="363"/>
      <c r="F159" s="553"/>
      <c r="G159" s="553"/>
    </row>
    <row r="160" spans="3:7" s="197" customFormat="1" ht="12">
      <c r="C160" s="405"/>
      <c r="E160" s="363"/>
      <c r="F160" s="553"/>
      <c r="G160" s="553"/>
    </row>
    <row r="161" spans="3:7" s="197" customFormat="1" ht="12">
      <c r="C161" s="405"/>
      <c r="E161" s="363"/>
      <c r="F161" s="553"/>
      <c r="G161" s="553"/>
    </row>
    <row r="162" spans="3:7" s="197" customFormat="1" ht="12">
      <c r="C162" s="405"/>
      <c r="E162" s="363"/>
      <c r="F162" s="553"/>
      <c r="G162" s="553"/>
    </row>
    <row r="163" spans="3:7" s="197" customFormat="1" ht="12">
      <c r="C163" s="405"/>
      <c r="E163" s="363"/>
      <c r="F163" s="553"/>
      <c r="G163" s="553"/>
    </row>
    <row r="164" spans="3:7" s="197" customFormat="1" ht="12">
      <c r="C164" s="405"/>
      <c r="E164" s="363"/>
      <c r="F164" s="553"/>
      <c r="G164" s="553"/>
    </row>
    <row r="165" spans="3:7" s="197" customFormat="1" ht="12">
      <c r="C165" s="405"/>
      <c r="E165" s="363"/>
      <c r="F165" s="553"/>
      <c r="G165" s="553"/>
    </row>
    <row r="166" spans="3:7" s="197" customFormat="1" ht="12">
      <c r="C166" s="405"/>
      <c r="E166" s="363"/>
      <c r="F166" s="553"/>
      <c r="G166" s="553"/>
    </row>
    <row r="167" spans="3:7" s="197" customFormat="1" ht="12">
      <c r="C167" s="405"/>
      <c r="E167" s="363"/>
      <c r="F167" s="553"/>
      <c r="G167" s="553"/>
    </row>
    <row r="168" spans="3:7" s="197" customFormat="1" ht="12">
      <c r="C168" s="405"/>
      <c r="E168" s="363"/>
      <c r="F168" s="553"/>
      <c r="G168" s="553"/>
    </row>
    <row r="169" spans="3:7" s="197" customFormat="1" ht="12">
      <c r="C169" s="405"/>
      <c r="E169" s="363"/>
      <c r="F169" s="553"/>
      <c r="G169" s="553"/>
    </row>
    <row r="170" spans="3:7" s="197" customFormat="1" ht="12">
      <c r="C170" s="405"/>
      <c r="E170" s="363"/>
      <c r="F170" s="553"/>
      <c r="G170" s="553"/>
    </row>
    <row r="171" spans="3:7" s="197" customFormat="1" ht="12">
      <c r="C171" s="405"/>
      <c r="E171" s="363"/>
      <c r="F171" s="553"/>
      <c r="G171" s="553"/>
    </row>
    <row r="172" spans="3:7" s="197" customFormat="1" ht="12">
      <c r="C172" s="405"/>
      <c r="E172" s="363"/>
      <c r="F172" s="553"/>
      <c r="G172" s="553"/>
    </row>
    <row r="173" spans="3:7" s="197" customFormat="1" ht="12">
      <c r="C173" s="405"/>
      <c r="E173" s="363"/>
      <c r="F173" s="553"/>
      <c r="G173" s="553"/>
    </row>
    <row r="174" spans="3:7" s="197" customFormat="1" ht="12">
      <c r="C174" s="405"/>
      <c r="E174" s="363"/>
      <c r="F174" s="553"/>
      <c r="G174" s="553"/>
    </row>
    <row r="175" spans="3:7" s="197" customFormat="1" ht="12">
      <c r="C175" s="405"/>
      <c r="E175" s="363"/>
      <c r="F175" s="553"/>
      <c r="G175" s="553"/>
    </row>
    <row r="176" spans="3:7" s="197" customFormat="1" ht="12">
      <c r="C176" s="405"/>
      <c r="E176" s="363"/>
      <c r="F176" s="553"/>
      <c r="G176" s="553"/>
    </row>
    <row r="177" spans="3:7" s="197" customFormat="1" ht="12">
      <c r="C177" s="405"/>
      <c r="E177" s="363"/>
      <c r="F177" s="553"/>
      <c r="G177" s="553"/>
    </row>
    <row r="178" spans="3:7" s="197" customFormat="1" ht="12">
      <c r="C178" s="405"/>
      <c r="E178" s="363"/>
      <c r="F178" s="553"/>
      <c r="G178" s="553"/>
    </row>
    <row r="179" spans="3:7" s="197" customFormat="1" ht="12">
      <c r="C179" s="405"/>
      <c r="E179" s="363"/>
      <c r="F179" s="553"/>
      <c r="G179" s="553"/>
    </row>
    <row r="180" spans="3:7" s="197" customFormat="1" ht="12">
      <c r="C180" s="405"/>
      <c r="E180" s="363"/>
      <c r="F180" s="553"/>
      <c r="G180" s="553"/>
    </row>
    <row r="181" spans="3:7" s="197" customFormat="1" ht="12">
      <c r="C181" s="405"/>
      <c r="E181" s="363"/>
      <c r="F181" s="553"/>
      <c r="G181" s="553"/>
    </row>
    <row r="182" spans="3:7" s="197" customFormat="1" ht="12">
      <c r="C182" s="405"/>
      <c r="E182" s="363"/>
      <c r="F182" s="553"/>
      <c r="G182" s="553"/>
    </row>
    <row r="183" spans="3:7" s="197" customFormat="1" ht="12">
      <c r="C183" s="405"/>
      <c r="E183" s="363"/>
      <c r="F183" s="553"/>
      <c r="G183" s="553"/>
    </row>
    <row r="184" spans="3:7" s="197" customFormat="1" ht="12">
      <c r="C184" s="405"/>
      <c r="E184" s="363"/>
      <c r="F184" s="553"/>
      <c r="G184" s="553"/>
    </row>
    <row r="185" spans="3:7" s="197" customFormat="1" ht="12">
      <c r="C185" s="405"/>
      <c r="E185" s="363"/>
      <c r="F185" s="553"/>
      <c r="G185" s="553"/>
    </row>
    <row r="186" spans="3:7" s="197" customFormat="1" ht="12">
      <c r="C186" s="405"/>
      <c r="E186" s="363"/>
      <c r="F186" s="553"/>
      <c r="G186" s="553"/>
    </row>
    <row r="187" spans="3:7" s="197" customFormat="1" ht="12">
      <c r="C187" s="405"/>
      <c r="E187" s="363"/>
      <c r="F187" s="553"/>
      <c r="G187" s="553"/>
    </row>
    <row r="188" spans="3:7" s="197" customFormat="1" ht="12">
      <c r="C188" s="405"/>
      <c r="E188" s="363"/>
      <c r="F188" s="553"/>
      <c r="G188" s="553"/>
    </row>
    <row r="189" spans="3:7" s="197" customFormat="1" ht="12">
      <c r="C189" s="405"/>
      <c r="E189" s="363"/>
      <c r="F189" s="553"/>
      <c r="G189" s="553"/>
    </row>
    <row r="190" spans="3:7" s="197" customFormat="1" ht="12">
      <c r="C190" s="405"/>
      <c r="E190" s="363"/>
      <c r="F190" s="553"/>
      <c r="G190" s="553"/>
    </row>
    <row r="191" spans="3:7" s="197" customFormat="1" ht="12">
      <c r="C191" s="405"/>
      <c r="E191" s="363"/>
      <c r="F191" s="553"/>
      <c r="G191" s="553"/>
    </row>
    <row r="192" spans="3:7" s="197" customFormat="1" ht="12">
      <c r="C192" s="405"/>
      <c r="E192" s="363"/>
      <c r="F192" s="553"/>
      <c r="G192" s="553"/>
    </row>
    <row r="193" spans="3:7" s="197" customFormat="1" ht="12">
      <c r="C193" s="405"/>
      <c r="E193" s="363"/>
      <c r="F193" s="553"/>
      <c r="G193" s="553"/>
    </row>
    <row r="194" spans="3:7" s="197" customFormat="1" ht="12">
      <c r="C194" s="405"/>
      <c r="E194" s="363"/>
      <c r="F194" s="553"/>
      <c r="G194" s="553"/>
    </row>
    <row r="195" spans="3:7" s="197" customFormat="1" ht="12">
      <c r="C195" s="405"/>
      <c r="E195" s="363"/>
      <c r="F195" s="553"/>
      <c r="G195" s="553"/>
    </row>
    <row r="196" spans="3:7" s="197" customFormat="1" ht="12">
      <c r="C196" s="405"/>
      <c r="E196" s="363"/>
      <c r="F196" s="553"/>
      <c r="G196" s="553"/>
    </row>
    <row r="197" spans="3:7" s="197" customFormat="1" ht="12">
      <c r="C197" s="405"/>
      <c r="E197" s="363"/>
      <c r="F197" s="553"/>
      <c r="G197" s="553"/>
    </row>
    <row r="198" spans="3:7" s="197" customFormat="1" ht="12">
      <c r="C198" s="405"/>
      <c r="E198" s="363"/>
      <c r="F198" s="553"/>
      <c r="G198" s="553"/>
    </row>
    <row r="199" spans="3:7" s="197" customFormat="1" ht="12">
      <c r="C199" s="405"/>
      <c r="E199" s="363"/>
      <c r="F199" s="553"/>
      <c r="G199" s="553"/>
    </row>
    <row r="200" spans="3:7" s="197" customFormat="1" ht="12">
      <c r="C200" s="405"/>
      <c r="E200" s="363"/>
      <c r="F200" s="553"/>
      <c r="G200" s="553"/>
    </row>
    <row r="201" spans="3:7" s="197" customFormat="1" ht="12">
      <c r="C201" s="405"/>
      <c r="E201" s="363"/>
      <c r="F201" s="553"/>
      <c r="G201" s="553"/>
    </row>
    <row r="202" spans="3:7" s="197" customFormat="1" ht="12">
      <c r="C202" s="405"/>
      <c r="E202" s="363"/>
      <c r="F202" s="553"/>
      <c r="G202" s="553"/>
    </row>
    <row r="203" spans="3:7" s="197" customFormat="1" ht="12">
      <c r="C203" s="405"/>
      <c r="E203" s="363"/>
      <c r="F203" s="553"/>
      <c r="G203" s="553"/>
    </row>
    <row r="204" spans="3:7" s="197" customFormat="1" ht="12">
      <c r="C204" s="405"/>
      <c r="E204" s="363"/>
      <c r="F204" s="553"/>
      <c r="G204" s="553"/>
    </row>
    <row r="205" spans="3:7" s="197" customFormat="1" ht="12">
      <c r="C205" s="405"/>
      <c r="E205" s="363"/>
      <c r="F205" s="553"/>
      <c r="G205" s="553"/>
    </row>
    <row r="206" spans="3:7" s="197" customFormat="1" ht="12">
      <c r="C206" s="405"/>
      <c r="E206" s="363"/>
      <c r="F206" s="553"/>
      <c r="G206" s="553"/>
    </row>
    <row r="207" spans="3:7" s="197" customFormat="1" ht="12">
      <c r="C207" s="405"/>
      <c r="E207" s="363"/>
      <c r="F207" s="553"/>
      <c r="G207" s="553"/>
    </row>
    <row r="208" spans="3:7" s="197" customFormat="1" ht="12">
      <c r="C208" s="405"/>
      <c r="E208" s="363"/>
      <c r="F208" s="553"/>
      <c r="G208" s="553"/>
    </row>
    <row r="209" spans="3:7" s="197" customFormat="1" ht="12">
      <c r="C209" s="405"/>
      <c r="E209" s="363"/>
      <c r="F209" s="553"/>
      <c r="G209" s="553"/>
    </row>
    <row r="210" spans="3:7" s="197" customFormat="1" ht="12">
      <c r="C210" s="405"/>
      <c r="E210" s="363"/>
      <c r="F210" s="553"/>
      <c r="G210" s="553"/>
    </row>
    <row r="211" spans="3:7" s="197" customFormat="1" ht="12">
      <c r="C211" s="405"/>
      <c r="E211" s="363"/>
      <c r="F211" s="553"/>
      <c r="G211" s="553"/>
    </row>
    <row r="212" spans="3:7" s="197" customFormat="1" ht="12">
      <c r="C212" s="405"/>
      <c r="E212" s="363"/>
      <c r="F212" s="553"/>
      <c r="G212" s="553"/>
    </row>
    <row r="213" spans="3:7" s="197" customFormat="1" ht="12">
      <c r="C213" s="405"/>
      <c r="E213" s="363"/>
      <c r="F213" s="553"/>
      <c r="G213" s="553"/>
    </row>
    <row r="214" spans="3:7" s="197" customFormat="1" ht="12">
      <c r="C214" s="405"/>
      <c r="E214" s="363"/>
      <c r="F214" s="553"/>
      <c r="G214" s="553"/>
    </row>
    <row r="215" spans="3:7" s="197" customFormat="1" ht="12">
      <c r="C215" s="405"/>
      <c r="E215" s="363"/>
      <c r="F215" s="553"/>
      <c r="G215" s="553"/>
    </row>
    <row r="216" spans="3:7" s="197" customFormat="1" ht="12">
      <c r="C216" s="405"/>
      <c r="E216" s="363"/>
      <c r="F216" s="553"/>
      <c r="G216" s="553"/>
    </row>
    <row r="217" spans="3:7" s="197" customFormat="1" ht="12">
      <c r="C217" s="405"/>
      <c r="E217" s="363"/>
      <c r="F217" s="553"/>
      <c r="G217" s="553"/>
    </row>
    <row r="218" spans="3:7" s="197" customFormat="1" ht="12">
      <c r="C218" s="405"/>
      <c r="E218" s="363"/>
      <c r="F218" s="553"/>
      <c r="G218" s="553"/>
    </row>
    <row r="219" spans="3:7" s="197" customFormat="1" ht="12">
      <c r="C219" s="405"/>
      <c r="E219" s="363"/>
      <c r="F219" s="553"/>
      <c r="G219" s="553"/>
    </row>
    <row r="220" spans="3:7" s="197" customFormat="1" ht="12">
      <c r="C220" s="405"/>
      <c r="E220" s="363"/>
      <c r="F220" s="553"/>
      <c r="G220" s="553"/>
    </row>
    <row r="221" spans="3:7" s="197" customFormat="1" ht="12">
      <c r="C221" s="405"/>
      <c r="E221" s="363"/>
      <c r="F221" s="553"/>
      <c r="G221" s="553"/>
    </row>
    <row r="222" spans="3:7" s="197" customFormat="1" ht="12">
      <c r="C222" s="405"/>
      <c r="E222" s="363"/>
      <c r="F222" s="553"/>
      <c r="G222" s="553"/>
    </row>
    <row r="223" spans="3:7" s="197" customFormat="1" ht="12">
      <c r="C223" s="405"/>
      <c r="E223" s="363"/>
      <c r="F223" s="553"/>
      <c r="G223" s="553"/>
    </row>
    <row r="224" spans="3:7" s="197" customFormat="1" ht="12">
      <c r="C224" s="405"/>
      <c r="E224" s="363"/>
      <c r="F224" s="553"/>
      <c r="G224" s="553"/>
    </row>
    <row r="225" spans="3:7" s="197" customFormat="1" ht="12">
      <c r="C225" s="405"/>
      <c r="E225" s="363"/>
      <c r="F225" s="553"/>
      <c r="G225" s="553"/>
    </row>
    <row r="226" spans="3:7" s="197" customFormat="1" ht="12">
      <c r="C226" s="405"/>
      <c r="E226" s="363"/>
      <c r="F226" s="553"/>
      <c r="G226" s="553"/>
    </row>
    <row r="227" spans="3:7" s="197" customFormat="1" ht="12">
      <c r="C227" s="405"/>
      <c r="E227" s="363"/>
      <c r="F227" s="553"/>
      <c r="G227" s="553"/>
    </row>
    <row r="228" spans="3:7" s="197" customFormat="1" ht="12">
      <c r="C228" s="405"/>
      <c r="E228" s="363"/>
      <c r="F228" s="553"/>
      <c r="G228" s="553"/>
    </row>
    <row r="229" spans="3:7" s="197" customFormat="1" ht="12">
      <c r="C229" s="405"/>
      <c r="E229" s="363"/>
      <c r="F229" s="553"/>
      <c r="G229" s="553"/>
    </row>
    <row r="230" spans="3:7" s="197" customFormat="1" ht="12">
      <c r="C230" s="405"/>
      <c r="E230" s="363"/>
      <c r="F230" s="553"/>
      <c r="G230" s="553"/>
    </row>
    <row r="231" spans="3:7" s="197" customFormat="1" ht="12">
      <c r="C231" s="405"/>
      <c r="E231" s="363"/>
      <c r="F231" s="553"/>
      <c r="G231" s="553"/>
    </row>
    <row r="232" spans="3:7" s="197" customFormat="1" ht="12">
      <c r="C232" s="405"/>
      <c r="E232" s="363"/>
      <c r="F232" s="553"/>
      <c r="G232" s="553"/>
    </row>
    <row r="233" spans="3:7" s="197" customFormat="1" ht="12">
      <c r="C233" s="405"/>
      <c r="E233" s="363"/>
      <c r="F233" s="553"/>
      <c r="G233" s="553"/>
    </row>
    <row r="234" spans="3:7" s="197" customFormat="1" ht="12">
      <c r="C234" s="405"/>
      <c r="E234" s="363"/>
      <c r="F234" s="553"/>
      <c r="G234" s="553"/>
    </row>
    <row r="235" spans="3:7" s="197" customFormat="1" ht="12">
      <c r="C235" s="405"/>
      <c r="E235" s="363"/>
      <c r="F235" s="553"/>
      <c r="G235" s="553"/>
    </row>
    <row r="236" spans="3:7" s="197" customFormat="1" ht="12">
      <c r="C236" s="405"/>
      <c r="E236" s="363"/>
      <c r="F236" s="553"/>
      <c r="G236" s="553"/>
    </row>
    <row r="237" spans="3:7" s="197" customFormat="1" ht="12">
      <c r="C237" s="405"/>
      <c r="E237" s="363"/>
      <c r="F237" s="553"/>
      <c r="G237" s="553"/>
    </row>
    <row r="238" spans="3:7" s="197" customFormat="1" ht="12">
      <c r="C238" s="405"/>
      <c r="E238" s="363"/>
      <c r="F238" s="553"/>
      <c r="G238" s="553"/>
    </row>
    <row r="239" spans="3:7" s="197" customFormat="1" ht="12">
      <c r="C239" s="405"/>
      <c r="E239" s="363"/>
      <c r="F239" s="553"/>
      <c r="G239" s="553"/>
    </row>
    <row r="240" spans="3:7" s="197" customFormat="1" ht="12">
      <c r="C240" s="405"/>
      <c r="E240" s="363"/>
      <c r="F240" s="553"/>
      <c r="G240" s="553"/>
    </row>
    <row r="241" spans="3:7" s="197" customFormat="1" ht="12">
      <c r="C241" s="405"/>
      <c r="E241" s="363"/>
      <c r="F241" s="553"/>
      <c r="G241" s="553"/>
    </row>
    <row r="242" spans="3:7" s="197" customFormat="1" ht="12">
      <c r="C242" s="405"/>
      <c r="E242" s="363"/>
      <c r="F242" s="553"/>
      <c r="G242" s="553"/>
    </row>
    <row r="243" spans="3:7" s="197" customFormat="1" ht="12">
      <c r="C243" s="405"/>
      <c r="E243" s="363"/>
      <c r="F243" s="553"/>
      <c r="G243" s="553"/>
    </row>
    <row r="244" spans="3:7" s="197" customFormat="1" ht="12">
      <c r="C244" s="405"/>
      <c r="E244" s="363"/>
      <c r="F244" s="553"/>
      <c r="G244" s="553"/>
    </row>
    <row r="245" spans="3:7" s="197" customFormat="1" ht="12">
      <c r="C245" s="405"/>
      <c r="E245" s="363"/>
      <c r="F245" s="553"/>
      <c r="G245" s="553"/>
    </row>
    <row r="246" spans="3:7" s="197" customFormat="1" ht="12">
      <c r="C246" s="405"/>
      <c r="E246" s="363"/>
      <c r="F246" s="553"/>
      <c r="G246" s="553"/>
    </row>
    <row r="247" spans="3:7" s="197" customFormat="1" ht="12">
      <c r="C247" s="405"/>
      <c r="E247" s="363"/>
      <c r="F247" s="553"/>
      <c r="G247" s="553"/>
    </row>
    <row r="248" spans="3:7" s="197" customFormat="1" ht="12">
      <c r="C248" s="405"/>
      <c r="E248" s="363"/>
      <c r="F248" s="553"/>
      <c r="G248" s="553"/>
    </row>
    <row r="249" spans="3:7" s="197" customFormat="1" ht="12">
      <c r="C249" s="405"/>
      <c r="E249" s="363"/>
      <c r="F249" s="553"/>
      <c r="G249" s="553"/>
    </row>
    <row r="250" spans="3:7" s="197" customFormat="1" ht="12">
      <c r="C250" s="405"/>
      <c r="E250" s="363"/>
      <c r="F250" s="553"/>
      <c r="G250" s="553"/>
    </row>
    <row r="251" spans="3:7" s="197" customFormat="1" ht="12">
      <c r="C251" s="405"/>
      <c r="E251" s="363"/>
      <c r="F251" s="553"/>
      <c r="G251" s="553"/>
    </row>
    <row r="252" spans="3:7" s="197" customFormat="1" ht="12">
      <c r="C252" s="405"/>
      <c r="E252" s="363"/>
      <c r="F252" s="553"/>
      <c r="G252" s="553"/>
    </row>
    <row r="253" spans="3:7" s="197" customFormat="1" ht="12">
      <c r="C253" s="405"/>
      <c r="E253" s="363"/>
      <c r="F253" s="553"/>
      <c r="G253" s="553"/>
    </row>
    <row r="254" spans="3:7" s="197" customFormat="1" ht="12">
      <c r="C254" s="405"/>
      <c r="E254" s="363"/>
      <c r="F254" s="553"/>
      <c r="G254" s="553"/>
    </row>
    <row r="255" spans="3:7" s="197" customFormat="1" ht="12">
      <c r="C255" s="405"/>
      <c r="E255" s="363"/>
      <c r="F255" s="553"/>
      <c r="G255" s="553"/>
    </row>
    <row r="256" spans="3:7" s="197" customFormat="1" ht="12">
      <c r="C256" s="405"/>
      <c r="E256" s="363"/>
      <c r="F256" s="553"/>
      <c r="G256" s="553"/>
    </row>
    <row r="257" spans="3:7" s="197" customFormat="1" ht="12">
      <c r="C257" s="405"/>
      <c r="E257" s="363"/>
      <c r="F257" s="553"/>
      <c r="G257" s="553"/>
    </row>
  </sheetData>
  <sheetProtection/>
  <mergeCells count="1">
    <mergeCell ref="A50:D50"/>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3.xml><?xml version="1.0" encoding="utf-8"?>
<worksheet xmlns="http://schemas.openxmlformats.org/spreadsheetml/2006/main" xmlns:r="http://schemas.openxmlformats.org/officeDocument/2006/relationships">
  <sheetPr codeName="List37">
    <tabColor rgb="FF92D050"/>
  </sheetPr>
  <dimension ref="A1:K160"/>
  <sheetViews>
    <sheetView view="pageBreakPreview" zoomScaleNormal="55" zoomScaleSheetLayoutView="100" workbookViewId="0" topLeftCell="A1">
      <selection activeCell="H1" sqref="H1:K16384"/>
    </sheetView>
  </sheetViews>
  <sheetFormatPr defaultColWidth="9.00390625" defaultRowHeight="12.75"/>
  <cols>
    <col min="1" max="1" width="2.625" style="169" customWidth="1"/>
    <col min="2" max="2" width="4.375" style="169" customWidth="1"/>
    <col min="3" max="3" width="44.125" style="354" customWidth="1"/>
    <col min="4" max="4" width="6.25390625" style="169" customWidth="1"/>
    <col min="5" max="5" width="7.625" style="355" customWidth="1"/>
    <col min="6" max="6" width="9.625" style="320" customWidth="1"/>
    <col min="7" max="7" width="13.25390625" style="320" customWidth="1"/>
    <col min="8" max="8" width="9.875" style="169" customWidth="1"/>
    <col min="9" max="9" width="2.625" style="169" bestFit="1" customWidth="1"/>
    <col min="10" max="10" width="9.125" style="169" customWidth="1"/>
    <col min="11" max="11" width="9.00390625" style="169" customWidth="1"/>
    <col min="12" max="16384" width="9.125" style="169" customWidth="1"/>
  </cols>
  <sheetData>
    <row r="1" spans="1:8" s="358" customFormat="1" ht="12.75">
      <c r="A1" s="461" t="str">
        <f>+OZN</f>
        <v>4.</v>
      </c>
      <c r="C1" s="461" t="str">
        <f>+DEL</f>
        <v>ELEKTRIČNE INŠTALACIJE</v>
      </c>
      <c r="E1" s="462"/>
      <c r="F1" s="289"/>
      <c r="G1" s="289"/>
      <c r="H1" s="463"/>
    </row>
    <row r="2" spans="1:8" s="358" customFormat="1" ht="12.75">
      <c r="A2" s="461"/>
      <c r="B2" s="460"/>
      <c r="C2" s="461"/>
      <c r="E2" s="462"/>
      <c r="F2" s="289"/>
      <c r="G2" s="289"/>
      <c r="H2" s="463"/>
    </row>
    <row r="3" spans="1:8" s="358" customFormat="1" ht="12.75">
      <c r="A3" s="459" t="str">
        <f>+'Osnovni podatki'!D42</f>
        <v>E10.</v>
      </c>
      <c r="B3" s="460"/>
      <c r="C3" s="461" t="str">
        <f>+'Osnovni podatki'!E42</f>
        <v>VIDEO IN KOMUNIKACIJSKI SISTEM</v>
      </c>
      <c r="E3" s="462"/>
      <c r="F3" s="289"/>
      <c r="G3" s="289"/>
      <c r="H3" s="463"/>
    </row>
    <row r="4" spans="3:8" ht="12.75">
      <c r="C4" s="356"/>
      <c r="D4" s="353"/>
      <c r="E4" s="353"/>
      <c r="F4" s="353"/>
      <c r="G4" s="353"/>
      <c r="H4" s="415"/>
    </row>
    <row r="5" spans="1:8" ht="12.75" customHeight="1">
      <c r="A5" s="353" t="s">
        <v>121</v>
      </c>
      <c r="B5" s="353"/>
      <c r="C5" s="356"/>
      <c r="D5" s="353"/>
      <c r="E5" s="353"/>
      <c r="F5" s="353"/>
      <c r="G5" s="353"/>
      <c r="H5" s="357"/>
    </row>
    <row r="6" spans="1:11" s="358" customFormat="1" ht="12.75">
      <c r="A6" s="465" t="s">
        <v>457</v>
      </c>
      <c r="B6" s="465"/>
      <c r="C6" s="466" t="s">
        <v>458</v>
      </c>
      <c r="D6" s="467" t="s">
        <v>453</v>
      </c>
      <c r="E6" s="467" t="s">
        <v>454</v>
      </c>
      <c r="F6" s="484" t="s">
        <v>455</v>
      </c>
      <c r="G6" s="484" t="s">
        <v>456</v>
      </c>
      <c r="H6" s="169"/>
      <c r="J6" s="359"/>
      <c r="K6" s="359"/>
    </row>
    <row r="7" spans="1:7" s="197" customFormat="1" ht="12">
      <c r="A7" s="360"/>
      <c r="B7" s="361"/>
      <c r="C7" s="362"/>
      <c r="E7" s="363"/>
      <c r="F7" s="353"/>
      <c r="G7" s="353"/>
    </row>
    <row r="8" spans="1:7" ht="13.5" thickBot="1">
      <c r="A8" s="476"/>
      <c r="B8" s="477" t="s">
        <v>108</v>
      </c>
      <c r="C8" s="529" t="str">
        <f>+'Osnovni podatki'!E42</f>
        <v>VIDEO IN KOMUNIKACIJSKI SISTEM</v>
      </c>
      <c r="D8" s="285"/>
      <c r="E8" s="286"/>
      <c r="F8" s="287"/>
      <c r="G8" s="288"/>
    </row>
    <row r="9" spans="1:7" ht="15.75">
      <c r="A9" s="317"/>
      <c r="B9" s="318"/>
      <c r="C9" s="326"/>
      <c r="E9" s="319"/>
      <c r="G9" s="321"/>
    </row>
    <row r="10" spans="1:7" ht="25.5">
      <c r="A10" s="317"/>
      <c r="B10" s="318"/>
      <c r="C10" s="260" t="s">
        <v>356</v>
      </c>
      <c r="E10" s="319"/>
      <c r="G10" s="321"/>
    </row>
    <row r="11" spans="1:11" s="197" customFormat="1" ht="12.75">
      <c r="A11" s="367" t="str">
        <f>$B$8</f>
        <v>I.</v>
      </c>
      <c r="B11" s="368">
        <f>1</f>
        <v>1</v>
      </c>
      <c r="C11" s="407" t="s">
        <v>566</v>
      </c>
      <c r="D11" s="364" t="s">
        <v>2</v>
      </c>
      <c r="E11" s="503">
        <v>150</v>
      </c>
      <c r="F11" s="371"/>
      <c r="G11" s="371">
        <f>IF('Osnovni podatki'!$B$41=1,E11*F11,"")</f>
        <v>0</v>
      </c>
      <c r="H11" s="372"/>
      <c r="I11" s="373"/>
      <c r="J11" s="374"/>
      <c r="K11" s="375"/>
    </row>
    <row r="12" spans="1:11" s="197" customFormat="1" ht="12.75">
      <c r="A12" s="367"/>
      <c r="B12" s="368"/>
      <c r="C12" s="408"/>
      <c r="D12" s="364"/>
      <c r="E12" s="503"/>
      <c r="F12" s="371"/>
      <c r="G12" s="371"/>
      <c r="H12" s="372"/>
      <c r="I12" s="373"/>
      <c r="J12" s="374"/>
      <c r="K12" s="375"/>
    </row>
    <row r="13" spans="1:11" s="197" customFormat="1" ht="12.75">
      <c r="A13" s="367" t="str">
        <f>$B$8</f>
        <v>I.</v>
      </c>
      <c r="B13" s="368">
        <f>COUNT($A$11:B11)+1</f>
        <v>2</v>
      </c>
      <c r="C13" s="412" t="s">
        <v>590</v>
      </c>
      <c r="D13" s="364" t="s">
        <v>2</v>
      </c>
      <c r="E13" s="503">
        <v>150</v>
      </c>
      <c r="F13" s="371"/>
      <c r="G13" s="371">
        <f>IF('Osnovni podatki'!$B$41=1,E13*F13,"")</f>
        <v>0</v>
      </c>
      <c r="H13" s="372"/>
      <c r="I13" s="373"/>
      <c r="J13" s="374"/>
      <c r="K13" s="375"/>
    </row>
    <row r="14" spans="1:11" s="197" customFormat="1" ht="12.75">
      <c r="A14" s="367"/>
      <c r="B14" s="368"/>
      <c r="C14" s="408"/>
      <c r="D14" s="364"/>
      <c r="E14" s="503"/>
      <c r="F14" s="371"/>
      <c r="G14" s="371"/>
      <c r="H14" s="372"/>
      <c r="I14" s="373"/>
      <c r="J14" s="374"/>
      <c r="K14" s="375"/>
    </row>
    <row r="15" spans="1:11" s="197" customFormat="1" ht="12.75">
      <c r="A15" s="367" t="str">
        <f>$B$8</f>
        <v>I.</v>
      </c>
      <c r="B15" s="368">
        <f>COUNT($A$11:B14)+1</f>
        <v>3</v>
      </c>
      <c r="C15" s="407" t="s">
        <v>569</v>
      </c>
      <c r="D15" s="364" t="s">
        <v>2</v>
      </c>
      <c r="E15" s="503">
        <v>500</v>
      </c>
      <c r="F15" s="377"/>
      <c r="G15" s="377">
        <f>IF('Osnovni podatki'!$B$41=1,E15*F15,"")</f>
        <v>0</v>
      </c>
      <c r="H15" s="372"/>
      <c r="I15" s="373"/>
      <c r="J15" s="374"/>
      <c r="K15" s="375"/>
    </row>
    <row r="16" spans="1:11" s="197" customFormat="1" ht="12.75">
      <c r="A16" s="367"/>
      <c r="B16" s="368"/>
      <c r="C16" s="408"/>
      <c r="D16" s="364"/>
      <c r="E16" s="503"/>
      <c r="F16" s="371"/>
      <c r="G16" s="371"/>
      <c r="H16" s="372"/>
      <c r="I16" s="373"/>
      <c r="J16" s="374"/>
      <c r="K16" s="375"/>
    </row>
    <row r="17" spans="1:11" s="197" customFormat="1" ht="12.75">
      <c r="A17" s="367" t="str">
        <f>$B$8</f>
        <v>I.</v>
      </c>
      <c r="B17" s="368">
        <f>COUNT($A$11:B16)+1</f>
        <v>4</v>
      </c>
      <c r="C17" s="408" t="s">
        <v>570</v>
      </c>
      <c r="D17" s="364" t="s">
        <v>2</v>
      </c>
      <c r="E17" s="503">
        <v>500</v>
      </c>
      <c r="F17" s="377"/>
      <c r="G17" s="377">
        <f>IF('Osnovni podatki'!$B$41=1,E17*F17,"")</f>
        <v>0</v>
      </c>
      <c r="H17" s="372"/>
      <c r="I17" s="373"/>
      <c r="J17" s="374"/>
      <c r="K17" s="375"/>
    </row>
    <row r="18" spans="1:11" s="197" customFormat="1" ht="12.75">
      <c r="A18" s="367"/>
      <c r="B18" s="368"/>
      <c r="C18" s="408"/>
      <c r="D18" s="364"/>
      <c r="E18" s="503"/>
      <c r="F18" s="377"/>
      <c r="G18" s="377"/>
      <c r="H18" s="372"/>
      <c r="I18" s="373"/>
      <c r="J18" s="374"/>
      <c r="K18" s="375"/>
    </row>
    <row r="19" spans="1:11" s="197" customFormat="1" ht="36">
      <c r="A19" s="367" t="str">
        <f>$B$8</f>
        <v>I.</v>
      </c>
      <c r="B19" s="368">
        <f>COUNT($A$11:B17)+1</f>
        <v>5</v>
      </c>
      <c r="C19" s="407" t="s">
        <v>313</v>
      </c>
      <c r="D19" s="364" t="s">
        <v>96</v>
      </c>
      <c r="E19" s="503">
        <v>1</v>
      </c>
      <c r="F19" s="377"/>
      <c r="G19" s="377">
        <f>IF('Osnovni podatki'!$B$41=1,E19*F19,"")</f>
        <v>0</v>
      </c>
      <c r="H19" s="372"/>
      <c r="I19" s="373"/>
      <c r="J19" s="374"/>
      <c r="K19" s="375"/>
    </row>
    <row r="20" spans="1:11" s="197" customFormat="1" ht="12.75">
      <c r="A20" s="367"/>
      <c r="B20" s="368"/>
      <c r="C20" s="379"/>
      <c r="D20" s="369"/>
      <c r="E20" s="370"/>
      <c r="F20" s="377"/>
      <c r="G20" s="377"/>
      <c r="H20" s="372"/>
      <c r="I20" s="373"/>
      <c r="J20" s="374"/>
      <c r="K20" s="375"/>
    </row>
    <row r="21" spans="1:11" s="197" customFormat="1" ht="13.5" thickBot="1">
      <c r="A21" s="564" t="str">
        <f>CONCATENATE(B10," ",C10," - SKUPAJ:")</f>
        <v> ELEKTRO DEL - VIDEO IN KOMUNIKACIJSKI SISTEM - SKUPAJ:</v>
      </c>
      <c r="B21" s="565"/>
      <c r="C21" s="565"/>
      <c r="D21" s="565"/>
      <c r="E21" s="380"/>
      <c r="F21" s="381"/>
      <c r="G21" s="382">
        <f>IF('Osnovni podatki'!$B$41=1,SUM(G11:G19),"")</f>
        <v>0</v>
      </c>
      <c r="H21" s="372"/>
      <c r="I21" s="373"/>
      <c r="J21" s="374"/>
      <c r="K21" s="375"/>
    </row>
    <row r="22" spans="1:11" s="197" customFormat="1" ht="12.75">
      <c r="A22" s="367"/>
      <c r="B22" s="368"/>
      <c r="C22" s="379"/>
      <c r="D22" s="369"/>
      <c r="E22" s="370"/>
      <c r="F22" s="377"/>
      <c r="G22" s="377"/>
      <c r="H22" s="372"/>
      <c r="I22" s="373"/>
      <c r="J22" s="374"/>
      <c r="K22" s="375"/>
    </row>
    <row r="23" spans="1:7" ht="15.75">
      <c r="A23" s="317"/>
      <c r="B23" s="318"/>
      <c r="C23" s="260" t="s">
        <v>347</v>
      </c>
      <c r="E23" s="319"/>
      <c r="G23" s="321"/>
    </row>
    <row r="24" spans="1:7" ht="12.75">
      <c r="A24" s="365"/>
      <c r="B24" s="366"/>
      <c r="C24" s="383"/>
      <c r="D24" s="195"/>
      <c r="E24" s="264"/>
      <c r="F24" s="196"/>
      <c r="G24" s="265"/>
    </row>
    <row r="25" spans="1:11" s="197" customFormat="1" ht="114" customHeight="1">
      <c r="A25" s="367" t="str">
        <f>$B$8</f>
        <v>I.</v>
      </c>
      <c r="B25" s="368">
        <f>COUNT($A$11:B23)+1</f>
        <v>6</v>
      </c>
      <c r="C25" s="412" t="s">
        <v>591</v>
      </c>
      <c r="D25" s="364" t="s">
        <v>96</v>
      </c>
      <c r="E25" s="503">
        <v>1</v>
      </c>
      <c r="F25" s="377"/>
      <c r="G25" s="377">
        <f>IF('Osnovni podatki'!$B$41=1,E25*F25,"")</f>
        <v>0</v>
      </c>
      <c r="H25" s="372"/>
      <c r="I25" s="373"/>
      <c r="J25" s="374"/>
      <c r="K25" s="375"/>
    </row>
    <row r="26" spans="1:11" s="391" customFormat="1" ht="12.75">
      <c r="A26" s="384"/>
      <c r="B26" s="385"/>
      <c r="C26" s="408"/>
      <c r="D26" s="364"/>
      <c r="E26" s="503"/>
      <c r="F26" s="386"/>
      <c r="G26" s="371"/>
      <c r="H26" s="388"/>
      <c r="I26" s="389"/>
      <c r="J26" s="374"/>
      <c r="K26" s="390"/>
    </row>
    <row r="27" spans="1:11" s="197" customFormat="1" ht="36">
      <c r="A27" s="367" t="str">
        <f>$B$8</f>
        <v>I.</v>
      </c>
      <c r="B27" s="368">
        <f>COUNT($A$11:B25)+1</f>
        <v>7</v>
      </c>
      <c r="C27" s="412" t="s">
        <v>348</v>
      </c>
      <c r="D27" s="364" t="s">
        <v>96</v>
      </c>
      <c r="E27" s="503">
        <v>1</v>
      </c>
      <c r="F27" s="377"/>
      <c r="G27" s="377">
        <f>IF('Osnovni podatki'!$B$41=1,E27*F27,"")</f>
        <v>0</v>
      </c>
      <c r="H27" s="372"/>
      <c r="I27" s="373"/>
      <c r="J27" s="374"/>
      <c r="K27" s="169"/>
    </row>
    <row r="28" spans="1:11" s="391" customFormat="1" ht="12.75">
      <c r="A28" s="384"/>
      <c r="B28" s="385"/>
      <c r="C28" s="408"/>
      <c r="D28" s="364"/>
      <c r="E28" s="503"/>
      <c r="F28" s="386"/>
      <c r="G28" s="371"/>
      <c r="H28" s="388"/>
      <c r="I28" s="389"/>
      <c r="J28" s="374"/>
      <c r="K28" s="375"/>
    </row>
    <row r="29" spans="1:11" s="197" customFormat="1" ht="132">
      <c r="A29" s="367" t="str">
        <f>$B$8</f>
        <v>I.</v>
      </c>
      <c r="B29" s="368">
        <f>COUNT($A$11:B27)+1</f>
        <v>8</v>
      </c>
      <c r="C29" s="412" t="s">
        <v>349</v>
      </c>
      <c r="D29" s="364" t="s">
        <v>96</v>
      </c>
      <c r="E29" s="503">
        <v>6</v>
      </c>
      <c r="F29" s="377"/>
      <c r="G29" s="377">
        <f>IF('Osnovni podatki'!$B$41=1,E29*F29,"")</f>
        <v>0</v>
      </c>
      <c r="H29" s="372"/>
      <c r="I29" s="373"/>
      <c r="J29" s="374"/>
      <c r="K29" s="390"/>
    </row>
    <row r="30" spans="1:11" s="197" customFormat="1" ht="12.75">
      <c r="A30" s="384"/>
      <c r="B30" s="368"/>
      <c r="C30" s="408"/>
      <c r="D30" s="364"/>
      <c r="E30" s="503"/>
      <c r="F30" s="386"/>
      <c r="G30" s="371"/>
      <c r="H30" s="372"/>
      <c r="I30" s="373"/>
      <c r="J30" s="374"/>
      <c r="K30" s="390"/>
    </row>
    <row r="31" spans="1:11" s="197" customFormat="1" ht="48.75" customHeight="1">
      <c r="A31" s="367" t="str">
        <f>$B$8</f>
        <v>I.</v>
      </c>
      <c r="B31" s="368">
        <f>COUNT($A$11:B29)+1</f>
        <v>9</v>
      </c>
      <c r="C31" s="408" t="s">
        <v>350</v>
      </c>
      <c r="D31" s="364" t="s">
        <v>96</v>
      </c>
      <c r="E31" s="503">
        <v>1</v>
      </c>
      <c r="F31" s="377"/>
      <c r="G31" s="377">
        <f>IF('Osnovni podatki'!$B$41=1,E31*F31,"")</f>
        <v>0</v>
      </c>
      <c r="H31" s="372"/>
      <c r="I31" s="373"/>
      <c r="J31" s="374"/>
      <c r="K31" s="390"/>
    </row>
    <row r="32" spans="1:11" s="197" customFormat="1" ht="12.75">
      <c r="A32" s="384"/>
      <c r="B32" s="368"/>
      <c r="C32" s="408"/>
      <c r="D32" s="364"/>
      <c r="E32" s="503"/>
      <c r="F32" s="386"/>
      <c r="G32" s="371"/>
      <c r="H32" s="372"/>
      <c r="I32" s="373"/>
      <c r="J32" s="374"/>
      <c r="K32" s="390"/>
    </row>
    <row r="33" spans="1:11" s="197" customFormat="1" ht="60">
      <c r="A33" s="367" t="str">
        <f>$B$8</f>
        <v>I.</v>
      </c>
      <c r="B33" s="368">
        <f>COUNT($A$11:B31)+1</f>
        <v>10</v>
      </c>
      <c r="C33" s="412" t="s">
        <v>351</v>
      </c>
      <c r="D33" s="364" t="s">
        <v>4</v>
      </c>
      <c r="E33" s="503">
        <v>1</v>
      </c>
      <c r="F33" s="377"/>
      <c r="G33" s="377">
        <f>IF('Osnovni podatki'!$B$41=1,E33*F33,"")</f>
        <v>0</v>
      </c>
      <c r="H33" s="372"/>
      <c r="I33" s="373"/>
      <c r="J33" s="374"/>
      <c r="K33" s="390"/>
    </row>
    <row r="34" spans="1:11" s="391" customFormat="1" ht="12.75">
      <c r="A34" s="384"/>
      <c r="B34" s="385"/>
      <c r="C34" s="412"/>
      <c r="D34" s="364"/>
      <c r="E34" s="503"/>
      <c r="F34" s="386"/>
      <c r="G34" s="371"/>
      <c r="H34" s="388"/>
      <c r="I34" s="389"/>
      <c r="J34" s="374"/>
      <c r="K34" s="375"/>
    </row>
    <row r="35" spans="1:11" s="197" customFormat="1" ht="15.75" customHeight="1">
      <c r="A35" s="367" t="str">
        <f>$B$8</f>
        <v>I.</v>
      </c>
      <c r="B35" s="368">
        <f>COUNT($A$11:B33)+1</f>
        <v>11</v>
      </c>
      <c r="C35" s="407" t="s">
        <v>316</v>
      </c>
      <c r="D35" s="364" t="s">
        <v>4</v>
      </c>
      <c r="E35" s="503">
        <v>4</v>
      </c>
      <c r="F35" s="377"/>
      <c r="G35" s="377">
        <f>IF('Osnovni podatki'!$B$41=1,E35*F35,"")</f>
        <v>0</v>
      </c>
      <c r="H35" s="372"/>
      <c r="I35" s="373"/>
      <c r="J35" s="374"/>
      <c r="K35" s="375"/>
    </row>
    <row r="36" spans="1:11" s="197" customFormat="1" ht="12.75">
      <c r="A36" s="384"/>
      <c r="B36" s="368"/>
      <c r="C36" s="412"/>
      <c r="D36" s="364"/>
      <c r="E36" s="503"/>
      <c r="F36" s="386"/>
      <c r="G36" s="371"/>
      <c r="H36" s="372"/>
      <c r="I36" s="373"/>
      <c r="J36" s="374"/>
      <c r="K36" s="375"/>
    </row>
    <row r="37" spans="1:11" s="197" customFormat="1" ht="12.75">
      <c r="A37" s="367" t="str">
        <f>$B$8</f>
        <v>I.</v>
      </c>
      <c r="B37" s="368">
        <f>COUNT($A$11:B35)+1</f>
        <v>12</v>
      </c>
      <c r="C37" s="407" t="s">
        <v>352</v>
      </c>
      <c r="D37" s="364" t="s">
        <v>4</v>
      </c>
      <c r="E37" s="503">
        <v>2</v>
      </c>
      <c r="F37" s="377"/>
      <c r="G37" s="377">
        <f>IF('Osnovni podatki'!$B$41=1,E37*F37,"")</f>
        <v>0</v>
      </c>
      <c r="H37" s="372"/>
      <c r="I37" s="373"/>
      <c r="J37" s="374"/>
      <c r="K37" s="375"/>
    </row>
    <row r="38" spans="1:11" s="197" customFormat="1" ht="12.75">
      <c r="A38" s="384"/>
      <c r="B38" s="368"/>
      <c r="C38" s="412"/>
      <c r="D38" s="364"/>
      <c r="E38" s="503"/>
      <c r="F38" s="386"/>
      <c r="G38" s="371"/>
      <c r="H38" s="372"/>
      <c r="I38" s="373"/>
      <c r="J38" s="374"/>
      <c r="K38" s="375"/>
    </row>
    <row r="39" spans="1:11" s="197" customFormat="1" ht="51" customHeight="1">
      <c r="A39" s="367" t="str">
        <f>$B$8</f>
        <v>I.</v>
      </c>
      <c r="B39" s="368">
        <f>COUNT($A$11:B37)+1</f>
        <v>13</v>
      </c>
      <c r="C39" s="412" t="s">
        <v>353</v>
      </c>
      <c r="D39" s="364" t="s">
        <v>96</v>
      </c>
      <c r="E39" s="503">
        <v>1</v>
      </c>
      <c r="F39" s="377"/>
      <c r="G39" s="377">
        <f>IF('Osnovni podatki'!$B$41=1,E39*F39,"")</f>
        <v>0</v>
      </c>
      <c r="H39" s="372"/>
      <c r="I39" s="373"/>
      <c r="J39" s="374"/>
      <c r="K39" s="375"/>
    </row>
    <row r="40" spans="1:11" s="197" customFormat="1" ht="12.75">
      <c r="A40" s="384"/>
      <c r="B40" s="368"/>
      <c r="C40" s="412"/>
      <c r="D40" s="364"/>
      <c r="E40" s="503"/>
      <c r="F40" s="386"/>
      <c r="G40" s="371"/>
      <c r="H40" s="372"/>
      <c r="I40" s="373"/>
      <c r="J40" s="374"/>
      <c r="K40" s="375"/>
    </row>
    <row r="41" spans="1:11" s="197" customFormat="1" ht="36">
      <c r="A41" s="367" t="str">
        <f>$B$8</f>
        <v>I.</v>
      </c>
      <c r="B41" s="368">
        <f>COUNT($A$11:B39)+1</f>
        <v>14</v>
      </c>
      <c r="C41" s="412" t="s">
        <v>354</v>
      </c>
      <c r="D41" s="364" t="s">
        <v>96</v>
      </c>
      <c r="E41" s="503">
        <v>1</v>
      </c>
      <c r="F41" s="377"/>
      <c r="G41" s="377">
        <f>IF('Osnovni podatki'!$B$41=1,E41*F41,"")</f>
        <v>0</v>
      </c>
      <c r="H41" s="372"/>
      <c r="I41" s="373"/>
      <c r="J41" s="374"/>
      <c r="K41" s="375"/>
    </row>
    <row r="42" spans="1:11" s="197" customFormat="1" ht="12.75">
      <c r="A42" s="384"/>
      <c r="B42" s="368"/>
      <c r="C42" s="412"/>
      <c r="D42" s="364"/>
      <c r="E42" s="503"/>
      <c r="F42" s="386"/>
      <c r="G42" s="371"/>
      <c r="H42" s="372"/>
      <c r="I42" s="373"/>
      <c r="J42" s="374"/>
      <c r="K42" s="375"/>
    </row>
    <row r="43" spans="1:11" s="197" customFormat="1" ht="39" customHeight="1">
      <c r="A43" s="367" t="str">
        <f>$B$8</f>
        <v>I.</v>
      </c>
      <c r="B43" s="368">
        <f>COUNT($A$11:B41)+1</f>
        <v>15</v>
      </c>
      <c r="C43" s="412" t="s">
        <v>355</v>
      </c>
      <c r="D43" s="364" t="s">
        <v>96</v>
      </c>
      <c r="E43" s="503">
        <v>4</v>
      </c>
      <c r="F43" s="377"/>
      <c r="G43" s="377">
        <f>IF('Osnovni podatki'!$B$41=1,E43*F43,"")</f>
        <v>0</v>
      </c>
      <c r="H43" s="372"/>
      <c r="I43" s="373"/>
      <c r="J43" s="374"/>
      <c r="K43" s="375"/>
    </row>
    <row r="44" spans="1:11" s="197" customFormat="1" ht="12.75">
      <c r="A44" s="384"/>
      <c r="B44" s="368"/>
      <c r="C44" s="412"/>
      <c r="D44" s="364"/>
      <c r="E44" s="503"/>
      <c r="F44" s="386"/>
      <c r="G44" s="371"/>
      <c r="H44" s="372"/>
      <c r="I44" s="373"/>
      <c r="J44" s="374"/>
      <c r="K44" s="375"/>
    </row>
    <row r="45" spans="1:11" s="197" customFormat="1" ht="36">
      <c r="A45" s="367" t="str">
        <f>$B$8</f>
        <v>I.</v>
      </c>
      <c r="B45" s="368">
        <f>COUNT($A$11:B43)+1</f>
        <v>16</v>
      </c>
      <c r="C45" s="407" t="s">
        <v>343</v>
      </c>
      <c r="D45" s="364" t="s">
        <v>96</v>
      </c>
      <c r="E45" s="503">
        <v>1</v>
      </c>
      <c r="F45" s="377"/>
      <c r="G45" s="377">
        <f>IF('Osnovni podatki'!$B$41=1,E45*F45,"")</f>
        <v>0</v>
      </c>
      <c r="H45" s="372"/>
      <c r="I45" s="373"/>
      <c r="J45" s="374"/>
      <c r="K45" s="375"/>
    </row>
    <row r="46" spans="1:11" s="197" customFormat="1" ht="12.75">
      <c r="A46" s="384"/>
      <c r="B46" s="368"/>
      <c r="C46" s="412"/>
      <c r="D46" s="352"/>
      <c r="E46" s="352"/>
      <c r="F46" s="386"/>
      <c r="G46" s="371"/>
      <c r="H46" s="372"/>
      <c r="I46" s="373"/>
      <c r="J46" s="374"/>
      <c r="K46" s="375"/>
    </row>
    <row r="47" spans="1:11" s="197" customFormat="1" ht="72">
      <c r="A47" s="367"/>
      <c r="B47" s="368"/>
      <c r="C47" s="407" t="s">
        <v>592</v>
      </c>
      <c r="D47" s="352"/>
      <c r="E47" s="352"/>
      <c r="F47" s="377"/>
      <c r="G47" s="377">
        <f>IF('Osnovni podatki'!$B$41=1,E47*F47,"")</f>
        <v>0</v>
      </c>
      <c r="H47" s="372"/>
      <c r="I47" s="373"/>
      <c r="J47" s="374"/>
      <c r="K47" s="375"/>
    </row>
    <row r="48" spans="1:11" s="197" customFormat="1" ht="12.75">
      <c r="A48" s="384"/>
      <c r="B48" s="368"/>
      <c r="C48" s="335"/>
      <c r="D48" s="392"/>
      <c r="E48" s="393"/>
      <c r="F48" s="371"/>
      <c r="G48" s="371"/>
      <c r="H48" s="372"/>
      <c r="I48" s="373"/>
      <c r="J48" s="374"/>
      <c r="K48" s="375"/>
    </row>
    <row r="49" spans="1:7" s="138" customFormat="1" ht="13.5" thickBot="1">
      <c r="A49" s="394"/>
      <c r="B49" s="395"/>
      <c r="C49" s="380" t="str">
        <f>CONCATENATE(B23," ",C23," - SKUPAJ:")</f>
        <v> OPREMA-VIDEO IN KOMUNIKACIJSKI SISTEM - SKUPAJ:</v>
      </c>
      <c r="D49" s="380"/>
      <c r="E49" s="380"/>
      <c r="F49" s="381"/>
      <c r="G49" s="382">
        <f>IF('Osnovni podatki'!$B$41=1,SUM(G24:G48),"")</f>
        <v>0</v>
      </c>
    </row>
    <row r="50" spans="1:11" s="197" customFormat="1" ht="12.75">
      <c r="A50" s="367"/>
      <c r="B50" s="368"/>
      <c r="C50" s="379"/>
      <c r="D50" s="369"/>
      <c r="E50" s="370"/>
      <c r="F50" s="377"/>
      <c r="G50" s="377"/>
      <c r="H50" s="372"/>
      <c r="I50" s="373"/>
      <c r="J50" s="374"/>
      <c r="K50" s="375"/>
    </row>
    <row r="51" spans="3:7" s="197" customFormat="1" ht="12">
      <c r="C51" s="362"/>
      <c r="E51" s="363"/>
      <c r="F51" s="353"/>
      <c r="G51" s="353"/>
    </row>
    <row r="52" spans="1:7" s="138" customFormat="1" ht="13.5" thickBot="1">
      <c r="A52" s="342" t="str">
        <f>CONCATENATE("DELNA REKAPITULACIJA - ",A3,C3)</f>
        <v>DELNA REKAPITULACIJA - E10.VIDEO IN KOMUNIKACIJSKI SISTEM</v>
      </c>
      <c r="B52" s="342"/>
      <c r="C52" s="508"/>
      <c r="D52" s="537"/>
      <c r="E52" s="509"/>
      <c r="F52" s="538"/>
      <c r="G52" s="538"/>
    </row>
    <row r="53" spans="1:7" s="232" customFormat="1" ht="14.25" customHeight="1">
      <c r="A53" s="396"/>
      <c r="B53" s="396"/>
      <c r="C53" s="397"/>
      <c r="D53" s="396"/>
      <c r="E53" s="398"/>
      <c r="F53" s="399"/>
      <c r="G53" s="399"/>
    </row>
    <row r="54" spans="1:7" s="138" customFormat="1" ht="25.5">
      <c r="A54" s="313"/>
      <c r="B54" s="313"/>
      <c r="C54" s="413" t="str">
        <f>+C10</f>
        <v>ELEKTRO DEL - VIDEO IN KOMUNIKACIJSKI SISTEM</v>
      </c>
      <c r="E54" s="136"/>
      <c r="G54" s="314">
        <f>G21</f>
        <v>0</v>
      </c>
    </row>
    <row r="55" spans="1:7" s="138" customFormat="1" ht="12.75">
      <c r="A55" s="313"/>
      <c r="B55" s="313"/>
      <c r="C55" s="134" t="str">
        <f>C23</f>
        <v>OPREMA-VIDEO IN KOMUNIKACIJSKI SISTEM</v>
      </c>
      <c r="E55" s="136"/>
      <c r="G55" s="314">
        <f>G49</f>
        <v>0</v>
      </c>
    </row>
    <row r="56" spans="1:7" s="138" customFormat="1" ht="12.75">
      <c r="A56" s="315"/>
      <c r="B56" s="315"/>
      <c r="C56" s="136" t="str">
        <f>CONCATENATE(A3," ",C3," - SKUPAJ:")</f>
        <v>E10. VIDEO IN KOMUNIKACIJSKI SISTEM - SKUPAJ:</v>
      </c>
      <c r="D56" s="136"/>
      <c r="E56" s="136"/>
      <c r="G56" s="314">
        <f>IF('Osnovni podatki'!$B$41=1,SUM(G54:G55),"")</f>
        <v>0</v>
      </c>
    </row>
    <row r="57" spans="3:7" s="232" customFormat="1" ht="12.75">
      <c r="C57" s="401"/>
      <c r="E57" s="404"/>
      <c r="F57" s="402"/>
      <c r="G57" s="400"/>
    </row>
    <row r="58" spans="3:7" s="197" customFormat="1" ht="12">
      <c r="C58" s="405"/>
      <c r="E58" s="363"/>
      <c r="F58" s="353"/>
      <c r="G58" s="353"/>
    </row>
    <row r="59" spans="3:7" s="197" customFormat="1" ht="12">
      <c r="C59" s="405"/>
      <c r="E59" s="363"/>
      <c r="F59" s="353"/>
      <c r="G59" s="353"/>
    </row>
    <row r="60" spans="3:7" s="197" customFormat="1" ht="12">
      <c r="C60" s="405"/>
      <c r="E60" s="363"/>
      <c r="F60" s="353"/>
      <c r="G60" s="353"/>
    </row>
    <row r="61" spans="3:7" s="197" customFormat="1" ht="12">
      <c r="C61" s="405"/>
      <c r="E61" s="363"/>
      <c r="F61" s="353"/>
      <c r="G61" s="353"/>
    </row>
    <row r="62" spans="3:7" s="197" customFormat="1" ht="12">
      <c r="C62" s="405"/>
      <c r="E62" s="363"/>
      <c r="F62" s="353"/>
      <c r="G62" s="353"/>
    </row>
    <row r="63" spans="3:7" s="197" customFormat="1" ht="12">
      <c r="C63" s="405"/>
      <c r="E63" s="363"/>
      <c r="F63" s="353"/>
      <c r="G63" s="353"/>
    </row>
    <row r="64" spans="3:7" s="197" customFormat="1" ht="12">
      <c r="C64" s="405"/>
      <c r="E64" s="363"/>
      <c r="F64" s="353"/>
      <c r="G64" s="353"/>
    </row>
    <row r="65" spans="3:7" s="197" customFormat="1" ht="12">
      <c r="C65" s="405"/>
      <c r="E65" s="363"/>
      <c r="F65" s="353"/>
      <c r="G65" s="353"/>
    </row>
    <row r="66" spans="3:7" s="197" customFormat="1" ht="12">
      <c r="C66" s="405"/>
      <c r="E66" s="363"/>
      <c r="F66" s="353"/>
      <c r="G66" s="353"/>
    </row>
    <row r="67" spans="3:7" s="197" customFormat="1" ht="12">
      <c r="C67" s="405"/>
      <c r="E67" s="363"/>
      <c r="F67" s="353"/>
      <c r="G67" s="353"/>
    </row>
    <row r="68" spans="3:7" s="197" customFormat="1" ht="12">
      <c r="C68" s="405"/>
      <c r="E68" s="363"/>
      <c r="F68" s="353"/>
      <c r="G68" s="353"/>
    </row>
    <row r="69" spans="3:7" s="197" customFormat="1" ht="12">
      <c r="C69" s="405"/>
      <c r="E69" s="363"/>
      <c r="F69" s="353"/>
      <c r="G69" s="353"/>
    </row>
    <row r="70" spans="3:7" s="197" customFormat="1" ht="12">
      <c r="C70" s="405"/>
      <c r="E70" s="363"/>
      <c r="F70" s="353"/>
      <c r="G70" s="353"/>
    </row>
    <row r="71" spans="3:7" s="197" customFormat="1" ht="12">
      <c r="C71" s="405"/>
      <c r="E71" s="363"/>
      <c r="F71" s="353"/>
      <c r="G71" s="353"/>
    </row>
    <row r="72" spans="3:7" s="197" customFormat="1" ht="12">
      <c r="C72" s="405"/>
      <c r="E72" s="363"/>
      <c r="F72" s="353"/>
      <c r="G72" s="353"/>
    </row>
    <row r="73" spans="3:7" s="197" customFormat="1" ht="12">
      <c r="C73" s="405"/>
      <c r="E73" s="363"/>
      <c r="F73" s="353"/>
      <c r="G73" s="353"/>
    </row>
    <row r="74" spans="3:7" s="197" customFormat="1" ht="12">
      <c r="C74" s="405"/>
      <c r="E74" s="363"/>
      <c r="F74" s="353"/>
      <c r="G74" s="353"/>
    </row>
    <row r="75" spans="3:7" s="197" customFormat="1" ht="12">
      <c r="C75" s="405"/>
      <c r="E75" s="363"/>
      <c r="F75" s="353"/>
      <c r="G75" s="353"/>
    </row>
    <row r="76" spans="3:7" s="197" customFormat="1" ht="12">
      <c r="C76" s="405"/>
      <c r="E76" s="363"/>
      <c r="F76" s="353"/>
      <c r="G76" s="353"/>
    </row>
    <row r="77" spans="3:7" s="197" customFormat="1" ht="12">
      <c r="C77" s="405"/>
      <c r="E77" s="363"/>
      <c r="F77" s="353"/>
      <c r="G77" s="353"/>
    </row>
    <row r="78" spans="3:7" s="197" customFormat="1" ht="12">
      <c r="C78" s="405"/>
      <c r="E78" s="363"/>
      <c r="F78" s="353"/>
      <c r="G78" s="353"/>
    </row>
    <row r="79" spans="3:7" s="197" customFormat="1" ht="12">
      <c r="C79" s="405"/>
      <c r="E79" s="363"/>
      <c r="F79" s="353"/>
      <c r="G79" s="353"/>
    </row>
    <row r="80" spans="3:7" s="197" customFormat="1" ht="12">
      <c r="C80" s="405"/>
      <c r="E80" s="363"/>
      <c r="F80" s="353"/>
      <c r="G80" s="353"/>
    </row>
    <row r="81" spans="3:7" s="197" customFormat="1" ht="12">
      <c r="C81" s="405"/>
      <c r="E81" s="363"/>
      <c r="F81" s="353"/>
      <c r="G81" s="353"/>
    </row>
    <row r="82" spans="3:7" s="197" customFormat="1" ht="12">
      <c r="C82" s="405"/>
      <c r="E82" s="363"/>
      <c r="F82" s="353"/>
      <c r="G82" s="353"/>
    </row>
    <row r="83" spans="3:7" s="197" customFormat="1" ht="12">
      <c r="C83" s="405"/>
      <c r="E83" s="363"/>
      <c r="F83" s="353"/>
      <c r="G83" s="353"/>
    </row>
    <row r="84" spans="3:7" s="197" customFormat="1" ht="12">
      <c r="C84" s="405"/>
      <c r="E84" s="363"/>
      <c r="F84" s="353"/>
      <c r="G84" s="353"/>
    </row>
    <row r="85" spans="3:7" s="197" customFormat="1" ht="12">
      <c r="C85" s="405"/>
      <c r="E85" s="363"/>
      <c r="F85" s="353"/>
      <c r="G85" s="353"/>
    </row>
    <row r="86" spans="3:7" s="197" customFormat="1" ht="12">
      <c r="C86" s="405"/>
      <c r="E86" s="363"/>
      <c r="F86" s="353"/>
      <c r="G86" s="353"/>
    </row>
    <row r="87" spans="3:7" s="197" customFormat="1" ht="12">
      <c r="C87" s="405"/>
      <c r="E87" s="363"/>
      <c r="F87" s="353"/>
      <c r="G87" s="353"/>
    </row>
    <row r="88" spans="3:7" s="197" customFormat="1" ht="12">
      <c r="C88" s="405"/>
      <c r="E88" s="363"/>
      <c r="F88" s="353"/>
      <c r="G88" s="353"/>
    </row>
    <row r="89" spans="3:7" s="197" customFormat="1" ht="12">
      <c r="C89" s="405"/>
      <c r="E89" s="363"/>
      <c r="F89" s="353"/>
      <c r="G89" s="353"/>
    </row>
    <row r="90" spans="3:7" s="197" customFormat="1" ht="12">
      <c r="C90" s="405"/>
      <c r="E90" s="363"/>
      <c r="F90" s="353"/>
      <c r="G90" s="353"/>
    </row>
    <row r="91" spans="3:7" s="197" customFormat="1" ht="12">
      <c r="C91" s="405"/>
      <c r="E91" s="363"/>
      <c r="F91" s="353"/>
      <c r="G91" s="353"/>
    </row>
    <row r="92" spans="3:7" s="197" customFormat="1" ht="12">
      <c r="C92" s="405"/>
      <c r="E92" s="363"/>
      <c r="F92" s="353"/>
      <c r="G92" s="353"/>
    </row>
    <row r="93" spans="3:7" s="197" customFormat="1" ht="12">
      <c r="C93" s="405"/>
      <c r="E93" s="363"/>
      <c r="F93" s="353"/>
      <c r="G93" s="353"/>
    </row>
    <row r="94" spans="3:7" s="197" customFormat="1" ht="12">
      <c r="C94" s="405"/>
      <c r="E94" s="363"/>
      <c r="F94" s="353"/>
      <c r="G94" s="353"/>
    </row>
    <row r="95" spans="3:7" s="197" customFormat="1" ht="12">
      <c r="C95" s="405"/>
      <c r="E95" s="363"/>
      <c r="F95" s="353"/>
      <c r="G95" s="353"/>
    </row>
    <row r="96" spans="3:7" s="197" customFormat="1" ht="12">
      <c r="C96" s="405"/>
      <c r="E96" s="363"/>
      <c r="F96" s="353"/>
      <c r="G96" s="353"/>
    </row>
    <row r="97" spans="3:7" s="197" customFormat="1" ht="12">
      <c r="C97" s="405"/>
      <c r="E97" s="363"/>
      <c r="F97" s="353"/>
      <c r="G97" s="353"/>
    </row>
    <row r="98" spans="3:7" s="197" customFormat="1" ht="12">
      <c r="C98" s="405"/>
      <c r="E98" s="363"/>
      <c r="F98" s="353"/>
      <c r="G98" s="353"/>
    </row>
    <row r="99" spans="3:7" s="197" customFormat="1" ht="12">
      <c r="C99" s="405"/>
      <c r="E99" s="363"/>
      <c r="F99" s="353"/>
      <c r="G99" s="353"/>
    </row>
    <row r="100" spans="3:7" s="197" customFormat="1" ht="12">
      <c r="C100" s="405"/>
      <c r="E100" s="363"/>
      <c r="F100" s="353"/>
      <c r="G100" s="353"/>
    </row>
    <row r="101" spans="3:7" s="197" customFormat="1" ht="12">
      <c r="C101" s="405"/>
      <c r="E101" s="363"/>
      <c r="F101" s="353"/>
      <c r="G101" s="353"/>
    </row>
    <row r="102" spans="3:7" s="197" customFormat="1" ht="12">
      <c r="C102" s="405"/>
      <c r="E102" s="363"/>
      <c r="F102" s="353"/>
      <c r="G102" s="353"/>
    </row>
    <row r="103" spans="3:7" s="197" customFormat="1" ht="12">
      <c r="C103" s="405"/>
      <c r="E103" s="363"/>
      <c r="F103" s="353"/>
      <c r="G103" s="353"/>
    </row>
    <row r="104" spans="3:7" s="197" customFormat="1" ht="12">
      <c r="C104" s="405"/>
      <c r="E104" s="363"/>
      <c r="F104" s="353"/>
      <c r="G104" s="353"/>
    </row>
    <row r="105" spans="3:7" s="197" customFormat="1" ht="12">
      <c r="C105" s="405"/>
      <c r="E105" s="363"/>
      <c r="F105" s="353"/>
      <c r="G105" s="353"/>
    </row>
    <row r="106" spans="3:7" s="197" customFormat="1" ht="12">
      <c r="C106" s="405"/>
      <c r="E106" s="363"/>
      <c r="F106" s="353"/>
      <c r="G106" s="353"/>
    </row>
    <row r="107" spans="3:7" s="197" customFormat="1" ht="12">
      <c r="C107" s="405"/>
      <c r="E107" s="363"/>
      <c r="F107" s="353"/>
      <c r="G107" s="353"/>
    </row>
    <row r="108" spans="3:7" s="197" customFormat="1" ht="12">
      <c r="C108" s="405"/>
      <c r="E108" s="363"/>
      <c r="F108" s="353"/>
      <c r="G108" s="353"/>
    </row>
    <row r="109" spans="3:7" s="197" customFormat="1" ht="12">
      <c r="C109" s="405"/>
      <c r="E109" s="363"/>
      <c r="F109" s="353"/>
      <c r="G109" s="353"/>
    </row>
    <row r="110" spans="3:7" s="197" customFormat="1" ht="12">
      <c r="C110" s="405"/>
      <c r="E110" s="363"/>
      <c r="F110" s="353"/>
      <c r="G110" s="353"/>
    </row>
    <row r="111" spans="3:7" s="197" customFormat="1" ht="12">
      <c r="C111" s="405"/>
      <c r="E111" s="363"/>
      <c r="F111" s="353"/>
      <c r="G111" s="353"/>
    </row>
    <row r="112" spans="3:7" s="197" customFormat="1" ht="12">
      <c r="C112" s="405"/>
      <c r="E112" s="363"/>
      <c r="F112" s="353"/>
      <c r="G112" s="353"/>
    </row>
    <row r="113" spans="3:7" s="197" customFormat="1" ht="12">
      <c r="C113" s="405"/>
      <c r="E113" s="363"/>
      <c r="F113" s="353"/>
      <c r="G113" s="353"/>
    </row>
    <row r="114" spans="3:7" s="197" customFormat="1" ht="12">
      <c r="C114" s="405"/>
      <c r="E114" s="363"/>
      <c r="F114" s="353"/>
      <c r="G114" s="353"/>
    </row>
    <row r="115" spans="3:7" s="197" customFormat="1" ht="12">
      <c r="C115" s="405"/>
      <c r="E115" s="363"/>
      <c r="F115" s="353"/>
      <c r="G115" s="353"/>
    </row>
    <row r="116" spans="3:7" s="197" customFormat="1" ht="12">
      <c r="C116" s="405"/>
      <c r="E116" s="363"/>
      <c r="F116" s="353"/>
      <c r="G116" s="353"/>
    </row>
    <row r="117" spans="3:7" s="197" customFormat="1" ht="12">
      <c r="C117" s="405"/>
      <c r="E117" s="363"/>
      <c r="F117" s="353"/>
      <c r="G117" s="353"/>
    </row>
    <row r="118" spans="3:7" s="197" customFormat="1" ht="12">
      <c r="C118" s="405"/>
      <c r="E118" s="363"/>
      <c r="F118" s="353"/>
      <c r="G118" s="353"/>
    </row>
    <row r="119" spans="3:7" s="197" customFormat="1" ht="12">
      <c r="C119" s="405"/>
      <c r="E119" s="363"/>
      <c r="F119" s="353"/>
      <c r="G119" s="353"/>
    </row>
    <row r="120" spans="3:7" s="197" customFormat="1" ht="12">
      <c r="C120" s="405"/>
      <c r="E120" s="363"/>
      <c r="F120" s="353"/>
      <c r="G120" s="353"/>
    </row>
    <row r="121" spans="3:7" s="197" customFormat="1" ht="12">
      <c r="C121" s="405"/>
      <c r="E121" s="363"/>
      <c r="F121" s="353"/>
      <c r="G121" s="353"/>
    </row>
    <row r="122" spans="3:7" s="197" customFormat="1" ht="12">
      <c r="C122" s="405"/>
      <c r="E122" s="363"/>
      <c r="F122" s="353"/>
      <c r="G122" s="353"/>
    </row>
    <row r="123" spans="3:7" s="197" customFormat="1" ht="12">
      <c r="C123" s="405"/>
      <c r="E123" s="363"/>
      <c r="F123" s="353"/>
      <c r="G123" s="353"/>
    </row>
    <row r="124" spans="3:7" s="197" customFormat="1" ht="12">
      <c r="C124" s="405"/>
      <c r="E124" s="363"/>
      <c r="F124" s="353"/>
      <c r="G124" s="353"/>
    </row>
    <row r="125" spans="3:7" s="197" customFormat="1" ht="12">
      <c r="C125" s="405"/>
      <c r="E125" s="363"/>
      <c r="F125" s="353"/>
      <c r="G125" s="353"/>
    </row>
    <row r="126" spans="3:7" s="197" customFormat="1" ht="12">
      <c r="C126" s="405"/>
      <c r="E126" s="363"/>
      <c r="F126" s="353"/>
      <c r="G126" s="353"/>
    </row>
    <row r="127" spans="3:7" s="197" customFormat="1" ht="12">
      <c r="C127" s="405"/>
      <c r="E127" s="363"/>
      <c r="F127" s="353"/>
      <c r="G127" s="353"/>
    </row>
    <row r="128" spans="3:7" s="197" customFormat="1" ht="12">
      <c r="C128" s="405"/>
      <c r="E128" s="363"/>
      <c r="F128" s="353"/>
      <c r="G128" s="353"/>
    </row>
    <row r="129" spans="3:7" s="197" customFormat="1" ht="12">
      <c r="C129" s="405"/>
      <c r="E129" s="363"/>
      <c r="F129" s="353"/>
      <c r="G129" s="353"/>
    </row>
    <row r="130" spans="3:7" s="197" customFormat="1" ht="12">
      <c r="C130" s="405"/>
      <c r="E130" s="363"/>
      <c r="F130" s="353"/>
      <c r="G130" s="353"/>
    </row>
    <row r="131" spans="3:7" s="197" customFormat="1" ht="12">
      <c r="C131" s="405"/>
      <c r="E131" s="363"/>
      <c r="F131" s="353"/>
      <c r="G131" s="353"/>
    </row>
    <row r="132" spans="3:7" s="197" customFormat="1" ht="12">
      <c r="C132" s="405"/>
      <c r="E132" s="363"/>
      <c r="F132" s="353"/>
      <c r="G132" s="353"/>
    </row>
    <row r="133" spans="3:7" s="197" customFormat="1" ht="12">
      <c r="C133" s="405"/>
      <c r="E133" s="363"/>
      <c r="F133" s="353"/>
      <c r="G133" s="353"/>
    </row>
    <row r="134" spans="3:7" s="197" customFormat="1" ht="12">
      <c r="C134" s="405"/>
      <c r="E134" s="363"/>
      <c r="F134" s="353"/>
      <c r="G134" s="353"/>
    </row>
    <row r="135" spans="3:7" s="197" customFormat="1" ht="12">
      <c r="C135" s="405"/>
      <c r="E135" s="363"/>
      <c r="F135" s="353"/>
      <c r="G135" s="353"/>
    </row>
    <row r="136" spans="3:7" s="197" customFormat="1" ht="12">
      <c r="C136" s="405"/>
      <c r="E136" s="363"/>
      <c r="F136" s="353"/>
      <c r="G136" s="353"/>
    </row>
    <row r="137" spans="3:7" s="197" customFormat="1" ht="12">
      <c r="C137" s="405"/>
      <c r="E137" s="363"/>
      <c r="F137" s="353"/>
      <c r="G137" s="353"/>
    </row>
    <row r="138" spans="3:7" s="197" customFormat="1" ht="12">
      <c r="C138" s="405"/>
      <c r="E138" s="363"/>
      <c r="F138" s="353"/>
      <c r="G138" s="353"/>
    </row>
    <row r="139" spans="3:7" s="197" customFormat="1" ht="12">
      <c r="C139" s="405"/>
      <c r="E139" s="363"/>
      <c r="F139" s="353"/>
      <c r="G139" s="353"/>
    </row>
    <row r="140" spans="3:7" s="197" customFormat="1" ht="12">
      <c r="C140" s="405"/>
      <c r="E140" s="363"/>
      <c r="F140" s="353"/>
      <c r="G140" s="353"/>
    </row>
    <row r="141" spans="3:7" s="197" customFormat="1" ht="12">
      <c r="C141" s="405"/>
      <c r="E141" s="363"/>
      <c r="F141" s="353"/>
      <c r="G141" s="353"/>
    </row>
    <row r="142" spans="3:7" s="197" customFormat="1" ht="12">
      <c r="C142" s="405"/>
      <c r="E142" s="363"/>
      <c r="F142" s="353"/>
      <c r="G142" s="353"/>
    </row>
    <row r="143" spans="3:7" s="197" customFormat="1" ht="12">
      <c r="C143" s="405"/>
      <c r="E143" s="363"/>
      <c r="F143" s="353"/>
      <c r="G143" s="353"/>
    </row>
    <row r="144" spans="3:7" s="197" customFormat="1" ht="12">
      <c r="C144" s="405"/>
      <c r="E144" s="363"/>
      <c r="F144" s="353"/>
      <c r="G144" s="353"/>
    </row>
    <row r="145" spans="3:7" s="197" customFormat="1" ht="12">
      <c r="C145" s="405"/>
      <c r="E145" s="363"/>
      <c r="F145" s="353"/>
      <c r="G145" s="353"/>
    </row>
    <row r="146" spans="3:7" s="197" customFormat="1" ht="12">
      <c r="C146" s="405"/>
      <c r="E146" s="363"/>
      <c r="F146" s="353"/>
      <c r="G146" s="353"/>
    </row>
    <row r="147" spans="3:7" s="197" customFormat="1" ht="12">
      <c r="C147" s="405"/>
      <c r="E147" s="363"/>
      <c r="F147" s="353"/>
      <c r="G147" s="353"/>
    </row>
    <row r="148" spans="3:7" s="197" customFormat="1" ht="12">
      <c r="C148" s="405"/>
      <c r="E148" s="363"/>
      <c r="F148" s="353"/>
      <c r="G148" s="353"/>
    </row>
    <row r="149" spans="3:7" s="197" customFormat="1" ht="12">
      <c r="C149" s="405"/>
      <c r="E149" s="363"/>
      <c r="F149" s="353"/>
      <c r="G149" s="353"/>
    </row>
    <row r="150" spans="3:7" s="197" customFormat="1" ht="12">
      <c r="C150" s="405"/>
      <c r="E150" s="363"/>
      <c r="F150" s="353"/>
      <c r="G150" s="353"/>
    </row>
    <row r="151" spans="3:7" s="197" customFormat="1" ht="12">
      <c r="C151" s="405"/>
      <c r="E151" s="363"/>
      <c r="F151" s="353"/>
      <c r="G151" s="353"/>
    </row>
    <row r="152" spans="3:7" s="197" customFormat="1" ht="12">
      <c r="C152" s="405"/>
      <c r="E152" s="363"/>
      <c r="F152" s="353"/>
      <c r="G152" s="353"/>
    </row>
    <row r="153" spans="3:7" s="197" customFormat="1" ht="12">
      <c r="C153" s="405"/>
      <c r="E153" s="363"/>
      <c r="F153" s="353"/>
      <c r="G153" s="353"/>
    </row>
    <row r="154" spans="3:7" s="197" customFormat="1" ht="12">
      <c r="C154" s="405"/>
      <c r="E154" s="363"/>
      <c r="F154" s="353"/>
      <c r="G154" s="353"/>
    </row>
    <row r="155" spans="3:7" s="197" customFormat="1" ht="12">
      <c r="C155" s="405"/>
      <c r="E155" s="363"/>
      <c r="F155" s="353"/>
      <c r="G155" s="353"/>
    </row>
    <row r="156" spans="3:7" s="197" customFormat="1" ht="12">
      <c r="C156" s="405"/>
      <c r="E156" s="363"/>
      <c r="F156" s="353"/>
      <c r="G156" s="353"/>
    </row>
    <row r="157" spans="3:7" s="197" customFormat="1" ht="12">
      <c r="C157" s="405"/>
      <c r="E157" s="363"/>
      <c r="F157" s="353"/>
      <c r="G157" s="353"/>
    </row>
    <row r="158" spans="3:7" s="197" customFormat="1" ht="12">
      <c r="C158" s="405"/>
      <c r="E158" s="363"/>
      <c r="F158" s="353"/>
      <c r="G158" s="353"/>
    </row>
    <row r="159" spans="3:7" s="197" customFormat="1" ht="12">
      <c r="C159" s="405"/>
      <c r="E159" s="363"/>
      <c r="F159" s="353"/>
      <c r="G159" s="353"/>
    </row>
    <row r="160" spans="3:7" s="197" customFormat="1" ht="12">
      <c r="C160" s="405"/>
      <c r="E160" s="363"/>
      <c r="F160" s="353"/>
      <c r="G160" s="353"/>
    </row>
  </sheetData>
  <sheetProtection/>
  <mergeCells count="1">
    <mergeCell ref="A21:D21"/>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4.xml><?xml version="1.0" encoding="utf-8"?>
<worksheet xmlns="http://schemas.openxmlformats.org/spreadsheetml/2006/main" xmlns:r="http://schemas.openxmlformats.org/officeDocument/2006/relationships">
  <sheetPr codeName="List34">
    <tabColor rgb="FF92D050"/>
  </sheetPr>
  <dimension ref="A1:K128"/>
  <sheetViews>
    <sheetView view="pageBreakPreview" zoomScaleNormal="85" zoomScaleSheetLayoutView="100" workbookViewId="0" topLeftCell="A1">
      <selection activeCell="H1" sqref="H1:K16384"/>
    </sheetView>
  </sheetViews>
  <sheetFormatPr defaultColWidth="9.00390625" defaultRowHeight="12.75"/>
  <cols>
    <col min="1" max="1" width="2.625" style="109" customWidth="1"/>
    <col min="2" max="2" width="4.375" style="109" customWidth="1"/>
    <col min="3" max="3" width="43.75390625" style="273" customWidth="1"/>
    <col min="4" max="4" width="6.25390625" style="109" customWidth="1"/>
    <col min="5" max="5" width="7.625" style="274" customWidth="1"/>
    <col min="6" max="6" width="9.625" style="275" customWidth="1"/>
    <col min="7" max="7" width="13.25390625" style="275" customWidth="1"/>
    <col min="8" max="8" width="9.875" style="109" customWidth="1"/>
    <col min="9" max="9" width="2.625" style="109" bestFit="1" customWidth="1"/>
    <col min="10" max="10" width="9.125" style="109" customWidth="1"/>
    <col min="11" max="11" width="9.00390625" style="109" customWidth="1"/>
    <col min="12" max="16384" width="9.125" style="109" customWidth="1"/>
  </cols>
  <sheetData>
    <row r="1" spans="1:8" s="107" customFormat="1" ht="12.75">
      <c r="A1" s="457" t="str">
        <f>+OZN</f>
        <v>4.</v>
      </c>
      <c r="C1" s="457" t="str">
        <f>+DEL</f>
        <v>ELEKTRIČNE INŠTALACIJE</v>
      </c>
      <c r="E1" s="458"/>
      <c r="F1" s="276"/>
      <c r="G1" s="276"/>
      <c r="H1" s="464"/>
    </row>
    <row r="2" spans="1:8" s="107" customFormat="1" ht="12.75">
      <c r="A2" s="457"/>
      <c r="B2" s="450"/>
      <c r="C2" s="457"/>
      <c r="E2" s="458"/>
      <c r="F2" s="276"/>
      <c r="G2" s="276"/>
      <c r="H2" s="464"/>
    </row>
    <row r="3" spans="1:8" s="358" customFormat="1" ht="12.75">
      <c r="A3" s="459" t="str">
        <f>+'Osnovni podatki'!D43</f>
        <v>E11.</v>
      </c>
      <c r="B3" s="460"/>
      <c r="C3" s="461" t="str">
        <f>+'Osnovni podatki'!E43</f>
        <v>POLNILNA POSTAJA</v>
      </c>
      <c r="E3" s="462"/>
      <c r="F3" s="289"/>
      <c r="G3" s="289"/>
      <c r="H3" s="463"/>
    </row>
    <row r="4" spans="3:8" ht="12.75">
      <c r="C4" s="277"/>
      <c r="D4" s="272"/>
      <c r="E4" s="272"/>
      <c r="F4" s="272"/>
      <c r="G4" s="272"/>
      <c r="H4" s="414"/>
    </row>
    <row r="5" spans="1:8" ht="12.75" customHeight="1">
      <c r="A5" s="272" t="s">
        <v>121</v>
      </c>
      <c r="B5" s="272"/>
      <c r="C5" s="277"/>
      <c r="D5" s="272"/>
      <c r="E5" s="272"/>
      <c r="F5" s="272"/>
      <c r="G5" s="272"/>
      <c r="H5" s="278"/>
    </row>
    <row r="6" spans="1:11" s="107" customFormat="1" ht="12.75">
      <c r="A6" s="465" t="s">
        <v>457</v>
      </c>
      <c r="B6" s="465"/>
      <c r="C6" s="466" t="s">
        <v>458</v>
      </c>
      <c r="D6" s="467" t="s">
        <v>453</v>
      </c>
      <c r="E6" s="467" t="s">
        <v>454</v>
      </c>
      <c r="F6" s="484" t="s">
        <v>455</v>
      </c>
      <c r="G6" s="484" t="s">
        <v>456</v>
      </c>
      <c r="H6" s="109"/>
      <c r="J6" s="108"/>
      <c r="K6" s="108"/>
    </row>
    <row r="7" spans="1:7" s="78" customFormat="1" ht="12">
      <c r="A7" s="279"/>
      <c r="B7" s="79"/>
      <c r="C7" s="280"/>
      <c r="E7" s="281"/>
      <c r="F7" s="272"/>
      <c r="G7" s="272"/>
    </row>
    <row r="8" spans="1:7" s="169" customFormat="1" ht="13.5" thickBot="1">
      <c r="A8" s="476"/>
      <c r="B8" s="477" t="s">
        <v>108</v>
      </c>
      <c r="C8" s="529" t="s">
        <v>125</v>
      </c>
      <c r="D8" s="285"/>
      <c r="E8" s="286"/>
      <c r="F8" s="287"/>
      <c r="G8" s="288"/>
    </row>
    <row r="9" spans="1:7" ht="12.75">
      <c r="A9" s="290"/>
      <c r="B9" s="111"/>
      <c r="C9" s="291"/>
      <c r="E9" s="292"/>
      <c r="G9" s="293"/>
    </row>
    <row r="10" spans="1:11" s="78" customFormat="1" ht="47.25" customHeight="1">
      <c r="A10" s="248" t="str">
        <f>$B$8</f>
        <v>I.</v>
      </c>
      <c r="B10" s="79">
        <f>1</f>
        <v>1</v>
      </c>
      <c r="C10" s="323" t="s">
        <v>593</v>
      </c>
      <c r="D10" s="364" t="s">
        <v>4</v>
      </c>
      <c r="E10" s="503">
        <v>1</v>
      </c>
      <c r="F10" s="251"/>
      <c r="G10" s="251">
        <f>IF('Osnovni podatki'!$B$41=1,E10*F10,"")</f>
        <v>0</v>
      </c>
      <c r="H10" s="80"/>
      <c r="I10" s="81"/>
      <c r="J10" s="114"/>
      <c r="K10" s="82"/>
    </row>
    <row r="11" spans="1:11" s="85" customFormat="1" ht="12.75">
      <c r="A11" s="255"/>
      <c r="B11" s="174"/>
      <c r="C11" s="257"/>
      <c r="D11" s="391"/>
      <c r="E11" s="536"/>
      <c r="F11" s="190"/>
      <c r="G11" s="251"/>
      <c r="H11" s="115"/>
      <c r="I11" s="83"/>
      <c r="J11" s="114"/>
      <c r="K11" s="84"/>
    </row>
    <row r="12" spans="1:11" s="78" customFormat="1" ht="24">
      <c r="A12" s="248" t="str">
        <f>$B$8</f>
        <v>I.</v>
      </c>
      <c r="B12" s="79">
        <f>COUNT($A$10:B10)+1</f>
        <v>2</v>
      </c>
      <c r="C12" s="243" t="s">
        <v>594</v>
      </c>
      <c r="D12" s="364" t="s">
        <v>2</v>
      </c>
      <c r="E12" s="503">
        <v>30</v>
      </c>
      <c r="F12" s="251"/>
      <c r="G12" s="251">
        <f>IF('Osnovni podatki'!$B$41=1,E12*F12,"")</f>
        <v>0</v>
      </c>
      <c r="H12" s="80"/>
      <c r="I12" s="81"/>
      <c r="J12" s="114"/>
      <c r="K12" s="109"/>
    </row>
    <row r="13" spans="1:11" s="78" customFormat="1" ht="12.75">
      <c r="A13" s="248"/>
      <c r="B13" s="79"/>
      <c r="C13" s="246"/>
      <c r="D13" s="364"/>
      <c r="E13" s="503"/>
      <c r="F13" s="251"/>
      <c r="G13" s="251"/>
      <c r="H13" s="80"/>
      <c r="I13" s="81"/>
      <c r="J13" s="114"/>
      <c r="K13" s="109"/>
    </row>
    <row r="14" spans="1:11" s="78" customFormat="1" ht="12.75">
      <c r="A14" s="248" t="str">
        <f>$B$8</f>
        <v>I.</v>
      </c>
      <c r="B14" s="79">
        <f>COUNT($A$10:B12)+1</f>
        <v>3</v>
      </c>
      <c r="C14" s="246" t="s">
        <v>595</v>
      </c>
      <c r="D14" s="364" t="s">
        <v>2</v>
      </c>
      <c r="E14" s="503">
        <v>1</v>
      </c>
      <c r="F14" s="251"/>
      <c r="G14" s="251">
        <f>IF('Osnovni podatki'!$B$41=1,E14*F14,"")</f>
        <v>0</v>
      </c>
      <c r="H14" s="80"/>
      <c r="I14" s="81"/>
      <c r="J14" s="114"/>
      <c r="K14" s="109"/>
    </row>
    <row r="15" spans="1:11" s="78" customFormat="1" ht="12.75">
      <c r="A15" s="248"/>
      <c r="B15" s="79"/>
      <c r="C15" s="246"/>
      <c r="D15" s="364"/>
      <c r="E15" s="503"/>
      <c r="F15" s="251"/>
      <c r="G15" s="251"/>
      <c r="H15" s="80"/>
      <c r="I15" s="81"/>
      <c r="J15" s="114"/>
      <c r="K15" s="109"/>
    </row>
    <row r="16" spans="1:11" s="78" customFormat="1" ht="12.75">
      <c r="A16" s="248" t="str">
        <f>$B$8</f>
        <v>I.</v>
      </c>
      <c r="B16" s="79">
        <f>COUNT($A$10:B14)+1</f>
        <v>4</v>
      </c>
      <c r="C16" s="349" t="s">
        <v>539</v>
      </c>
      <c r="D16" s="364" t="s">
        <v>138</v>
      </c>
      <c r="E16" s="503">
        <v>3</v>
      </c>
      <c r="F16" s="251">
        <f>(SUM(G10:G14))/100</f>
        <v>0</v>
      </c>
      <c r="G16" s="251">
        <f>IF('Osnovni podatki'!$B$41=1,F16*E16,"")</f>
        <v>0</v>
      </c>
      <c r="H16" s="80"/>
      <c r="I16" s="81"/>
      <c r="J16" s="114"/>
      <c r="K16" s="109"/>
    </row>
    <row r="17" spans="1:11" s="78" customFormat="1" ht="12.75">
      <c r="A17" s="248"/>
      <c r="B17" s="79"/>
      <c r="C17" s="243"/>
      <c r="D17" s="249"/>
      <c r="E17" s="250"/>
      <c r="F17" s="251"/>
      <c r="G17" s="251"/>
      <c r="H17" s="80"/>
      <c r="I17" s="81"/>
      <c r="J17" s="114"/>
      <c r="K17" s="82"/>
    </row>
    <row r="18" spans="1:7" s="133" customFormat="1" ht="13.5" thickBot="1">
      <c r="A18" s="294"/>
      <c r="B18" s="295"/>
      <c r="C18" s="130" t="str">
        <f>CONCATENATE(B8," ",C8," - SKUPAJ:")</f>
        <v>I. ELEKTRO DEL - SKUPAJ:</v>
      </c>
      <c r="D18" s="130"/>
      <c r="E18" s="130"/>
      <c r="F18" s="296"/>
      <c r="G18" s="297">
        <f>IF('Osnovni podatki'!$B$41=1,SUM(G9:G17),"")</f>
        <v>0</v>
      </c>
    </row>
    <row r="19" spans="3:7" s="112" customFormat="1" ht="15">
      <c r="C19" s="104"/>
      <c r="E19" s="105"/>
      <c r="G19" s="298"/>
    </row>
    <row r="20" spans="3:7" s="78" customFormat="1" ht="12">
      <c r="C20" s="280"/>
      <c r="E20" s="281"/>
      <c r="F20" s="272"/>
      <c r="G20" s="272"/>
    </row>
    <row r="21" spans="1:7" s="138" customFormat="1" ht="13.5" thickBot="1">
      <c r="A21" s="342" t="str">
        <f>CONCATENATE("DELNA REKAPITULACIJA - ",A3,C3)</f>
        <v>DELNA REKAPITULACIJA - E11.POLNILNA POSTAJA</v>
      </c>
      <c r="B21" s="342"/>
      <c r="C21" s="508"/>
      <c r="D21" s="537"/>
      <c r="E21" s="509"/>
      <c r="F21" s="538"/>
      <c r="G21" s="538"/>
    </row>
    <row r="22" spans="1:7" s="175" customFormat="1" ht="14.25" customHeight="1">
      <c r="A22" s="304"/>
      <c r="B22" s="304"/>
      <c r="C22" s="305"/>
      <c r="D22" s="304"/>
      <c r="E22" s="306"/>
      <c r="F22" s="307"/>
      <c r="G22" s="307"/>
    </row>
    <row r="23" spans="1:7" s="138" customFormat="1" ht="12.75">
      <c r="A23" s="313"/>
      <c r="B23" s="313" t="str">
        <f>+B8</f>
        <v>I.</v>
      </c>
      <c r="C23" s="134" t="str">
        <f>+C8</f>
        <v>ELEKTRO DEL</v>
      </c>
      <c r="E23" s="136"/>
      <c r="G23" s="314">
        <f>+G18</f>
        <v>0</v>
      </c>
    </row>
    <row r="24" spans="1:7" s="138" customFormat="1" ht="12.75">
      <c r="A24" s="315"/>
      <c r="B24" s="315"/>
      <c r="C24" s="220" t="str">
        <f>CONCATENATE(A3," ",C3," - SKUPAJ:")</f>
        <v>E11. POLNILNA POSTAJA - SKUPAJ:</v>
      </c>
      <c r="D24" s="136"/>
      <c r="E24" s="136"/>
      <c r="G24" s="314">
        <f>IF('Osnovni podatki'!$B$41=1,SUM(G23:G23),"")</f>
        <v>0</v>
      </c>
    </row>
    <row r="25" spans="3:7" s="175" customFormat="1" ht="12.75">
      <c r="C25" s="310"/>
      <c r="E25" s="316"/>
      <c r="F25" s="311"/>
      <c r="G25" s="308"/>
    </row>
    <row r="26" spans="3:7" s="78" customFormat="1" ht="12">
      <c r="C26" s="256"/>
      <c r="E26" s="281"/>
      <c r="F26" s="272"/>
      <c r="G26" s="272"/>
    </row>
    <row r="27" spans="3:7" s="78" customFormat="1" ht="12">
      <c r="C27" s="256"/>
      <c r="E27" s="281"/>
      <c r="F27" s="272"/>
      <c r="G27" s="272"/>
    </row>
    <row r="28" spans="3:7" s="78" customFormat="1" ht="12">
      <c r="C28" s="256"/>
      <c r="E28" s="281"/>
      <c r="F28" s="272"/>
      <c r="G28" s="272"/>
    </row>
    <row r="29" spans="3:7" s="78" customFormat="1" ht="12">
      <c r="C29" s="256"/>
      <c r="E29" s="281"/>
      <c r="F29" s="272"/>
      <c r="G29" s="272"/>
    </row>
    <row r="30" spans="3:7" s="78" customFormat="1" ht="12">
      <c r="C30" s="256"/>
      <c r="E30" s="281"/>
      <c r="F30" s="272"/>
      <c r="G30" s="272"/>
    </row>
    <row r="31" spans="3:7" s="78" customFormat="1" ht="12">
      <c r="C31" s="256"/>
      <c r="E31" s="281"/>
      <c r="F31" s="272"/>
      <c r="G31" s="272"/>
    </row>
    <row r="32" spans="3:7" s="78" customFormat="1" ht="12">
      <c r="C32" s="256"/>
      <c r="E32" s="281"/>
      <c r="F32" s="272"/>
      <c r="G32" s="272"/>
    </row>
    <row r="33" spans="3:7" s="78" customFormat="1" ht="12">
      <c r="C33" s="256"/>
      <c r="E33" s="281"/>
      <c r="F33" s="272"/>
      <c r="G33" s="272"/>
    </row>
    <row r="34" spans="3:7" s="78" customFormat="1" ht="12">
      <c r="C34" s="256"/>
      <c r="E34" s="281"/>
      <c r="F34" s="272"/>
      <c r="G34" s="272"/>
    </row>
    <row r="35" spans="3:7" s="78" customFormat="1" ht="12">
      <c r="C35" s="256"/>
      <c r="E35" s="281"/>
      <c r="F35" s="272"/>
      <c r="G35" s="272"/>
    </row>
    <row r="36" spans="3:7" s="78" customFormat="1" ht="12">
      <c r="C36" s="256"/>
      <c r="E36" s="281"/>
      <c r="F36" s="272"/>
      <c r="G36" s="272"/>
    </row>
    <row r="37" spans="3:7" s="78" customFormat="1" ht="12">
      <c r="C37" s="256"/>
      <c r="E37" s="281"/>
      <c r="F37" s="272"/>
      <c r="G37" s="272"/>
    </row>
    <row r="38" spans="3:7" s="78" customFormat="1" ht="12">
      <c r="C38" s="256"/>
      <c r="E38" s="281"/>
      <c r="F38" s="272"/>
      <c r="G38" s="272"/>
    </row>
    <row r="39" spans="3:7" s="78" customFormat="1" ht="12">
      <c r="C39" s="256"/>
      <c r="E39" s="281"/>
      <c r="F39" s="272"/>
      <c r="G39" s="272"/>
    </row>
    <row r="40" spans="3:7" s="78" customFormat="1" ht="12">
      <c r="C40" s="256"/>
      <c r="E40" s="281"/>
      <c r="F40" s="272"/>
      <c r="G40" s="272"/>
    </row>
    <row r="41" spans="3:7" s="78" customFormat="1" ht="12">
      <c r="C41" s="256"/>
      <c r="E41" s="281"/>
      <c r="F41" s="272"/>
      <c r="G41" s="272"/>
    </row>
    <row r="42" spans="3:7" s="78" customFormat="1" ht="12">
      <c r="C42" s="256"/>
      <c r="E42" s="281"/>
      <c r="F42" s="272"/>
      <c r="G42" s="272"/>
    </row>
    <row r="43" spans="3:7" s="78" customFormat="1" ht="12">
      <c r="C43" s="256"/>
      <c r="E43" s="281"/>
      <c r="F43" s="272"/>
      <c r="G43" s="272"/>
    </row>
    <row r="44" spans="3:7" s="78" customFormat="1" ht="12">
      <c r="C44" s="256"/>
      <c r="E44" s="281"/>
      <c r="F44" s="272"/>
      <c r="G44" s="272"/>
    </row>
    <row r="45" spans="3:7" s="78" customFormat="1" ht="12">
      <c r="C45" s="256"/>
      <c r="E45" s="281"/>
      <c r="F45" s="272"/>
      <c r="G45" s="272"/>
    </row>
    <row r="46" spans="3:7" s="78" customFormat="1" ht="12">
      <c r="C46" s="256"/>
      <c r="E46" s="281"/>
      <c r="F46" s="272"/>
      <c r="G46" s="272"/>
    </row>
    <row r="47" spans="3:7" s="78" customFormat="1" ht="12">
      <c r="C47" s="256"/>
      <c r="E47" s="281"/>
      <c r="F47" s="272"/>
      <c r="G47" s="272"/>
    </row>
    <row r="48" spans="3:7" s="78" customFormat="1" ht="12">
      <c r="C48" s="256"/>
      <c r="E48" s="281"/>
      <c r="F48" s="272"/>
      <c r="G48" s="272"/>
    </row>
    <row r="49" spans="3:7" s="78" customFormat="1" ht="12">
      <c r="C49" s="256"/>
      <c r="E49" s="281"/>
      <c r="F49" s="272"/>
      <c r="G49" s="272"/>
    </row>
    <row r="50" spans="3:7" s="78" customFormat="1" ht="12">
      <c r="C50" s="256"/>
      <c r="E50" s="281"/>
      <c r="F50" s="272"/>
      <c r="G50" s="272"/>
    </row>
    <row r="51" spans="3:7" s="78" customFormat="1" ht="12">
      <c r="C51" s="256"/>
      <c r="E51" s="281"/>
      <c r="F51" s="272"/>
      <c r="G51" s="272"/>
    </row>
    <row r="52" spans="3:7" s="78" customFormat="1" ht="12">
      <c r="C52" s="256"/>
      <c r="E52" s="281"/>
      <c r="F52" s="272"/>
      <c r="G52" s="272"/>
    </row>
    <row r="53" spans="3:7" s="78" customFormat="1" ht="12">
      <c r="C53" s="256"/>
      <c r="E53" s="281"/>
      <c r="F53" s="272"/>
      <c r="G53" s="272"/>
    </row>
    <row r="54" spans="3:7" s="78" customFormat="1" ht="12">
      <c r="C54" s="256"/>
      <c r="E54" s="281"/>
      <c r="F54" s="272"/>
      <c r="G54" s="272"/>
    </row>
    <row r="55" spans="3:7" s="78" customFormat="1" ht="12">
      <c r="C55" s="256"/>
      <c r="E55" s="281"/>
      <c r="F55" s="272"/>
      <c r="G55" s="272"/>
    </row>
    <row r="56" spans="3:7" s="78" customFormat="1" ht="12">
      <c r="C56" s="256"/>
      <c r="E56" s="281"/>
      <c r="F56" s="272"/>
      <c r="G56" s="272"/>
    </row>
    <row r="57" spans="3:7" s="78" customFormat="1" ht="12">
      <c r="C57" s="256"/>
      <c r="E57" s="281"/>
      <c r="F57" s="272"/>
      <c r="G57" s="272"/>
    </row>
    <row r="58" spans="3:7" s="78" customFormat="1" ht="12">
      <c r="C58" s="256"/>
      <c r="E58" s="281"/>
      <c r="F58" s="272"/>
      <c r="G58" s="272"/>
    </row>
    <row r="59" spans="3:7" s="78" customFormat="1" ht="12">
      <c r="C59" s="256"/>
      <c r="E59" s="281"/>
      <c r="F59" s="272"/>
      <c r="G59" s="272"/>
    </row>
    <row r="60" spans="3:7" s="78" customFormat="1" ht="12">
      <c r="C60" s="256"/>
      <c r="E60" s="281"/>
      <c r="F60" s="272"/>
      <c r="G60" s="272"/>
    </row>
    <row r="61" spans="3:7" s="78" customFormat="1" ht="12">
      <c r="C61" s="256"/>
      <c r="E61" s="281"/>
      <c r="F61" s="272"/>
      <c r="G61" s="272"/>
    </row>
    <row r="62" spans="3:7" s="78" customFormat="1" ht="12">
      <c r="C62" s="256"/>
      <c r="E62" s="281"/>
      <c r="F62" s="272"/>
      <c r="G62" s="272"/>
    </row>
    <row r="63" spans="3:7" s="78" customFormat="1" ht="12">
      <c r="C63" s="256"/>
      <c r="E63" s="281"/>
      <c r="F63" s="272"/>
      <c r="G63" s="272"/>
    </row>
    <row r="64" spans="3:7" s="78" customFormat="1" ht="12">
      <c r="C64" s="256"/>
      <c r="E64" s="281"/>
      <c r="F64" s="272"/>
      <c r="G64" s="272"/>
    </row>
    <row r="65" spans="3:7" s="78" customFormat="1" ht="12">
      <c r="C65" s="256"/>
      <c r="E65" s="281"/>
      <c r="F65" s="272"/>
      <c r="G65" s="272"/>
    </row>
    <row r="66" spans="3:7" s="78" customFormat="1" ht="12">
      <c r="C66" s="256"/>
      <c r="E66" s="281"/>
      <c r="F66" s="272"/>
      <c r="G66" s="272"/>
    </row>
    <row r="67" spans="3:7" s="78" customFormat="1" ht="12">
      <c r="C67" s="256"/>
      <c r="E67" s="281"/>
      <c r="F67" s="272"/>
      <c r="G67" s="272"/>
    </row>
    <row r="68" spans="3:7" s="78" customFormat="1" ht="12">
      <c r="C68" s="256"/>
      <c r="E68" s="281"/>
      <c r="F68" s="272"/>
      <c r="G68" s="272"/>
    </row>
    <row r="69" spans="3:7" s="78" customFormat="1" ht="12">
      <c r="C69" s="256"/>
      <c r="E69" s="281"/>
      <c r="F69" s="272"/>
      <c r="G69" s="272"/>
    </row>
    <row r="70" spans="3:7" s="78" customFormat="1" ht="12">
      <c r="C70" s="256"/>
      <c r="E70" s="281"/>
      <c r="F70" s="272"/>
      <c r="G70" s="272"/>
    </row>
    <row r="71" spans="3:7" s="78" customFormat="1" ht="12">
      <c r="C71" s="256"/>
      <c r="E71" s="281"/>
      <c r="F71" s="272"/>
      <c r="G71" s="272"/>
    </row>
    <row r="72" spans="3:7" s="78" customFormat="1" ht="12">
      <c r="C72" s="256"/>
      <c r="E72" s="281"/>
      <c r="F72" s="272"/>
      <c r="G72" s="272"/>
    </row>
    <row r="73" spans="3:7" s="78" customFormat="1" ht="12">
      <c r="C73" s="256"/>
      <c r="E73" s="281"/>
      <c r="F73" s="272"/>
      <c r="G73" s="272"/>
    </row>
    <row r="74" spans="3:7" s="78" customFormat="1" ht="12">
      <c r="C74" s="256"/>
      <c r="E74" s="281"/>
      <c r="F74" s="272"/>
      <c r="G74" s="272"/>
    </row>
    <row r="75" spans="3:7" s="78" customFormat="1" ht="12">
      <c r="C75" s="256"/>
      <c r="E75" s="281"/>
      <c r="F75" s="272"/>
      <c r="G75" s="272"/>
    </row>
    <row r="76" spans="3:7" s="78" customFormat="1" ht="12">
      <c r="C76" s="256"/>
      <c r="E76" s="281"/>
      <c r="F76" s="272"/>
      <c r="G76" s="272"/>
    </row>
    <row r="77" spans="3:7" s="78" customFormat="1" ht="12">
      <c r="C77" s="256"/>
      <c r="E77" s="281"/>
      <c r="F77" s="272"/>
      <c r="G77" s="272"/>
    </row>
    <row r="78" spans="3:7" s="78" customFormat="1" ht="12">
      <c r="C78" s="256"/>
      <c r="E78" s="281"/>
      <c r="F78" s="272"/>
      <c r="G78" s="272"/>
    </row>
    <row r="79" spans="3:7" s="78" customFormat="1" ht="12">
      <c r="C79" s="256"/>
      <c r="E79" s="281"/>
      <c r="F79" s="272"/>
      <c r="G79" s="272"/>
    </row>
    <row r="80" spans="3:7" s="78" customFormat="1" ht="12">
      <c r="C80" s="256"/>
      <c r="E80" s="281"/>
      <c r="F80" s="272"/>
      <c r="G80" s="272"/>
    </row>
    <row r="81" spans="3:7" s="78" customFormat="1" ht="12">
      <c r="C81" s="256"/>
      <c r="E81" s="281"/>
      <c r="F81" s="272"/>
      <c r="G81" s="272"/>
    </row>
    <row r="82" spans="3:7" s="78" customFormat="1" ht="12">
      <c r="C82" s="256"/>
      <c r="E82" s="281"/>
      <c r="F82" s="272"/>
      <c r="G82" s="272"/>
    </row>
    <row r="83" spans="3:7" s="78" customFormat="1" ht="12">
      <c r="C83" s="256"/>
      <c r="E83" s="281"/>
      <c r="F83" s="272"/>
      <c r="G83" s="272"/>
    </row>
    <row r="84" spans="3:7" s="78" customFormat="1" ht="12">
      <c r="C84" s="256"/>
      <c r="E84" s="281"/>
      <c r="F84" s="272"/>
      <c r="G84" s="272"/>
    </row>
    <row r="85" spans="3:7" s="78" customFormat="1" ht="12">
      <c r="C85" s="256"/>
      <c r="E85" s="281"/>
      <c r="F85" s="272"/>
      <c r="G85" s="272"/>
    </row>
    <row r="86" spans="3:7" s="78" customFormat="1" ht="12">
      <c r="C86" s="256"/>
      <c r="E86" s="281"/>
      <c r="F86" s="272"/>
      <c r="G86" s="272"/>
    </row>
    <row r="87" spans="3:7" s="78" customFormat="1" ht="12">
      <c r="C87" s="256"/>
      <c r="E87" s="281"/>
      <c r="F87" s="272"/>
      <c r="G87" s="272"/>
    </row>
    <row r="88" spans="3:7" s="78" customFormat="1" ht="12">
      <c r="C88" s="256"/>
      <c r="E88" s="281"/>
      <c r="F88" s="272"/>
      <c r="G88" s="272"/>
    </row>
    <row r="89" spans="3:7" s="78" customFormat="1" ht="12">
      <c r="C89" s="256"/>
      <c r="E89" s="281"/>
      <c r="F89" s="272"/>
      <c r="G89" s="272"/>
    </row>
    <row r="90" spans="3:7" s="78" customFormat="1" ht="12">
      <c r="C90" s="256"/>
      <c r="E90" s="281"/>
      <c r="F90" s="272"/>
      <c r="G90" s="272"/>
    </row>
    <row r="91" spans="3:7" s="78" customFormat="1" ht="12">
      <c r="C91" s="256"/>
      <c r="E91" s="281"/>
      <c r="F91" s="272"/>
      <c r="G91" s="272"/>
    </row>
    <row r="92" spans="3:7" s="78" customFormat="1" ht="12">
      <c r="C92" s="256"/>
      <c r="E92" s="281"/>
      <c r="F92" s="272"/>
      <c r="G92" s="272"/>
    </row>
    <row r="93" spans="3:7" s="78" customFormat="1" ht="12">
      <c r="C93" s="256"/>
      <c r="E93" s="281"/>
      <c r="F93" s="272"/>
      <c r="G93" s="272"/>
    </row>
    <row r="94" spans="3:7" s="78" customFormat="1" ht="12">
      <c r="C94" s="256"/>
      <c r="E94" s="281"/>
      <c r="F94" s="272"/>
      <c r="G94" s="272"/>
    </row>
    <row r="95" spans="3:7" s="78" customFormat="1" ht="12">
      <c r="C95" s="256"/>
      <c r="E95" s="281"/>
      <c r="F95" s="272"/>
      <c r="G95" s="272"/>
    </row>
    <row r="96" spans="3:7" s="78" customFormat="1" ht="12">
      <c r="C96" s="256"/>
      <c r="E96" s="281"/>
      <c r="F96" s="272"/>
      <c r="G96" s="272"/>
    </row>
    <row r="97" spans="3:7" s="78" customFormat="1" ht="12">
      <c r="C97" s="256"/>
      <c r="E97" s="281"/>
      <c r="F97" s="272"/>
      <c r="G97" s="272"/>
    </row>
    <row r="98" spans="3:7" s="78" customFormat="1" ht="12">
      <c r="C98" s="256"/>
      <c r="E98" s="281"/>
      <c r="F98" s="272"/>
      <c r="G98" s="272"/>
    </row>
    <row r="99" spans="3:7" s="78" customFormat="1" ht="12">
      <c r="C99" s="256"/>
      <c r="E99" s="281"/>
      <c r="F99" s="272"/>
      <c r="G99" s="272"/>
    </row>
    <row r="100" spans="3:7" s="78" customFormat="1" ht="12">
      <c r="C100" s="256"/>
      <c r="E100" s="281"/>
      <c r="F100" s="272"/>
      <c r="G100" s="272"/>
    </row>
    <row r="101" spans="3:7" s="78" customFormat="1" ht="12">
      <c r="C101" s="256"/>
      <c r="E101" s="281"/>
      <c r="F101" s="272"/>
      <c r="G101" s="272"/>
    </row>
    <row r="102" spans="3:7" s="78" customFormat="1" ht="12">
      <c r="C102" s="256"/>
      <c r="E102" s="281"/>
      <c r="F102" s="272"/>
      <c r="G102" s="272"/>
    </row>
    <row r="103" spans="3:7" s="78" customFormat="1" ht="12">
      <c r="C103" s="256"/>
      <c r="E103" s="281"/>
      <c r="F103" s="272"/>
      <c r="G103" s="272"/>
    </row>
    <row r="104" spans="3:7" s="78" customFormat="1" ht="12">
      <c r="C104" s="256"/>
      <c r="E104" s="281"/>
      <c r="F104" s="272"/>
      <c r="G104" s="272"/>
    </row>
    <row r="105" spans="3:7" s="78" customFormat="1" ht="12">
      <c r="C105" s="256"/>
      <c r="E105" s="281"/>
      <c r="F105" s="272"/>
      <c r="G105" s="272"/>
    </row>
    <row r="106" spans="3:7" s="78" customFormat="1" ht="12">
      <c r="C106" s="256"/>
      <c r="E106" s="281"/>
      <c r="F106" s="272"/>
      <c r="G106" s="272"/>
    </row>
    <row r="107" spans="3:7" s="78" customFormat="1" ht="12">
      <c r="C107" s="256"/>
      <c r="E107" s="281"/>
      <c r="F107" s="272"/>
      <c r="G107" s="272"/>
    </row>
    <row r="108" spans="3:7" s="78" customFormat="1" ht="12">
      <c r="C108" s="256"/>
      <c r="E108" s="281"/>
      <c r="F108" s="272"/>
      <c r="G108" s="272"/>
    </row>
    <row r="109" spans="3:7" s="78" customFormat="1" ht="12">
      <c r="C109" s="256"/>
      <c r="E109" s="281"/>
      <c r="F109" s="272"/>
      <c r="G109" s="272"/>
    </row>
    <row r="110" spans="3:7" s="78" customFormat="1" ht="12">
      <c r="C110" s="256"/>
      <c r="E110" s="281"/>
      <c r="F110" s="272"/>
      <c r="G110" s="272"/>
    </row>
    <row r="111" spans="3:7" s="78" customFormat="1" ht="12">
      <c r="C111" s="256"/>
      <c r="E111" s="281"/>
      <c r="F111" s="272"/>
      <c r="G111" s="272"/>
    </row>
    <row r="112" spans="3:7" s="78" customFormat="1" ht="12">
      <c r="C112" s="256"/>
      <c r="E112" s="281"/>
      <c r="F112" s="272"/>
      <c r="G112" s="272"/>
    </row>
    <row r="113" spans="3:7" s="78" customFormat="1" ht="12">
      <c r="C113" s="256"/>
      <c r="E113" s="281"/>
      <c r="F113" s="272"/>
      <c r="G113" s="272"/>
    </row>
    <row r="114" spans="3:7" s="78" customFormat="1" ht="12">
      <c r="C114" s="256"/>
      <c r="E114" s="281"/>
      <c r="F114" s="272"/>
      <c r="G114" s="272"/>
    </row>
    <row r="115" spans="3:7" s="78" customFormat="1" ht="12">
      <c r="C115" s="256"/>
      <c r="E115" s="281"/>
      <c r="F115" s="272"/>
      <c r="G115" s="272"/>
    </row>
    <row r="116" spans="3:7" s="78" customFormat="1" ht="12">
      <c r="C116" s="256"/>
      <c r="E116" s="281"/>
      <c r="F116" s="272"/>
      <c r="G116" s="272"/>
    </row>
    <row r="117" spans="3:7" s="78" customFormat="1" ht="12">
      <c r="C117" s="256"/>
      <c r="E117" s="281"/>
      <c r="F117" s="272"/>
      <c r="G117" s="272"/>
    </row>
    <row r="118" spans="3:7" s="78" customFormat="1" ht="12">
      <c r="C118" s="256"/>
      <c r="E118" s="281"/>
      <c r="F118" s="272"/>
      <c r="G118" s="272"/>
    </row>
    <row r="119" spans="3:7" s="78" customFormat="1" ht="12">
      <c r="C119" s="256"/>
      <c r="E119" s="281"/>
      <c r="F119" s="272"/>
      <c r="G119" s="272"/>
    </row>
    <row r="120" spans="3:7" s="78" customFormat="1" ht="12">
      <c r="C120" s="256"/>
      <c r="E120" s="281"/>
      <c r="F120" s="272"/>
      <c r="G120" s="272"/>
    </row>
    <row r="121" spans="3:7" s="78" customFormat="1" ht="12">
      <c r="C121" s="256"/>
      <c r="E121" s="281"/>
      <c r="F121" s="272"/>
      <c r="G121" s="272"/>
    </row>
    <row r="122" spans="3:7" s="78" customFormat="1" ht="12">
      <c r="C122" s="256"/>
      <c r="E122" s="281"/>
      <c r="F122" s="272"/>
      <c r="G122" s="272"/>
    </row>
    <row r="123" spans="3:7" s="78" customFormat="1" ht="12">
      <c r="C123" s="256"/>
      <c r="E123" s="281"/>
      <c r="F123" s="272"/>
      <c r="G123" s="272"/>
    </row>
    <row r="124" spans="3:7" s="78" customFormat="1" ht="12">
      <c r="C124" s="256"/>
      <c r="E124" s="281"/>
      <c r="F124" s="272"/>
      <c r="G124" s="272"/>
    </row>
    <row r="125" spans="3:7" s="78" customFormat="1" ht="12">
      <c r="C125" s="256"/>
      <c r="E125" s="281"/>
      <c r="F125" s="272"/>
      <c r="G125" s="272"/>
    </row>
    <row r="126" spans="3:7" s="78" customFormat="1" ht="12">
      <c r="C126" s="256"/>
      <c r="E126" s="281"/>
      <c r="F126" s="272"/>
      <c r="G126" s="272"/>
    </row>
    <row r="127" spans="3:7" s="78" customFormat="1" ht="12">
      <c r="C127" s="256"/>
      <c r="E127" s="281"/>
      <c r="F127" s="272"/>
      <c r="G127" s="272"/>
    </row>
    <row r="128" spans="3:7" s="78" customFormat="1" ht="12">
      <c r="C128" s="256"/>
      <c r="E128" s="281"/>
      <c r="F128" s="272"/>
      <c r="G128" s="272"/>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15.xml><?xml version="1.0" encoding="utf-8"?>
<worksheet xmlns="http://schemas.openxmlformats.org/spreadsheetml/2006/main" xmlns:r="http://schemas.openxmlformats.org/officeDocument/2006/relationships">
  <sheetPr codeName="List29">
    <tabColor rgb="FF92D050"/>
  </sheetPr>
  <dimension ref="A1:K129"/>
  <sheetViews>
    <sheetView view="pageBreakPreview" zoomScaleNormal="85" zoomScaleSheetLayoutView="100" workbookViewId="0" topLeftCell="A1">
      <selection activeCell="H1" sqref="H1:K16384"/>
    </sheetView>
  </sheetViews>
  <sheetFormatPr defaultColWidth="9.00390625" defaultRowHeight="12.75"/>
  <cols>
    <col min="1" max="1" width="2.625" style="109" customWidth="1"/>
    <col min="2" max="2" width="4.375" style="109" customWidth="1"/>
    <col min="3" max="3" width="43.75390625" style="273" customWidth="1"/>
    <col min="4" max="4" width="6.25390625" style="109" customWidth="1"/>
    <col min="5" max="5" width="7.625" style="274" customWidth="1"/>
    <col min="6" max="6" width="9.625" style="275" customWidth="1"/>
    <col min="7" max="7" width="13.25390625" style="275" customWidth="1"/>
    <col min="8" max="8" width="9.875" style="109" customWidth="1"/>
    <col min="9" max="9" width="2.625" style="109" bestFit="1" customWidth="1"/>
    <col min="10" max="10" width="9.125" style="109" customWidth="1"/>
    <col min="11" max="11" width="9.00390625" style="109" customWidth="1"/>
    <col min="12" max="16384" width="9.125" style="109" customWidth="1"/>
  </cols>
  <sheetData>
    <row r="1" spans="1:8" s="107" customFormat="1" ht="12.75">
      <c r="A1" s="457" t="str">
        <f>+OZN</f>
        <v>4.</v>
      </c>
      <c r="C1" s="457" t="str">
        <f>+DEL</f>
        <v>ELEKTRIČNE INŠTALACIJE</v>
      </c>
      <c r="E1" s="458"/>
      <c r="F1" s="276"/>
      <c r="G1" s="276"/>
      <c r="H1" s="464"/>
    </row>
    <row r="2" spans="1:8" s="110" customFormat="1" ht="12.75" customHeight="1">
      <c r="A2" s="266"/>
      <c r="B2" s="270"/>
      <c r="C2" s="266"/>
      <c r="E2" s="267"/>
      <c r="F2" s="268"/>
      <c r="G2" s="268"/>
      <c r="H2" s="269"/>
    </row>
    <row r="3" spans="1:8" s="358" customFormat="1" ht="12.75">
      <c r="A3" s="459" t="str">
        <f>+'Osnovni podatki'!D44</f>
        <v>E12.</v>
      </c>
      <c r="B3" s="460"/>
      <c r="C3" s="461" t="str">
        <f>+'Osnovni podatki'!E44</f>
        <v>OSTALO</v>
      </c>
      <c r="E3" s="462"/>
      <c r="F3" s="289"/>
      <c r="G3" s="289"/>
      <c r="H3" s="463"/>
    </row>
    <row r="4" spans="3:8" ht="12.75">
      <c r="C4" s="277"/>
      <c r="D4" s="272"/>
      <c r="E4" s="272"/>
      <c r="F4" s="272"/>
      <c r="G4" s="272"/>
      <c r="H4" s="414"/>
    </row>
    <row r="5" spans="1:8" ht="12.75" customHeight="1">
      <c r="A5" s="272" t="s">
        <v>121</v>
      </c>
      <c r="B5" s="272"/>
      <c r="C5" s="277"/>
      <c r="D5" s="272"/>
      <c r="E5" s="272"/>
      <c r="F5" s="272"/>
      <c r="G5" s="272"/>
      <c r="H5" s="278"/>
    </row>
    <row r="6" spans="1:11" s="107" customFormat="1" ht="12.75">
      <c r="A6" s="465" t="s">
        <v>457</v>
      </c>
      <c r="B6" s="465"/>
      <c r="C6" s="466" t="s">
        <v>458</v>
      </c>
      <c r="D6" s="467" t="s">
        <v>453</v>
      </c>
      <c r="E6" s="467" t="s">
        <v>454</v>
      </c>
      <c r="F6" s="484" t="s">
        <v>455</v>
      </c>
      <c r="G6" s="484" t="s">
        <v>456</v>
      </c>
      <c r="H6" s="109"/>
      <c r="J6" s="108"/>
      <c r="K6" s="108"/>
    </row>
    <row r="7" spans="1:7" s="78" customFormat="1" ht="12">
      <c r="A7" s="279"/>
      <c r="B7" s="79"/>
      <c r="C7" s="280"/>
      <c r="E7" s="281"/>
      <c r="F7" s="272"/>
      <c r="G7" s="272"/>
    </row>
    <row r="8" spans="1:7" s="169" customFormat="1" ht="13.5" thickBot="1">
      <c r="A8" s="476"/>
      <c r="B8" s="477" t="s">
        <v>108</v>
      </c>
      <c r="C8" s="529" t="s">
        <v>125</v>
      </c>
      <c r="D8" s="285"/>
      <c r="E8" s="286"/>
      <c r="F8" s="287"/>
      <c r="G8" s="288"/>
    </row>
    <row r="9" spans="1:7" ht="12.75">
      <c r="A9" s="150"/>
      <c r="B9" s="149"/>
      <c r="C9" s="260"/>
      <c r="D9" s="76"/>
      <c r="E9" s="102"/>
      <c r="F9" s="101"/>
      <c r="G9" s="103"/>
    </row>
    <row r="10" spans="1:11" s="78" customFormat="1" ht="12.75">
      <c r="A10" s="154" t="str">
        <f>$B$8</f>
        <v>I.</v>
      </c>
      <c r="B10" s="146">
        <f>COUNT($A$9:B9)+1</f>
        <v>1</v>
      </c>
      <c r="C10" s="243" t="s">
        <v>596</v>
      </c>
      <c r="D10" s="387" t="s">
        <v>305</v>
      </c>
      <c r="E10" s="479">
        <v>5</v>
      </c>
      <c r="F10" s="97"/>
      <c r="G10" s="97">
        <f>IF('Osnovni podatki'!$B$41=1,E10*F10,"")</f>
        <v>0</v>
      </c>
      <c r="H10" s="80"/>
      <c r="I10" s="81"/>
      <c r="J10" s="114"/>
      <c r="K10" s="82"/>
    </row>
    <row r="11" spans="1:11" s="78" customFormat="1" ht="12.75">
      <c r="A11" s="154"/>
      <c r="B11" s="146"/>
      <c r="C11" s="243"/>
      <c r="D11" s="387"/>
      <c r="E11" s="479"/>
      <c r="F11" s="97"/>
      <c r="G11" s="97"/>
      <c r="H11" s="80"/>
      <c r="I11" s="81"/>
      <c r="J11" s="114"/>
      <c r="K11" s="82"/>
    </row>
    <row r="12" spans="1:11" s="78" customFormat="1" ht="12.75">
      <c r="A12" s="154" t="str">
        <f>$B$8</f>
        <v>I.</v>
      </c>
      <c r="B12" s="146">
        <f>COUNT($A$9:B10)+1</f>
        <v>2</v>
      </c>
      <c r="C12" s="243" t="s">
        <v>597</v>
      </c>
      <c r="D12" s="387" t="s">
        <v>305</v>
      </c>
      <c r="E12" s="479">
        <v>2</v>
      </c>
      <c r="F12" s="97"/>
      <c r="G12" s="97">
        <f>IF('Osnovni podatki'!$B$41=1,E12*F12,"")</f>
        <v>0</v>
      </c>
      <c r="H12" s="80"/>
      <c r="I12" s="81"/>
      <c r="J12" s="114"/>
      <c r="K12" s="82"/>
    </row>
    <row r="13" spans="1:11" s="78" customFormat="1" ht="12.75">
      <c r="A13" s="154"/>
      <c r="B13" s="146"/>
      <c r="C13" s="243"/>
      <c r="D13" s="387"/>
      <c r="E13" s="479"/>
      <c r="F13" s="97"/>
      <c r="G13" s="97"/>
      <c r="H13" s="80"/>
      <c r="I13" s="81"/>
      <c r="J13" s="114"/>
      <c r="K13" s="82"/>
    </row>
    <row r="14" spans="1:11" s="78" customFormat="1" ht="48">
      <c r="A14" s="154" t="str">
        <f>$B$8</f>
        <v>I.</v>
      </c>
      <c r="B14" s="146">
        <f>COUNT($A$9:B13)+1</f>
        <v>3</v>
      </c>
      <c r="C14" s="246" t="s">
        <v>598</v>
      </c>
      <c r="D14" s="364" t="s">
        <v>96</v>
      </c>
      <c r="E14" s="503">
        <v>1</v>
      </c>
      <c r="F14" s="251"/>
      <c r="G14" s="251">
        <f>IF('Osnovni podatki'!$B$41=1,E14*F14,"")</f>
        <v>0</v>
      </c>
      <c r="H14" s="80"/>
      <c r="I14" s="81"/>
      <c r="J14" s="114"/>
      <c r="K14" s="82"/>
    </row>
    <row r="15" spans="1:11" s="78" customFormat="1" ht="12.75">
      <c r="A15" s="248"/>
      <c r="B15" s="79"/>
      <c r="C15" s="243"/>
      <c r="D15" s="364"/>
      <c r="E15" s="503"/>
      <c r="F15" s="251"/>
      <c r="G15" s="251"/>
      <c r="H15" s="80"/>
      <c r="I15" s="81"/>
      <c r="J15" s="114"/>
      <c r="K15" s="82"/>
    </row>
    <row r="16" spans="1:11" s="78" customFormat="1" ht="48">
      <c r="A16" s="154" t="str">
        <f>$B$8</f>
        <v>I.</v>
      </c>
      <c r="B16" s="146">
        <f>COUNT($A$9:B14)+1</f>
        <v>4</v>
      </c>
      <c r="C16" s="246" t="s">
        <v>599</v>
      </c>
      <c r="D16" s="364" t="s">
        <v>96</v>
      </c>
      <c r="E16" s="503">
        <v>1</v>
      </c>
      <c r="F16" s="251"/>
      <c r="G16" s="251">
        <f>IF('Osnovni podatki'!$B$41=1,E16*F16,"")</f>
        <v>0</v>
      </c>
      <c r="H16" s="80"/>
      <c r="I16" s="81"/>
      <c r="J16" s="114"/>
      <c r="K16" s="82"/>
    </row>
    <row r="17" spans="1:11" s="78" customFormat="1" ht="12.75">
      <c r="A17" s="248"/>
      <c r="B17" s="79"/>
      <c r="C17" s="243"/>
      <c r="D17" s="364"/>
      <c r="E17" s="503"/>
      <c r="F17" s="251"/>
      <c r="G17" s="251"/>
      <c r="H17" s="80"/>
      <c r="I17" s="81"/>
      <c r="J17" s="114"/>
      <c r="K17" s="82"/>
    </row>
    <row r="18" spans="1:11" s="78" customFormat="1" ht="40.5" customHeight="1">
      <c r="A18" s="154" t="str">
        <f>$B$8</f>
        <v>I.</v>
      </c>
      <c r="B18" s="146">
        <f>COUNT($A$9:B16)+1</f>
        <v>5</v>
      </c>
      <c r="C18" s="246" t="s">
        <v>306</v>
      </c>
      <c r="D18" s="364" t="s">
        <v>96</v>
      </c>
      <c r="E18" s="503">
        <v>1</v>
      </c>
      <c r="F18" s="251"/>
      <c r="G18" s="251">
        <f>IF('Osnovni podatki'!$B$41=1,E18*F18,"")</f>
        <v>0</v>
      </c>
      <c r="H18" s="80"/>
      <c r="I18" s="81"/>
      <c r="J18" s="114"/>
      <c r="K18" s="82"/>
    </row>
    <row r="19" spans="1:11" s="78" customFormat="1" ht="12.75">
      <c r="A19" s="248"/>
      <c r="B19" s="79"/>
      <c r="C19" s="243"/>
      <c r="D19" s="249"/>
      <c r="E19" s="250"/>
      <c r="F19" s="251"/>
      <c r="G19" s="251"/>
      <c r="H19" s="80"/>
      <c r="I19" s="81"/>
      <c r="J19" s="114"/>
      <c r="K19" s="82"/>
    </row>
    <row r="20" spans="1:7" s="133" customFormat="1" ht="13.5" thickBot="1">
      <c r="A20" s="294"/>
      <c r="B20" s="295"/>
      <c r="C20" s="130" t="str">
        <f>CONCATENATE(B8," ",C8," - SKUPAJ:")</f>
        <v>I. ELEKTRO DEL - SKUPAJ:</v>
      </c>
      <c r="D20" s="130"/>
      <c r="E20" s="130"/>
      <c r="F20" s="296"/>
      <c r="G20" s="297">
        <f>IF('Osnovni podatki'!$B$41=1,SUM(G9:G16),"")</f>
        <v>0</v>
      </c>
    </row>
    <row r="21" spans="3:7" s="78" customFormat="1" ht="12">
      <c r="C21" s="280"/>
      <c r="E21" s="281"/>
      <c r="F21" s="272"/>
      <c r="G21" s="272"/>
    </row>
    <row r="22" spans="1:7" s="138" customFormat="1" ht="13.5" thickBot="1">
      <c r="A22" s="342" t="str">
        <f>CONCATENATE("DELNA REKAPITULACIJA - ",A3,C3)</f>
        <v>DELNA REKAPITULACIJA - E12.OSTALO</v>
      </c>
      <c r="B22" s="342"/>
      <c r="C22" s="508"/>
      <c r="D22" s="537"/>
      <c r="E22" s="509"/>
      <c r="F22" s="538"/>
      <c r="G22" s="538"/>
    </row>
    <row r="23" spans="1:7" s="175" customFormat="1" ht="14.25" customHeight="1">
      <c r="A23" s="304"/>
      <c r="B23" s="304"/>
      <c r="C23" s="305"/>
      <c r="D23" s="304"/>
      <c r="E23" s="306"/>
      <c r="F23" s="307"/>
      <c r="G23" s="307"/>
    </row>
    <row r="24" spans="1:7" s="138" customFormat="1" ht="12.75">
      <c r="A24" s="313"/>
      <c r="B24" s="313" t="str">
        <f>+B8</f>
        <v>I.</v>
      </c>
      <c r="C24" s="134" t="str">
        <f>+C8</f>
        <v>ELEKTRO DEL</v>
      </c>
      <c r="E24" s="136"/>
      <c r="G24" s="314">
        <f>+G20</f>
        <v>0</v>
      </c>
    </row>
    <row r="25" spans="1:7" s="138" customFormat="1" ht="12.75">
      <c r="A25" s="315"/>
      <c r="B25" s="315"/>
      <c r="C25" s="220" t="str">
        <f>CONCATENATE(A3," ",C3," - SKUPAJ:")</f>
        <v>E12. OSTALO - SKUPAJ:</v>
      </c>
      <c r="D25" s="136"/>
      <c r="E25" s="136"/>
      <c r="G25" s="314">
        <f>IF('Osnovni podatki'!$B$41=1,SUM(G24:G24),"")</f>
        <v>0</v>
      </c>
    </row>
    <row r="26" spans="3:7" s="175" customFormat="1" ht="12.75">
      <c r="C26" s="310"/>
      <c r="E26" s="316"/>
      <c r="F26" s="311"/>
      <c r="G26" s="308"/>
    </row>
    <row r="27" spans="3:7" s="78" customFormat="1" ht="12">
      <c r="C27" s="256"/>
      <c r="E27" s="281"/>
      <c r="F27" s="272"/>
      <c r="G27" s="272"/>
    </row>
    <row r="28" spans="3:7" s="78" customFormat="1" ht="12">
      <c r="C28" s="256"/>
      <c r="E28" s="281"/>
      <c r="F28" s="272"/>
      <c r="G28" s="272"/>
    </row>
    <row r="29" spans="3:7" s="78" customFormat="1" ht="12">
      <c r="C29" s="256"/>
      <c r="E29" s="281"/>
      <c r="F29" s="272"/>
      <c r="G29" s="272"/>
    </row>
    <row r="30" spans="3:7" s="78" customFormat="1" ht="12">
      <c r="C30" s="256"/>
      <c r="E30" s="281"/>
      <c r="F30" s="272"/>
      <c r="G30" s="272"/>
    </row>
    <row r="31" spans="3:7" s="78" customFormat="1" ht="12">
      <c r="C31" s="256"/>
      <c r="E31" s="281"/>
      <c r="F31" s="272"/>
      <c r="G31" s="272"/>
    </row>
    <row r="32" spans="3:7" s="78" customFormat="1" ht="12">
      <c r="C32" s="256"/>
      <c r="E32" s="281"/>
      <c r="F32" s="272"/>
      <c r="G32" s="272"/>
    </row>
    <row r="33" spans="3:7" s="78" customFormat="1" ht="12">
      <c r="C33" s="256"/>
      <c r="E33" s="281"/>
      <c r="F33" s="272"/>
      <c r="G33" s="272"/>
    </row>
    <row r="34" spans="3:7" s="78" customFormat="1" ht="12">
      <c r="C34" s="256"/>
      <c r="E34" s="281"/>
      <c r="F34" s="272"/>
      <c r="G34" s="272"/>
    </row>
    <row r="35" spans="3:7" s="78" customFormat="1" ht="12">
      <c r="C35" s="256"/>
      <c r="E35" s="281"/>
      <c r="F35" s="272"/>
      <c r="G35" s="272"/>
    </row>
    <row r="36" spans="3:7" s="78" customFormat="1" ht="12">
      <c r="C36" s="256"/>
      <c r="E36" s="281"/>
      <c r="F36" s="272"/>
      <c r="G36" s="272"/>
    </row>
    <row r="37" spans="3:7" s="78" customFormat="1" ht="12">
      <c r="C37" s="256"/>
      <c r="E37" s="281"/>
      <c r="F37" s="272"/>
      <c r="G37" s="272"/>
    </row>
    <row r="38" spans="3:7" s="78" customFormat="1" ht="12">
      <c r="C38" s="256"/>
      <c r="E38" s="281"/>
      <c r="F38" s="272"/>
      <c r="G38" s="272"/>
    </row>
    <row r="39" spans="3:7" s="78" customFormat="1" ht="12">
      <c r="C39" s="256"/>
      <c r="E39" s="281"/>
      <c r="F39" s="272"/>
      <c r="G39" s="272"/>
    </row>
    <row r="40" spans="3:7" s="78" customFormat="1" ht="12">
      <c r="C40" s="256"/>
      <c r="E40" s="281"/>
      <c r="F40" s="272"/>
      <c r="G40" s="272"/>
    </row>
    <row r="41" spans="3:7" s="78" customFormat="1" ht="12">
      <c r="C41" s="256"/>
      <c r="E41" s="281"/>
      <c r="F41" s="272"/>
      <c r="G41" s="272"/>
    </row>
    <row r="42" spans="3:7" s="78" customFormat="1" ht="12">
      <c r="C42" s="256"/>
      <c r="E42" s="281"/>
      <c r="F42" s="272"/>
      <c r="G42" s="272"/>
    </row>
    <row r="43" spans="3:7" s="78" customFormat="1" ht="12">
      <c r="C43" s="256"/>
      <c r="E43" s="281"/>
      <c r="F43" s="272"/>
      <c r="G43" s="272"/>
    </row>
    <row r="44" spans="3:7" s="78" customFormat="1" ht="12">
      <c r="C44" s="256"/>
      <c r="E44" s="281"/>
      <c r="F44" s="272"/>
      <c r="G44" s="272"/>
    </row>
    <row r="45" spans="3:7" s="78" customFormat="1" ht="12">
      <c r="C45" s="256"/>
      <c r="E45" s="281"/>
      <c r="F45" s="272"/>
      <c r="G45" s="272"/>
    </row>
    <row r="46" spans="3:7" s="78" customFormat="1" ht="12">
      <c r="C46" s="256"/>
      <c r="E46" s="281"/>
      <c r="F46" s="272"/>
      <c r="G46" s="272"/>
    </row>
    <row r="47" spans="3:7" s="78" customFormat="1" ht="12">
      <c r="C47" s="256"/>
      <c r="E47" s="281"/>
      <c r="F47" s="272"/>
      <c r="G47" s="272"/>
    </row>
    <row r="48" spans="3:7" s="78" customFormat="1" ht="12">
      <c r="C48" s="256"/>
      <c r="E48" s="281"/>
      <c r="F48" s="272"/>
      <c r="G48" s="272"/>
    </row>
    <row r="49" spans="3:7" s="78" customFormat="1" ht="12">
      <c r="C49" s="256"/>
      <c r="E49" s="281"/>
      <c r="F49" s="272"/>
      <c r="G49" s="272"/>
    </row>
    <row r="50" spans="3:7" s="78" customFormat="1" ht="12">
      <c r="C50" s="256"/>
      <c r="E50" s="281"/>
      <c r="F50" s="272"/>
      <c r="G50" s="272"/>
    </row>
    <row r="51" spans="3:7" s="78" customFormat="1" ht="12">
      <c r="C51" s="256"/>
      <c r="E51" s="281"/>
      <c r="F51" s="272"/>
      <c r="G51" s="272"/>
    </row>
    <row r="52" spans="3:7" s="78" customFormat="1" ht="12">
      <c r="C52" s="256"/>
      <c r="E52" s="281"/>
      <c r="F52" s="272"/>
      <c r="G52" s="272"/>
    </row>
    <row r="53" spans="3:7" s="78" customFormat="1" ht="12">
      <c r="C53" s="256"/>
      <c r="E53" s="281"/>
      <c r="F53" s="272"/>
      <c r="G53" s="272"/>
    </row>
    <row r="54" spans="3:7" s="78" customFormat="1" ht="12">
      <c r="C54" s="256"/>
      <c r="E54" s="281"/>
      <c r="F54" s="272"/>
      <c r="G54" s="272"/>
    </row>
    <row r="55" spans="3:7" s="78" customFormat="1" ht="12">
      <c r="C55" s="256"/>
      <c r="E55" s="281"/>
      <c r="F55" s="272"/>
      <c r="G55" s="272"/>
    </row>
    <row r="56" spans="3:7" s="78" customFormat="1" ht="12">
      <c r="C56" s="256"/>
      <c r="E56" s="281"/>
      <c r="F56" s="272"/>
      <c r="G56" s="272"/>
    </row>
    <row r="57" spans="3:7" s="78" customFormat="1" ht="12">
      <c r="C57" s="256"/>
      <c r="E57" s="281"/>
      <c r="F57" s="272"/>
      <c r="G57" s="272"/>
    </row>
    <row r="58" spans="3:7" s="78" customFormat="1" ht="12">
      <c r="C58" s="256"/>
      <c r="E58" s="281"/>
      <c r="F58" s="272"/>
      <c r="G58" s="272"/>
    </row>
    <row r="59" spans="3:7" s="78" customFormat="1" ht="12">
      <c r="C59" s="256"/>
      <c r="E59" s="281"/>
      <c r="F59" s="272"/>
      <c r="G59" s="272"/>
    </row>
    <row r="60" spans="3:7" s="78" customFormat="1" ht="12">
      <c r="C60" s="256"/>
      <c r="E60" s="281"/>
      <c r="F60" s="272"/>
      <c r="G60" s="272"/>
    </row>
    <row r="61" spans="3:7" s="78" customFormat="1" ht="12">
      <c r="C61" s="256"/>
      <c r="E61" s="281"/>
      <c r="F61" s="272"/>
      <c r="G61" s="272"/>
    </row>
    <row r="62" spans="3:7" s="78" customFormat="1" ht="12">
      <c r="C62" s="256"/>
      <c r="E62" s="281"/>
      <c r="F62" s="272"/>
      <c r="G62" s="272"/>
    </row>
    <row r="63" spans="3:7" s="78" customFormat="1" ht="12">
      <c r="C63" s="256"/>
      <c r="E63" s="281"/>
      <c r="F63" s="272"/>
      <c r="G63" s="272"/>
    </row>
    <row r="64" spans="3:7" s="78" customFormat="1" ht="12">
      <c r="C64" s="256"/>
      <c r="E64" s="281"/>
      <c r="F64" s="272"/>
      <c r="G64" s="272"/>
    </row>
    <row r="65" spans="3:7" s="78" customFormat="1" ht="12">
      <c r="C65" s="256"/>
      <c r="E65" s="281"/>
      <c r="F65" s="272"/>
      <c r="G65" s="272"/>
    </row>
    <row r="66" spans="3:7" s="78" customFormat="1" ht="12">
      <c r="C66" s="256"/>
      <c r="E66" s="281"/>
      <c r="F66" s="272"/>
      <c r="G66" s="272"/>
    </row>
    <row r="67" spans="3:7" s="78" customFormat="1" ht="12">
      <c r="C67" s="256"/>
      <c r="E67" s="281"/>
      <c r="F67" s="272"/>
      <c r="G67" s="272"/>
    </row>
    <row r="68" spans="3:7" s="78" customFormat="1" ht="12">
      <c r="C68" s="256"/>
      <c r="E68" s="281"/>
      <c r="F68" s="272"/>
      <c r="G68" s="272"/>
    </row>
    <row r="69" spans="3:7" s="78" customFormat="1" ht="12">
      <c r="C69" s="256"/>
      <c r="E69" s="281"/>
      <c r="F69" s="272"/>
      <c r="G69" s="272"/>
    </row>
    <row r="70" spans="3:7" s="78" customFormat="1" ht="12">
      <c r="C70" s="256"/>
      <c r="E70" s="281"/>
      <c r="F70" s="272"/>
      <c r="G70" s="272"/>
    </row>
    <row r="71" spans="3:7" s="78" customFormat="1" ht="12">
      <c r="C71" s="256"/>
      <c r="E71" s="281"/>
      <c r="F71" s="272"/>
      <c r="G71" s="272"/>
    </row>
    <row r="72" spans="3:7" s="78" customFormat="1" ht="12">
      <c r="C72" s="256"/>
      <c r="E72" s="281"/>
      <c r="F72" s="272"/>
      <c r="G72" s="272"/>
    </row>
    <row r="73" spans="3:7" s="78" customFormat="1" ht="12">
      <c r="C73" s="256"/>
      <c r="E73" s="281"/>
      <c r="F73" s="272"/>
      <c r="G73" s="272"/>
    </row>
    <row r="74" spans="3:7" s="78" customFormat="1" ht="12">
      <c r="C74" s="256"/>
      <c r="E74" s="281"/>
      <c r="F74" s="272"/>
      <c r="G74" s="272"/>
    </row>
    <row r="75" spans="3:7" s="78" customFormat="1" ht="12">
      <c r="C75" s="256"/>
      <c r="E75" s="281"/>
      <c r="F75" s="272"/>
      <c r="G75" s="272"/>
    </row>
    <row r="76" spans="3:7" s="78" customFormat="1" ht="12">
      <c r="C76" s="256"/>
      <c r="E76" s="281"/>
      <c r="F76" s="272"/>
      <c r="G76" s="272"/>
    </row>
    <row r="77" spans="3:7" s="78" customFormat="1" ht="12">
      <c r="C77" s="256"/>
      <c r="E77" s="281"/>
      <c r="F77" s="272"/>
      <c r="G77" s="272"/>
    </row>
    <row r="78" spans="3:7" s="78" customFormat="1" ht="12">
      <c r="C78" s="256"/>
      <c r="E78" s="281"/>
      <c r="F78" s="272"/>
      <c r="G78" s="272"/>
    </row>
    <row r="79" spans="3:7" s="78" customFormat="1" ht="12">
      <c r="C79" s="256"/>
      <c r="E79" s="281"/>
      <c r="F79" s="272"/>
      <c r="G79" s="272"/>
    </row>
    <row r="80" spans="3:7" s="78" customFormat="1" ht="12">
      <c r="C80" s="256"/>
      <c r="E80" s="281"/>
      <c r="F80" s="272"/>
      <c r="G80" s="272"/>
    </row>
    <row r="81" spans="3:7" s="78" customFormat="1" ht="12">
      <c r="C81" s="256"/>
      <c r="E81" s="281"/>
      <c r="F81" s="272"/>
      <c r="G81" s="272"/>
    </row>
    <row r="82" spans="3:7" s="78" customFormat="1" ht="12">
      <c r="C82" s="256"/>
      <c r="E82" s="281"/>
      <c r="F82" s="272"/>
      <c r="G82" s="272"/>
    </row>
    <row r="83" spans="3:7" s="78" customFormat="1" ht="12">
      <c r="C83" s="256"/>
      <c r="E83" s="281"/>
      <c r="F83" s="272"/>
      <c r="G83" s="272"/>
    </row>
    <row r="84" spans="3:7" s="78" customFormat="1" ht="12">
      <c r="C84" s="256"/>
      <c r="E84" s="281"/>
      <c r="F84" s="272"/>
      <c r="G84" s="272"/>
    </row>
    <row r="85" spans="3:7" s="78" customFormat="1" ht="12">
      <c r="C85" s="256"/>
      <c r="E85" s="281"/>
      <c r="F85" s="272"/>
      <c r="G85" s="272"/>
    </row>
    <row r="86" spans="3:7" s="78" customFormat="1" ht="12">
      <c r="C86" s="256"/>
      <c r="E86" s="281"/>
      <c r="F86" s="272"/>
      <c r="G86" s="272"/>
    </row>
    <row r="87" spans="3:7" s="78" customFormat="1" ht="12">
      <c r="C87" s="256"/>
      <c r="E87" s="281"/>
      <c r="F87" s="272"/>
      <c r="G87" s="272"/>
    </row>
    <row r="88" spans="3:7" s="78" customFormat="1" ht="12">
      <c r="C88" s="256"/>
      <c r="E88" s="281"/>
      <c r="F88" s="272"/>
      <c r="G88" s="272"/>
    </row>
    <row r="89" spans="3:7" s="78" customFormat="1" ht="12">
      <c r="C89" s="256"/>
      <c r="E89" s="281"/>
      <c r="F89" s="272"/>
      <c r="G89" s="272"/>
    </row>
    <row r="90" spans="3:7" s="78" customFormat="1" ht="12">
      <c r="C90" s="256"/>
      <c r="E90" s="281"/>
      <c r="F90" s="272"/>
      <c r="G90" s="272"/>
    </row>
    <row r="91" spans="3:7" s="78" customFormat="1" ht="12">
      <c r="C91" s="256"/>
      <c r="E91" s="281"/>
      <c r="F91" s="272"/>
      <c r="G91" s="272"/>
    </row>
    <row r="92" spans="3:7" s="78" customFormat="1" ht="12">
      <c r="C92" s="256"/>
      <c r="E92" s="281"/>
      <c r="F92" s="272"/>
      <c r="G92" s="272"/>
    </row>
    <row r="93" spans="3:7" s="78" customFormat="1" ht="12">
      <c r="C93" s="256"/>
      <c r="E93" s="281"/>
      <c r="F93" s="272"/>
      <c r="G93" s="272"/>
    </row>
    <row r="94" spans="3:7" s="78" customFormat="1" ht="12">
      <c r="C94" s="256"/>
      <c r="E94" s="281"/>
      <c r="F94" s="272"/>
      <c r="G94" s="272"/>
    </row>
    <row r="95" spans="3:7" s="78" customFormat="1" ht="12">
      <c r="C95" s="256"/>
      <c r="E95" s="281"/>
      <c r="F95" s="272"/>
      <c r="G95" s="272"/>
    </row>
    <row r="96" spans="3:7" s="78" customFormat="1" ht="12">
      <c r="C96" s="256"/>
      <c r="E96" s="281"/>
      <c r="F96" s="272"/>
      <c r="G96" s="272"/>
    </row>
    <row r="97" spans="3:7" s="78" customFormat="1" ht="12">
      <c r="C97" s="256"/>
      <c r="E97" s="281"/>
      <c r="F97" s="272"/>
      <c r="G97" s="272"/>
    </row>
    <row r="98" spans="3:7" s="78" customFormat="1" ht="12">
      <c r="C98" s="256"/>
      <c r="E98" s="281"/>
      <c r="F98" s="272"/>
      <c r="G98" s="272"/>
    </row>
    <row r="99" spans="3:7" s="78" customFormat="1" ht="12">
      <c r="C99" s="256"/>
      <c r="E99" s="281"/>
      <c r="F99" s="272"/>
      <c r="G99" s="272"/>
    </row>
    <row r="100" spans="3:7" s="78" customFormat="1" ht="12">
      <c r="C100" s="256"/>
      <c r="E100" s="281"/>
      <c r="F100" s="272"/>
      <c r="G100" s="272"/>
    </row>
    <row r="101" spans="3:7" s="78" customFormat="1" ht="12">
      <c r="C101" s="256"/>
      <c r="E101" s="281"/>
      <c r="F101" s="272"/>
      <c r="G101" s="272"/>
    </row>
    <row r="102" spans="3:7" s="78" customFormat="1" ht="12">
      <c r="C102" s="256"/>
      <c r="E102" s="281"/>
      <c r="F102" s="272"/>
      <c r="G102" s="272"/>
    </row>
    <row r="103" spans="3:7" s="78" customFormat="1" ht="12">
      <c r="C103" s="256"/>
      <c r="E103" s="281"/>
      <c r="F103" s="272"/>
      <c r="G103" s="272"/>
    </row>
    <row r="104" spans="3:7" s="78" customFormat="1" ht="12">
      <c r="C104" s="256"/>
      <c r="E104" s="281"/>
      <c r="F104" s="272"/>
      <c r="G104" s="272"/>
    </row>
    <row r="105" spans="3:7" s="78" customFormat="1" ht="12">
      <c r="C105" s="256"/>
      <c r="E105" s="281"/>
      <c r="F105" s="272"/>
      <c r="G105" s="272"/>
    </row>
    <row r="106" spans="3:7" s="78" customFormat="1" ht="12">
      <c r="C106" s="256"/>
      <c r="E106" s="281"/>
      <c r="F106" s="272"/>
      <c r="G106" s="272"/>
    </row>
    <row r="107" spans="3:7" s="78" customFormat="1" ht="12">
      <c r="C107" s="256"/>
      <c r="E107" s="281"/>
      <c r="F107" s="272"/>
      <c r="G107" s="272"/>
    </row>
    <row r="108" spans="3:7" s="78" customFormat="1" ht="12">
      <c r="C108" s="256"/>
      <c r="E108" s="281"/>
      <c r="F108" s="272"/>
      <c r="G108" s="272"/>
    </row>
    <row r="109" spans="3:7" s="78" customFormat="1" ht="12">
      <c r="C109" s="256"/>
      <c r="E109" s="281"/>
      <c r="F109" s="272"/>
      <c r="G109" s="272"/>
    </row>
    <row r="110" spans="3:7" s="78" customFormat="1" ht="12">
      <c r="C110" s="256"/>
      <c r="E110" s="281"/>
      <c r="F110" s="272"/>
      <c r="G110" s="272"/>
    </row>
    <row r="111" spans="3:7" s="78" customFormat="1" ht="12">
      <c r="C111" s="256"/>
      <c r="E111" s="281"/>
      <c r="F111" s="272"/>
      <c r="G111" s="272"/>
    </row>
    <row r="112" spans="3:7" s="78" customFormat="1" ht="12">
      <c r="C112" s="256"/>
      <c r="E112" s="281"/>
      <c r="F112" s="272"/>
      <c r="G112" s="272"/>
    </row>
    <row r="113" spans="3:7" s="78" customFormat="1" ht="12">
      <c r="C113" s="256"/>
      <c r="E113" s="281"/>
      <c r="F113" s="272"/>
      <c r="G113" s="272"/>
    </row>
    <row r="114" spans="3:7" s="78" customFormat="1" ht="12">
      <c r="C114" s="256"/>
      <c r="E114" s="281"/>
      <c r="F114" s="272"/>
      <c r="G114" s="272"/>
    </row>
    <row r="115" spans="3:7" s="78" customFormat="1" ht="12">
      <c r="C115" s="256"/>
      <c r="E115" s="281"/>
      <c r="F115" s="272"/>
      <c r="G115" s="272"/>
    </row>
    <row r="116" spans="3:7" s="78" customFormat="1" ht="12">
      <c r="C116" s="256"/>
      <c r="E116" s="281"/>
      <c r="F116" s="272"/>
      <c r="G116" s="272"/>
    </row>
    <row r="117" spans="3:7" s="78" customFormat="1" ht="12">
      <c r="C117" s="256"/>
      <c r="E117" s="281"/>
      <c r="F117" s="272"/>
      <c r="G117" s="272"/>
    </row>
    <row r="118" spans="3:7" s="78" customFormat="1" ht="12">
      <c r="C118" s="256"/>
      <c r="E118" s="281"/>
      <c r="F118" s="272"/>
      <c r="G118" s="272"/>
    </row>
    <row r="119" spans="3:7" s="78" customFormat="1" ht="12">
      <c r="C119" s="256"/>
      <c r="E119" s="281"/>
      <c r="F119" s="272"/>
      <c r="G119" s="272"/>
    </row>
    <row r="120" spans="3:7" s="78" customFormat="1" ht="12">
      <c r="C120" s="256"/>
      <c r="E120" s="281"/>
      <c r="F120" s="272"/>
      <c r="G120" s="272"/>
    </row>
    <row r="121" spans="3:7" s="78" customFormat="1" ht="12">
      <c r="C121" s="256"/>
      <c r="E121" s="281"/>
      <c r="F121" s="272"/>
      <c r="G121" s="272"/>
    </row>
    <row r="122" spans="3:7" s="78" customFormat="1" ht="12">
      <c r="C122" s="256"/>
      <c r="E122" s="281"/>
      <c r="F122" s="272"/>
      <c r="G122" s="272"/>
    </row>
    <row r="123" spans="3:7" s="78" customFormat="1" ht="12">
      <c r="C123" s="256"/>
      <c r="E123" s="281"/>
      <c r="F123" s="272"/>
      <c r="G123" s="272"/>
    </row>
    <row r="124" spans="3:7" s="78" customFormat="1" ht="12">
      <c r="C124" s="256"/>
      <c r="E124" s="281"/>
      <c r="F124" s="272"/>
      <c r="G124" s="272"/>
    </row>
    <row r="125" spans="3:7" s="78" customFormat="1" ht="12">
      <c r="C125" s="256"/>
      <c r="E125" s="281"/>
      <c r="F125" s="272"/>
      <c r="G125" s="272"/>
    </row>
    <row r="126" spans="3:7" s="78" customFormat="1" ht="12">
      <c r="C126" s="256"/>
      <c r="E126" s="281"/>
      <c r="F126" s="272"/>
      <c r="G126" s="272"/>
    </row>
    <row r="127" spans="3:7" s="78" customFormat="1" ht="12">
      <c r="C127" s="256"/>
      <c r="E127" s="281"/>
      <c r="F127" s="272"/>
      <c r="G127" s="272"/>
    </row>
    <row r="128" spans="3:7" s="78" customFormat="1" ht="12">
      <c r="C128" s="256"/>
      <c r="E128" s="281"/>
      <c r="F128" s="272"/>
      <c r="G128" s="272"/>
    </row>
    <row r="129" spans="3:7" s="78" customFormat="1" ht="12">
      <c r="C129" s="256"/>
      <c r="E129" s="281"/>
      <c r="F129" s="272"/>
      <c r="G129" s="272"/>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worksheet>
</file>

<file path=xl/worksheets/sheet16.xml><?xml version="1.0" encoding="utf-8"?>
<worksheet xmlns="http://schemas.openxmlformats.org/spreadsheetml/2006/main" xmlns:r="http://schemas.openxmlformats.org/officeDocument/2006/relationships">
  <sheetPr codeName="List2"/>
  <dimension ref="A1:G171"/>
  <sheetViews>
    <sheetView view="pageBreakPreview" zoomScaleSheetLayoutView="100" zoomScalePageLayoutView="0" workbookViewId="0" topLeftCell="A1">
      <selection activeCell="A1" sqref="A1"/>
    </sheetView>
  </sheetViews>
  <sheetFormatPr defaultColWidth="9.00390625" defaultRowHeight="12.75"/>
  <cols>
    <col min="1" max="1" width="4.25390625" style="2" customWidth="1"/>
    <col min="2" max="2" width="35.125" style="3" customWidth="1"/>
    <col min="3" max="3" width="4.75390625" style="4" customWidth="1"/>
    <col min="4" max="4" width="5.375" style="5" customWidth="1"/>
    <col min="5" max="5" width="0.6171875" style="5" customWidth="1"/>
    <col min="6" max="6" width="15.25390625" style="6" customWidth="1"/>
    <col min="7" max="7" width="13.375" style="7" customWidth="1"/>
    <col min="8" max="16384" width="9.125" style="5" customWidth="1"/>
  </cols>
  <sheetData>
    <row r="1" spans="1:7" ht="18.75">
      <c r="A1" s="8"/>
      <c r="B1" s="9" t="s">
        <v>5</v>
      </c>
      <c r="C1" s="10"/>
      <c r="D1" s="11"/>
      <c r="E1" s="12"/>
      <c r="F1" s="13"/>
      <c r="G1" s="14"/>
    </row>
    <row r="2" spans="1:7" ht="18.75">
      <c r="A2" s="15"/>
      <c r="B2" s="9" t="s">
        <v>6</v>
      </c>
      <c r="C2" s="10"/>
      <c r="D2" s="11"/>
      <c r="E2" s="12"/>
      <c r="F2" s="13"/>
      <c r="G2" s="14"/>
    </row>
    <row r="3" spans="1:7" ht="18.75">
      <c r="A3" s="15"/>
      <c r="B3" s="16"/>
      <c r="C3" s="10"/>
      <c r="D3" s="11"/>
      <c r="E3" s="12"/>
      <c r="F3" s="13"/>
      <c r="G3" s="14"/>
    </row>
    <row r="4" spans="1:7" ht="12.75">
      <c r="A4" s="17"/>
      <c r="B4" s="18"/>
      <c r="C4" s="19"/>
      <c r="D4" s="20"/>
      <c r="E4" s="12"/>
      <c r="F4" s="21"/>
      <c r="G4" s="22"/>
    </row>
    <row r="5" spans="1:7" ht="45.75">
      <c r="A5" s="23" t="s">
        <v>7</v>
      </c>
      <c r="B5" s="24" t="s">
        <v>8</v>
      </c>
      <c r="C5" s="566" t="s">
        <v>9</v>
      </c>
      <c r="D5" s="566"/>
      <c r="E5" s="25"/>
      <c r="F5" s="26" t="s">
        <v>10</v>
      </c>
      <c r="G5" s="27" t="s">
        <v>11</v>
      </c>
    </row>
    <row r="6" spans="1:7" ht="15.75">
      <c r="A6" s="28">
        <v>1</v>
      </c>
      <c r="B6" s="29"/>
      <c r="C6" s="30"/>
      <c r="D6" s="31"/>
      <c r="E6" s="32"/>
      <c r="F6" s="33"/>
      <c r="G6" s="34"/>
    </row>
    <row r="7" spans="1:7" ht="45.75" customHeight="1">
      <c r="A7" s="35">
        <f>COUNT(A6+1)</f>
        <v>1</v>
      </c>
      <c r="B7" s="36" t="s">
        <v>12</v>
      </c>
      <c r="C7" s="37"/>
      <c r="D7" s="20"/>
      <c r="E7" s="32"/>
      <c r="F7" s="38"/>
      <c r="G7" s="22"/>
    </row>
    <row r="8" spans="1:7" ht="12.75">
      <c r="A8" s="17"/>
      <c r="B8" s="39" t="s">
        <v>13</v>
      </c>
      <c r="C8" s="40"/>
      <c r="D8" s="20" t="s">
        <v>2</v>
      </c>
      <c r="E8" s="41">
        <v>1.06463</v>
      </c>
      <c r="F8" s="42" t="e">
        <f>ROUND(#REF!*#REF!*E8,-1)</f>
        <v>#REF!</v>
      </c>
      <c r="G8" s="43" t="e">
        <f>C8*F8</f>
        <v>#REF!</v>
      </c>
    </row>
    <row r="9" spans="1:7" ht="12.75">
      <c r="A9" s="17"/>
      <c r="B9" s="39" t="s">
        <v>14</v>
      </c>
      <c r="C9" s="40"/>
      <c r="D9" s="20" t="s">
        <v>2</v>
      </c>
      <c r="E9" s="41">
        <v>7.23951</v>
      </c>
      <c r="F9" s="42" t="e">
        <f>ROUND(#REF!*#REF!*E9,-1)</f>
        <v>#REF!</v>
      </c>
      <c r="G9" s="43" t="e">
        <f>C9*F9</f>
        <v>#REF!</v>
      </c>
    </row>
    <row r="10" spans="1:7" ht="12.75">
      <c r="A10" s="17"/>
      <c r="B10" s="39"/>
      <c r="C10" s="40"/>
      <c r="D10" s="20"/>
      <c r="E10" s="41"/>
      <c r="F10" s="42"/>
      <c r="G10" s="43"/>
    </row>
    <row r="11" spans="1:7" ht="57" customHeight="1">
      <c r="A11" s="35">
        <f>COUNT(A7:A10)+1</f>
        <v>2</v>
      </c>
      <c r="B11" s="36" t="s">
        <v>15</v>
      </c>
      <c r="C11" s="37"/>
      <c r="D11" s="20"/>
      <c r="E11" s="41"/>
      <c r="F11" s="42"/>
      <c r="G11" s="22"/>
    </row>
    <row r="12" spans="1:7" ht="12.75">
      <c r="A12" s="17"/>
      <c r="B12" s="39" t="s">
        <v>16</v>
      </c>
      <c r="C12" s="37"/>
      <c r="D12" s="20" t="s">
        <v>2</v>
      </c>
      <c r="E12" s="41">
        <v>4.33756</v>
      </c>
      <c r="F12" s="42" t="e">
        <f>ROUND(#REF!*#REF!*E12,-1)</f>
        <v>#REF!</v>
      </c>
      <c r="G12" s="43" t="e">
        <f>C12*F12</f>
        <v>#REF!</v>
      </c>
    </row>
    <row r="13" spans="1:7" ht="12.75">
      <c r="A13" s="17"/>
      <c r="B13" s="39" t="s">
        <v>17</v>
      </c>
      <c r="C13" s="37"/>
      <c r="D13" s="20" t="s">
        <v>2</v>
      </c>
      <c r="E13" s="41">
        <v>5.85342</v>
      </c>
      <c r="F13" s="42" t="e">
        <f>ROUND(#REF!*#REF!*E13,-1)</f>
        <v>#REF!</v>
      </c>
      <c r="G13" s="43" t="e">
        <f>C13*F13</f>
        <v>#REF!</v>
      </c>
    </row>
    <row r="14" spans="1:7" ht="12.75">
      <c r="A14" s="17"/>
      <c r="B14" s="18"/>
      <c r="C14" s="37"/>
      <c r="D14" s="20"/>
      <c r="E14" s="41"/>
      <c r="F14" s="42"/>
      <c r="G14" s="22"/>
    </row>
    <row r="15" spans="1:6" ht="57" customHeight="1">
      <c r="A15" s="35">
        <f>COUNT(A7:A14)+1</f>
        <v>3</v>
      </c>
      <c r="B15" s="36" t="s">
        <v>18</v>
      </c>
      <c r="E15" s="41"/>
      <c r="F15" s="42"/>
    </row>
    <row r="16" spans="1:6" ht="63.75">
      <c r="A16" s="17"/>
      <c r="B16" s="44" t="s">
        <v>19</v>
      </c>
      <c r="E16" s="41"/>
      <c r="F16" s="42"/>
    </row>
    <row r="17" spans="1:6" ht="38.25">
      <c r="A17" s="17"/>
      <c r="B17" s="44" t="s">
        <v>20</v>
      </c>
      <c r="E17" s="41"/>
      <c r="F17" s="42"/>
    </row>
    <row r="18" spans="1:7" ht="12.75">
      <c r="A18" s="17"/>
      <c r="B18" s="45" t="s">
        <v>21</v>
      </c>
      <c r="D18" s="5" t="s">
        <v>4</v>
      </c>
      <c r="E18" s="41">
        <v>245.12195</v>
      </c>
      <c r="F18" s="42" t="e">
        <f>ROUND(#REF!*#REF!*E18,-1)</f>
        <v>#REF!</v>
      </c>
      <c r="G18" s="46" t="e">
        <f>C18*F18</f>
        <v>#REF!</v>
      </c>
    </row>
    <row r="19" spans="1:7" ht="12.75">
      <c r="A19" s="17"/>
      <c r="B19" s="45" t="s">
        <v>22</v>
      </c>
      <c r="D19" s="5" t="s">
        <v>4</v>
      </c>
      <c r="E19" s="41">
        <v>292.68293</v>
      </c>
      <c r="F19" s="42" t="e">
        <f>ROUND(#REF!*#REF!*E19,-1)</f>
        <v>#REF!</v>
      </c>
      <c r="G19" s="46" t="e">
        <f>C19*F19</f>
        <v>#REF!</v>
      </c>
    </row>
    <row r="20" spans="1:7" ht="12.75">
      <c r="A20" s="17"/>
      <c r="B20" s="45" t="s">
        <v>23</v>
      </c>
      <c r="D20" s="5" t="s">
        <v>4</v>
      </c>
      <c r="E20" s="41">
        <v>392.68293</v>
      </c>
      <c r="F20" s="42" t="e">
        <f>ROUND(#REF!*#REF!*E20,-1)</f>
        <v>#REF!</v>
      </c>
      <c r="G20" s="46" t="e">
        <f>C20*F20</f>
        <v>#REF!</v>
      </c>
    </row>
    <row r="21" spans="1:7" ht="12.75">
      <c r="A21" s="17"/>
      <c r="B21" s="45" t="s">
        <v>24</v>
      </c>
      <c r="D21" s="5" t="s">
        <v>4</v>
      </c>
      <c r="E21" s="41">
        <v>507.31707</v>
      </c>
      <c r="F21" s="42" t="e">
        <f>ROUND(#REF!*#REF!*E21,-1)</f>
        <v>#REF!</v>
      </c>
      <c r="G21" s="46" t="e">
        <f>C21*F21</f>
        <v>#REF!</v>
      </c>
    </row>
    <row r="22" spans="1:7" ht="12.75">
      <c r="A22" s="17"/>
      <c r="B22" s="18"/>
      <c r="C22" s="37"/>
      <c r="D22" s="20"/>
      <c r="E22" s="41"/>
      <c r="F22" s="42"/>
      <c r="G22" s="22"/>
    </row>
    <row r="23" spans="1:6" ht="68.25" customHeight="1">
      <c r="A23" s="35">
        <f>COUNT(A7:A22)+1</f>
        <v>4</v>
      </c>
      <c r="B23" s="36" t="s">
        <v>25</v>
      </c>
      <c r="E23" s="47"/>
      <c r="F23" s="42"/>
    </row>
    <row r="24" spans="1:6" ht="63.75">
      <c r="A24" s="17"/>
      <c r="B24" s="44" t="s">
        <v>26</v>
      </c>
      <c r="E24" s="47"/>
      <c r="F24" s="42"/>
    </row>
    <row r="25" spans="1:7" ht="12.75">
      <c r="A25" s="17"/>
      <c r="B25" s="45" t="s">
        <v>27</v>
      </c>
      <c r="D25" s="5" t="s">
        <v>4</v>
      </c>
      <c r="E25" s="47">
        <v>206</v>
      </c>
      <c r="F25" s="42" t="e">
        <f>ROUND(#REF!*#REF!*E25,-1)</f>
        <v>#REF!</v>
      </c>
      <c r="G25" s="46" t="e">
        <f>C25*F25</f>
        <v>#REF!</v>
      </c>
    </row>
    <row r="26" spans="1:6" ht="12.75">
      <c r="A26" s="17"/>
      <c r="E26" s="47"/>
      <c r="F26" s="42"/>
    </row>
    <row r="27" spans="1:7" ht="23.25" customHeight="1">
      <c r="A27" s="35">
        <f>COUNT(A7:A26)+1</f>
        <v>5</v>
      </c>
      <c r="B27" s="48" t="s">
        <v>28</v>
      </c>
      <c r="C27" s="37"/>
      <c r="D27" s="20"/>
      <c r="E27" s="41"/>
      <c r="F27" s="42"/>
      <c r="G27" s="22"/>
    </row>
    <row r="28" spans="1:7" ht="12.75">
      <c r="A28" s="17"/>
      <c r="B28" s="39" t="s">
        <v>29</v>
      </c>
      <c r="C28" s="40"/>
      <c r="D28" s="20" t="s">
        <v>4</v>
      </c>
      <c r="E28" s="41">
        <v>7.00573</v>
      </c>
      <c r="F28" s="42" t="e">
        <f>ROUND(#REF!*#REF!*E28,-1)</f>
        <v>#REF!</v>
      </c>
      <c r="G28" s="43" t="e">
        <f>C28*F28</f>
        <v>#REF!</v>
      </c>
    </row>
    <row r="29" spans="1:7" ht="12.75">
      <c r="A29" s="17"/>
      <c r="B29" s="39" t="s">
        <v>30</v>
      </c>
      <c r="C29" s="40"/>
      <c r="D29" s="20" t="s">
        <v>4</v>
      </c>
      <c r="E29" s="41">
        <v>27.87736</v>
      </c>
      <c r="F29" s="42" t="e">
        <f>ROUND(#REF!*#REF!*E29,-1)</f>
        <v>#REF!</v>
      </c>
      <c r="G29" s="43" t="e">
        <f>C29*F29</f>
        <v>#REF!</v>
      </c>
    </row>
    <row r="30" spans="1:7" ht="12.75">
      <c r="A30" s="17"/>
      <c r="B30" s="18"/>
      <c r="C30" s="37"/>
      <c r="D30" s="20"/>
      <c r="E30" s="41"/>
      <c r="F30" s="42"/>
      <c r="G30" s="22"/>
    </row>
    <row r="31" spans="1:7" ht="23.25" customHeight="1">
      <c r="A31" s="35">
        <f>COUNT(A7:A30)+1</f>
        <v>6</v>
      </c>
      <c r="B31" s="48" t="s">
        <v>31</v>
      </c>
      <c r="C31" s="37"/>
      <c r="D31" s="20"/>
      <c r="E31" s="41"/>
      <c r="F31" s="42"/>
      <c r="G31" s="22"/>
    </row>
    <row r="32" spans="1:7" ht="12.75">
      <c r="A32" s="17"/>
      <c r="B32" s="39" t="s">
        <v>29</v>
      </c>
      <c r="C32" s="40"/>
      <c r="D32" s="20" t="s">
        <v>4</v>
      </c>
      <c r="E32" s="41">
        <v>6.15659</v>
      </c>
      <c r="F32" s="42" t="e">
        <f>ROUND(#REF!*#REF!*E32,-1)</f>
        <v>#REF!</v>
      </c>
      <c r="G32" s="43" t="e">
        <f>C32*F32</f>
        <v>#REF!</v>
      </c>
    </row>
    <row r="33" spans="1:7" ht="12.75">
      <c r="A33" s="17"/>
      <c r="B33" s="39" t="s">
        <v>30</v>
      </c>
      <c r="C33" s="40"/>
      <c r="D33" s="20" t="s">
        <v>4</v>
      </c>
      <c r="E33" s="41">
        <v>24.13183</v>
      </c>
      <c r="F33" s="42" t="e">
        <f>ROUND(#REF!*#REF!*E33,-1)</f>
        <v>#REF!</v>
      </c>
      <c r="G33" s="43" t="e">
        <f>C33*F33</f>
        <v>#REF!</v>
      </c>
    </row>
    <row r="34" spans="1:7" ht="12.75">
      <c r="A34" s="17"/>
      <c r="B34" s="18" t="s">
        <v>32</v>
      </c>
      <c r="C34" s="37"/>
      <c r="D34" s="20"/>
      <c r="E34" s="41"/>
      <c r="F34" s="42"/>
      <c r="G34" s="22"/>
    </row>
    <row r="35" spans="1:7" ht="23.25" customHeight="1">
      <c r="A35" s="35">
        <f>COUNT(A7:A34)+1</f>
        <v>7</v>
      </c>
      <c r="B35" s="36" t="s">
        <v>33</v>
      </c>
      <c r="C35" s="37"/>
      <c r="D35" s="20"/>
      <c r="E35" s="41"/>
      <c r="F35" s="42"/>
      <c r="G35" s="22"/>
    </row>
    <row r="36" spans="1:7" ht="12.75">
      <c r="A36" s="17"/>
      <c r="B36" s="39" t="s">
        <v>34</v>
      </c>
      <c r="C36" s="40"/>
      <c r="D36" s="20" t="s">
        <v>4</v>
      </c>
      <c r="E36" s="41">
        <v>17.05799</v>
      </c>
      <c r="F36" s="42" t="e">
        <f>ROUND(#REF!*#REF!*E36,-1)</f>
        <v>#REF!</v>
      </c>
      <c r="G36" s="43" t="e">
        <f>C36*F36</f>
        <v>#REF!</v>
      </c>
    </row>
    <row r="37" spans="1:7" ht="12.75">
      <c r="A37" s="17"/>
      <c r="B37" s="39" t="s">
        <v>35</v>
      </c>
      <c r="C37" s="40"/>
      <c r="D37" s="20" t="s">
        <v>4</v>
      </c>
      <c r="E37" s="41">
        <v>30.71346</v>
      </c>
      <c r="F37" s="42" t="e">
        <f>ROUND(#REF!*#REF!*E37,-1)</f>
        <v>#REF!</v>
      </c>
      <c r="G37" s="43" t="e">
        <f>C37*F37</f>
        <v>#REF!</v>
      </c>
    </row>
    <row r="38" spans="1:7" ht="12.75">
      <c r="A38" s="17"/>
      <c r="B38" s="18" t="s">
        <v>32</v>
      </c>
      <c r="C38" s="37"/>
      <c r="D38" s="20"/>
      <c r="E38" s="41"/>
      <c r="F38" s="42"/>
      <c r="G38" s="22"/>
    </row>
    <row r="39" spans="1:7" ht="23.25" customHeight="1">
      <c r="A39" s="35">
        <f>COUNT(A7:A38)+1</f>
        <v>8</v>
      </c>
      <c r="B39" s="36" t="s">
        <v>36</v>
      </c>
      <c r="C39" s="37"/>
      <c r="D39" s="20"/>
      <c r="E39" s="41"/>
      <c r="F39" s="42"/>
      <c r="G39" s="22"/>
    </row>
    <row r="40" spans="1:7" ht="12.75">
      <c r="A40" s="17"/>
      <c r="B40" s="39" t="s">
        <v>37</v>
      </c>
      <c r="C40" s="40"/>
      <c r="D40" s="20" t="s">
        <v>4</v>
      </c>
      <c r="E40" s="41">
        <v>5.72793</v>
      </c>
      <c r="F40" s="42" t="e">
        <f>ROUND(#REF!*#REF!*E40,-1)</f>
        <v>#REF!</v>
      </c>
      <c r="G40" s="43" t="e">
        <f>C40*F40</f>
        <v>#REF!</v>
      </c>
    </row>
    <row r="41" spans="1:7" ht="12.75">
      <c r="A41" s="17"/>
      <c r="B41" s="39" t="s">
        <v>38</v>
      </c>
      <c r="C41" s="40"/>
      <c r="D41" s="20" t="s">
        <v>4</v>
      </c>
      <c r="E41" s="41">
        <v>18.4172</v>
      </c>
      <c r="F41" s="42" t="e">
        <f>ROUND(#REF!*#REF!*E41,-1)</f>
        <v>#REF!</v>
      </c>
      <c r="G41" s="43" t="e">
        <f>C41*F41</f>
        <v>#REF!</v>
      </c>
    </row>
    <row r="42" spans="1:7" ht="12.75">
      <c r="A42" s="17"/>
      <c r="B42" s="18" t="s">
        <v>32</v>
      </c>
      <c r="C42" s="37"/>
      <c r="D42" s="20"/>
      <c r="E42" s="41"/>
      <c r="F42" s="42"/>
      <c r="G42" s="22"/>
    </row>
    <row r="43" spans="1:7" ht="23.25" customHeight="1">
      <c r="A43" s="35">
        <f>COUNT(A7:A42)+1</f>
        <v>9</v>
      </c>
      <c r="B43" s="36" t="s">
        <v>39</v>
      </c>
      <c r="C43" s="37"/>
      <c r="D43" s="20"/>
      <c r="E43" s="41"/>
      <c r="F43" s="42"/>
      <c r="G43" s="22"/>
    </row>
    <row r="44" spans="1:7" ht="12.75">
      <c r="A44" s="17"/>
      <c r="B44" s="39" t="s">
        <v>40</v>
      </c>
      <c r="C44" s="37"/>
      <c r="D44" s="20" t="s">
        <v>4</v>
      </c>
      <c r="E44" s="41">
        <v>10.40244</v>
      </c>
      <c r="F44" s="42" t="e">
        <f>ROUND(#REF!*#REF!*E44,-1)</f>
        <v>#REF!</v>
      </c>
      <c r="G44" s="43" t="e">
        <f>C44*F44</f>
        <v>#REF!</v>
      </c>
    </row>
    <row r="45" spans="1:7" ht="12.75">
      <c r="A45" s="17"/>
      <c r="B45" s="18" t="s">
        <v>32</v>
      </c>
      <c r="C45" s="37"/>
      <c r="D45" s="20"/>
      <c r="E45" s="41"/>
      <c r="F45" s="42"/>
      <c r="G45" s="22"/>
    </row>
    <row r="46" spans="1:7" ht="23.25" customHeight="1">
      <c r="A46" s="35">
        <f>COUNT(A7:A45)+1</f>
        <v>10</v>
      </c>
      <c r="B46" s="36" t="s">
        <v>41</v>
      </c>
      <c r="C46" s="37"/>
      <c r="D46" s="20"/>
      <c r="E46" s="41"/>
      <c r="F46" s="42"/>
      <c r="G46" s="22"/>
    </row>
    <row r="47" spans="1:7" ht="12.75">
      <c r="A47" s="17"/>
      <c r="B47" s="39" t="s">
        <v>42</v>
      </c>
      <c r="C47" s="40"/>
      <c r="D47" s="20" t="s">
        <v>4</v>
      </c>
      <c r="E47" s="41">
        <v>21.91951</v>
      </c>
      <c r="F47" s="42" t="e">
        <f>ROUND(#REF!*#REF!*E47,-1)</f>
        <v>#REF!</v>
      </c>
      <c r="G47" s="43" t="e">
        <f>C47*F47</f>
        <v>#REF!</v>
      </c>
    </row>
    <row r="48" spans="1:7" ht="12.75">
      <c r="A48" s="17"/>
      <c r="B48" s="39" t="s">
        <v>43</v>
      </c>
      <c r="C48" s="40"/>
      <c r="D48" s="20" t="s">
        <v>4</v>
      </c>
      <c r="E48" s="41">
        <v>34.28293</v>
      </c>
      <c r="F48" s="42" t="e">
        <f>ROUND(#REF!*#REF!*E48,-1)</f>
        <v>#REF!</v>
      </c>
      <c r="G48" s="43" t="e">
        <f>C48*F48</f>
        <v>#REF!</v>
      </c>
    </row>
    <row r="49" spans="1:7" ht="12.75">
      <c r="A49" s="17"/>
      <c r="B49" s="18" t="s">
        <v>32</v>
      </c>
      <c r="C49" s="37"/>
      <c r="D49" s="20"/>
      <c r="E49" s="41"/>
      <c r="F49" s="42"/>
      <c r="G49" s="22"/>
    </row>
    <row r="50" spans="1:7" ht="45.75" customHeight="1">
      <c r="A50" s="35">
        <f>COUNT($A$7:A49)+1</f>
        <v>11</v>
      </c>
      <c r="B50" s="36" t="s">
        <v>44</v>
      </c>
      <c r="C50" s="40"/>
      <c r="D50" s="20"/>
      <c r="E50" s="49"/>
      <c r="F50" s="50"/>
      <c r="G50" s="43"/>
    </row>
    <row r="51" spans="1:7" ht="12.75">
      <c r="A51" s="17"/>
      <c r="B51" s="39" t="s">
        <v>45</v>
      </c>
      <c r="C51" s="40"/>
      <c r="D51" s="20" t="s">
        <v>4</v>
      </c>
      <c r="E51" s="49">
        <v>45.73170732</v>
      </c>
      <c r="F51" s="42" t="e">
        <f>ROUND(#REF!*#REF!*E51,-1)</f>
        <v>#REF!</v>
      </c>
      <c r="G51" s="43" t="e">
        <f>C51*F51</f>
        <v>#REF!</v>
      </c>
    </row>
    <row r="52" spans="1:7" ht="12.75">
      <c r="A52" s="17"/>
      <c r="B52" s="18"/>
      <c r="C52" s="40"/>
      <c r="D52" s="20"/>
      <c r="E52" s="49"/>
      <c r="F52" s="50"/>
      <c r="G52" s="43"/>
    </row>
    <row r="53" spans="1:7" ht="34.5" customHeight="1">
      <c r="A53" s="35">
        <f>COUNT($A$7:A52)+1</f>
        <v>12</v>
      </c>
      <c r="B53" s="36" t="s">
        <v>46</v>
      </c>
      <c r="C53" s="37"/>
      <c r="D53" s="20"/>
      <c r="E53" s="41"/>
      <c r="F53" s="42"/>
      <c r="G53" s="22"/>
    </row>
    <row r="54" spans="1:7" ht="12.75">
      <c r="A54" s="17"/>
      <c r="B54" s="39" t="s">
        <v>37</v>
      </c>
      <c r="C54" s="40"/>
      <c r="D54" s="20" t="s">
        <v>4</v>
      </c>
      <c r="E54" s="41">
        <v>8.54427</v>
      </c>
      <c r="F54" s="42" t="e">
        <f>ROUND(#REF!*#REF!*E54,-1)</f>
        <v>#REF!</v>
      </c>
      <c r="G54" s="43" t="e">
        <f>C54*F54</f>
        <v>#REF!</v>
      </c>
    </row>
    <row r="55" spans="1:7" ht="12.75">
      <c r="A55" s="17"/>
      <c r="B55" s="39" t="s">
        <v>38</v>
      </c>
      <c r="C55" s="40"/>
      <c r="D55" s="20" t="s">
        <v>4</v>
      </c>
      <c r="E55" s="41">
        <v>19.24041</v>
      </c>
      <c r="F55" s="42" t="e">
        <f>ROUND(#REF!*#REF!*E55,-1)</f>
        <v>#REF!</v>
      </c>
      <c r="G55" s="43" t="e">
        <f>C55*F55</f>
        <v>#REF!</v>
      </c>
    </row>
    <row r="56" spans="1:7" ht="12.75">
      <c r="A56" s="17"/>
      <c r="B56" s="18" t="s">
        <v>32</v>
      </c>
      <c r="C56" s="37"/>
      <c r="D56" s="20"/>
      <c r="E56" s="41"/>
      <c r="F56" s="42"/>
      <c r="G56" s="22"/>
    </row>
    <row r="57" spans="1:7" ht="34.5" customHeight="1">
      <c r="A57" s="35">
        <f>COUNT($A$7:A56)+1</f>
        <v>13</v>
      </c>
      <c r="B57" s="36" t="s">
        <v>47</v>
      </c>
      <c r="C57" s="37"/>
      <c r="D57" s="20"/>
      <c r="E57" s="41"/>
      <c r="F57" s="42"/>
      <c r="G57" s="22"/>
    </row>
    <row r="58" spans="1:7" ht="12.75">
      <c r="A58" s="17"/>
      <c r="B58" s="39" t="s">
        <v>48</v>
      </c>
      <c r="C58" s="40"/>
      <c r="D58" s="20" t="s">
        <v>4</v>
      </c>
      <c r="E58" s="41">
        <v>65.60976</v>
      </c>
      <c r="F58" s="42" t="e">
        <f>ROUND(#REF!*#REF!*E58,-1)</f>
        <v>#REF!</v>
      </c>
      <c r="G58" s="43" t="e">
        <f>C58*F58</f>
        <v>#REF!</v>
      </c>
    </row>
    <row r="59" spans="1:7" ht="12.75">
      <c r="A59" s="17"/>
      <c r="B59" s="39" t="s">
        <v>49</v>
      </c>
      <c r="C59" s="40"/>
      <c r="D59" s="20" t="s">
        <v>4</v>
      </c>
      <c r="E59" s="41"/>
      <c r="F59" s="42" t="e">
        <f>ROUND(#REF!*#REF!*E59,-1)</f>
        <v>#REF!</v>
      </c>
      <c r="G59" s="43" t="e">
        <f>C59*F59</f>
        <v>#REF!</v>
      </c>
    </row>
    <row r="60" spans="1:7" ht="12.75">
      <c r="A60" s="17"/>
      <c r="B60" s="39" t="s">
        <v>50</v>
      </c>
      <c r="C60" s="40"/>
      <c r="D60" s="20" t="s">
        <v>4</v>
      </c>
      <c r="E60" s="41">
        <v>43.2561</v>
      </c>
      <c r="F60" s="42" t="e">
        <f>ROUND(#REF!*#REF!*E60,-1)</f>
        <v>#REF!</v>
      </c>
      <c r="G60" s="43" t="e">
        <f>C60*F60</f>
        <v>#REF!</v>
      </c>
    </row>
    <row r="61" spans="1:7" ht="12.75">
      <c r="A61" s="17"/>
      <c r="B61" s="18" t="s">
        <v>32</v>
      </c>
      <c r="C61" s="37"/>
      <c r="D61" s="20"/>
      <c r="E61" s="41"/>
      <c r="F61" s="42"/>
      <c r="G61" s="22"/>
    </row>
    <row r="62" spans="1:7" ht="34.5" customHeight="1">
      <c r="A62" s="35">
        <f>COUNT($A$7:A61)+1</f>
        <v>14</v>
      </c>
      <c r="B62" s="36" t="s">
        <v>51</v>
      </c>
      <c r="C62" s="37"/>
      <c r="D62" s="20"/>
      <c r="E62" s="41"/>
      <c r="F62" s="42"/>
      <c r="G62" s="22"/>
    </row>
    <row r="63" spans="1:7" ht="12.75">
      <c r="A63" s="17"/>
      <c r="B63" s="39" t="s">
        <v>40</v>
      </c>
      <c r="C63" s="40"/>
      <c r="D63" s="20" t="s">
        <v>4</v>
      </c>
      <c r="E63" s="41">
        <v>51.43268</v>
      </c>
      <c r="F63" s="42" t="e">
        <f>ROUND(#REF!*#REF!*E63,-1)</f>
        <v>#REF!</v>
      </c>
      <c r="G63" s="43" t="e">
        <f aca="true" t="shared" si="0" ref="G63:G69">C63*F63</f>
        <v>#REF!</v>
      </c>
    </row>
    <row r="64" spans="1:7" ht="12.75">
      <c r="A64" s="17"/>
      <c r="B64" s="39" t="s">
        <v>52</v>
      </c>
      <c r="C64" s="40"/>
      <c r="D64" s="20" t="s">
        <v>4</v>
      </c>
      <c r="E64" s="41">
        <v>67.31634</v>
      </c>
      <c r="F64" s="42" t="e">
        <f>ROUND(#REF!*#REF!*E64,-1)</f>
        <v>#REF!</v>
      </c>
      <c r="G64" s="43" t="e">
        <f t="shared" si="0"/>
        <v>#REF!</v>
      </c>
    </row>
    <row r="65" spans="1:7" ht="12.75">
      <c r="A65" s="17"/>
      <c r="B65" s="39" t="s">
        <v>53</v>
      </c>
      <c r="C65" s="40"/>
      <c r="D65" s="20" t="s">
        <v>4</v>
      </c>
      <c r="E65" s="41">
        <v>114.29512</v>
      </c>
      <c r="F65" s="42" t="e">
        <f>ROUND(#REF!*#REF!*E65,-1)</f>
        <v>#REF!</v>
      </c>
      <c r="G65" s="43" t="e">
        <f t="shared" si="0"/>
        <v>#REF!</v>
      </c>
    </row>
    <row r="66" spans="1:7" ht="12.75">
      <c r="A66" s="17"/>
      <c r="B66" s="39" t="s">
        <v>54</v>
      </c>
      <c r="C66" s="40"/>
      <c r="D66" s="20" t="s">
        <v>4</v>
      </c>
      <c r="E66" s="41">
        <v>179.10976</v>
      </c>
      <c r="F66" s="42" t="e">
        <f>ROUND(#REF!*#REF!*E66,-1)</f>
        <v>#REF!</v>
      </c>
      <c r="G66" s="43" t="e">
        <f t="shared" si="0"/>
        <v>#REF!</v>
      </c>
    </row>
    <row r="67" spans="1:7" ht="12.75">
      <c r="A67" s="17"/>
      <c r="B67" s="39" t="s">
        <v>48</v>
      </c>
      <c r="C67" s="40"/>
      <c r="D67" s="20" t="s">
        <v>4</v>
      </c>
      <c r="E67" s="41">
        <v>108.33317</v>
      </c>
      <c r="F67" s="42" t="e">
        <f>ROUND(#REF!*#REF!*E67,-1)</f>
        <v>#REF!</v>
      </c>
      <c r="G67" s="43" t="e">
        <f t="shared" si="0"/>
        <v>#REF!</v>
      </c>
    </row>
    <row r="68" spans="1:7" ht="12.75">
      <c r="A68" s="17"/>
      <c r="B68" s="39" t="s">
        <v>49</v>
      </c>
      <c r="C68" s="40"/>
      <c r="D68" s="20" t="s">
        <v>4</v>
      </c>
      <c r="E68" s="41">
        <v>140.23646</v>
      </c>
      <c r="F68" s="42" t="e">
        <f>ROUND(#REF!*#REF!*E68,-1)</f>
        <v>#REF!</v>
      </c>
      <c r="G68" s="43" t="e">
        <f t="shared" si="0"/>
        <v>#REF!</v>
      </c>
    </row>
    <row r="69" spans="1:7" ht="12.75">
      <c r="A69" s="17"/>
      <c r="B69" s="39" t="s">
        <v>50</v>
      </c>
      <c r="C69" s="40"/>
      <c r="D69" s="20" t="s">
        <v>4</v>
      </c>
      <c r="E69" s="41">
        <v>169.68293</v>
      </c>
      <c r="F69" s="42" t="e">
        <f>ROUND(#REF!*#REF!*E69,-1)</f>
        <v>#REF!</v>
      </c>
      <c r="G69" s="43" t="e">
        <f t="shared" si="0"/>
        <v>#REF!</v>
      </c>
    </row>
    <row r="70" spans="1:7" ht="12.75">
      <c r="A70" s="17"/>
      <c r="B70" s="18" t="s">
        <v>32</v>
      </c>
      <c r="C70" s="37"/>
      <c r="D70" s="20"/>
      <c r="E70" s="41"/>
      <c r="F70" s="42"/>
      <c r="G70" s="22"/>
    </row>
    <row r="71" spans="1:7" ht="45.75" customHeight="1">
      <c r="A71" s="35">
        <f>COUNT($A$7:A70)+1</f>
        <v>15</v>
      </c>
      <c r="B71" s="36" t="s">
        <v>55</v>
      </c>
      <c r="C71" s="51"/>
      <c r="D71" s="52"/>
      <c r="E71" s="41"/>
      <c r="F71" s="42"/>
      <c r="G71" s="53"/>
    </row>
    <row r="72" spans="1:7" ht="12.75">
      <c r="A72" s="17"/>
      <c r="B72" s="39" t="s">
        <v>56</v>
      </c>
      <c r="C72" s="40"/>
      <c r="D72" s="20" t="s">
        <v>4</v>
      </c>
      <c r="E72" s="41">
        <v>59.4</v>
      </c>
      <c r="F72" s="42" t="e">
        <f>ROUND(#REF!*#REF!*E72,-1)</f>
        <v>#REF!</v>
      </c>
      <c r="G72" s="43" t="e">
        <f>C72*F72</f>
        <v>#REF!</v>
      </c>
    </row>
    <row r="73" spans="1:7" ht="12.75">
      <c r="A73" s="17"/>
      <c r="B73" s="39" t="s">
        <v>57</v>
      </c>
      <c r="C73" s="40"/>
      <c r="D73" s="20" t="s">
        <v>4</v>
      </c>
      <c r="E73" s="41">
        <v>77.7</v>
      </c>
      <c r="F73" s="42" t="e">
        <f>ROUND(#REF!*#REF!*E73,-1)</f>
        <v>#REF!</v>
      </c>
      <c r="G73" s="43" t="e">
        <f>C73*F73</f>
        <v>#REF!</v>
      </c>
    </row>
    <row r="74" spans="1:7" ht="12.75">
      <c r="A74" s="17"/>
      <c r="B74" s="39" t="s">
        <v>58</v>
      </c>
      <c r="C74" s="40"/>
      <c r="D74" s="20" t="s">
        <v>4</v>
      </c>
      <c r="E74" s="41">
        <v>125</v>
      </c>
      <c r="F74" s="42" t="e">
        <f>ROUND(#REF!*#REF!*E74,-1)</f>
        <v>#REF!</v>
      </c>
      <c r="G74" s="43" t="e">
        <f>C74*F74</f>
        <v>#REF!</v>
      </c>
    </row>
    <row r="75" spans="3:7" ht="12.75">
      <c r="C75" s="54"/>
      <c r="E75" s="41"/>
      <c r="F75" s="42"/>
      <c r="G75" s="46"/>
    </row>
    <row r="76" spans="1:7" ht="34.5" customHeight="1">
      <c r="A76" s="35">
        <f>COUNT($A$7:A75)+1</f>
        <v>16</v>
      </c>
      <c r="B76" s="36" t="s">
        <v>59</v>
      </c>
      <c r="C76" s="51"/>
      <c r="D76" s="52"/>
      <c r="E76" s="41"/>
      <c r="F76" s="42"/>
      <c r="G76" s="53"/>
    </row>
    <row r="77" spans="1:7" ht="12.75">
      <c r="A77" s="17"/>
      <c r="B77" s="39" t="s">
        <v>56</v>
      </c>
      <c r="C77" s="40"/>
      <c r="D77" s="20" t="s">
        <v>4</v>
      </c>
      <c r="E77" s="41">
        <v>59.4</v>
      </c>
      <c r="F77" s="42" t="e">
        <f>ROUND(#REF!*#REF!*E77,-1)</f>
        <v>#REF!</v>
      </c>
      <c r="G77" s="43" t="e">
        <f>C77*F77</f>
        <v>#REF!</v>
      </c>
    </row>
    <row r="78" spans="1:7" ht="12.75">
      <c r="A78" s="17"/>
      <c r="B78" s="39" t="s">
        <v>57</v>
      </c>
      <c r="C78" s="40"/>
      <c r="D78" s="20" t="s">
        <v>4</v>
      </c>
      <c r="E78" s="41">
        <v>77.7</v>
      </c>
      <c r="F78" s="42" t="e">
        <f>ROUND(#REF!*#REF!*E78,-1)</f>
        <v>#REF!</v>
      </c>
      <c r="G78" s="43" t="e">
        <f>C78*F78</f>
        <v>#REF!</v>
      </c>
    </row>
    <row r="79" spans="1:7" ht="12.75">
      <c r="A79" s="17"/>
      <c r="B79" s="39" t="s">
        <v>58</v>
      </c>
      <c r="C79" s="40"/>
      <c r="D79" s="20" t="s">
        <v>4</v>
      </c>
      <c r="E79" s="41">
        <v>125</v>
      </c>
      <c r="F79" s="42" t="e">
        <f>ROUND(#REF!*#REF!*E79,-1)</f>
        <v>#REF!</v>
      </c>
      <c r="G79" s="43" t="e">
        <f>C79*F79</f>
        <v>#REF!</v>
      </c>
    </row>
    <row r="80" spans="2:7" ht="12.75">
      <c r="B80" s="18"/>
      <c r="C80" s="37"/>
      <c r="D80" s="20"/>
      <c r="E80" s="41"/>
      <c r="F80" s="42"/>
      <c r="G80" s="22"/>
    </row>
    <row r="81" spans="1:7" ht="57" customHeight="1">
      <c r="A81" s="35">
        <f>COUNT($A$7:A80)+1</f>
        <v>17</v>
      </c>
      <c r="B81" s="36" t="s">
        <v>60</v>
      </c>
      <c r="C81" s="55"/>
      <c r="D81" s="56"/>
      <c r="E81" s="41"/>
      <c r="F81" s="42"/>
      <c r="G81" s="57"/>
    </row>
    <row r="82" spans="1:7" ht="12.75">
      <c r="A82" s="17"/>
      <c r="B82" s="45" t="s">
        <v>61</v>
      </c>
      <c r="C82" s="54"/>
      <c r="D82" s="5" t="s">
        <v>4</v>
      </c>
      <c r="E82" s="41">
        <v>409.96138</v>
      </c>
      <c r="F82" s="42" t="e">
        <f>ROUND(#REF!*#REF!*E82,-1)</f>
        <v>#REF!</v>
      </c>
      <c r="G82" s="46" t="e">
        <f>C82*F82</f>
        <v>#REF!</v>
      </c>
    </row>
    <row r="83" spans="1:7" ht="12.75">
      <c r="A83" s="17"/>
      <c r="B83" s="18"/>
      <c r="C83" s="37"/>
      <c r="D83" s="20"/>
      <c r="E83" s="41"/>
      <c r="F83" s="42"/>
      <c r="G83" s="22"/>
    </row>
    <row r="84" spans="1:7" ht="68.25" customHeight="1">
      <c r="A84" s="35">
        <f>COUNT($A$7:A83)+1</f>
        <v>18</v>
      </c>
      <c r="B84" s="36" t="s">
        <v>62</v>
      </c>
      <c r="C84" s="37"/>
      <c r="D84" s="20"/>
      <c r="E84" s="41"/>
      <c r="F84" s="42"/>
      <c r="G84" s="22"/>
    </row>
    <row r="85" spans="1:7" ht="12.75">
      <c r="A85" s="17"/>
      <c r="B85" s="39" t="s">
        <v>63</v>
      </c>
      <c r="C85" s="37"/>
      <c r="D85" s="20" t="s">
        <v>4</v>
      </c>
      <c r="E85" s="41">
        <v>54.87805</v>
      </c>
      <c r="F85" s="42" t="e">
        <f>ROUND(#REF!*#REF!*E85,-1)</f>
        <v>#REF!</v>
      </c>
      <c r="G85" s="43" t="e">
        <f>C85*F85</f>
        <v>#REF!</v>
      </c>
    </row>
    <row r="86" spans="1:7" ht="12.75">
      <c r="A86" s="17"/>
      <c r="B86" s="39" t="s">
        <v>64</v>
      </c>
      <c r="C86" s="37"/>
      <c r="D86" s="20" t="s">
        <v>4</v>
      </c>
      <c r="E86" s="41">
        <v>67.07317</v>
      </c>
      <c r="F86" s="42" t="e">
        <f>ROUND(#REF!*#REF!*E86,-1)</f>
        <v>#REF!</v>
      </c>
      <c r="G86" s="43" t="e">
        <f>C86*F86</f>
        <v>#REF!</v>
      </c>
    </row>
    <row r="87" spans="1:7" ht="12.75">
      <c r="A87" s="17"/>
      <c r="B87" s="18"/>
      <c r="C87" s="37"/>
      <c r="D87" s="20"/>
      <c r="E87" s="41"/>
      <c r="F87" s="42"/>
      <c r="G87" s="22"/>
    </row>
    <row r="88" spans="1:7" ht="68.25" customHeight="1">
      <c r="A88" s="35">
        <f>COUNT($A$7:A87)+1</f>
        <v>19</v>
      </c>
      <c r="B88" s="36" t="s">
        <v>65</v>
      </c>
      <c r="C88" s="37"/>
      <c r="D88" s="20"/>
      <c r="E88" s="41"/>
      <c r="F88" s="42"/>
      <c r="G88" s="22"/>
    </row>
    <row r="89" spans="1:7" ht="12.75">
      <c r="A89" s="17"/>
      <c r="B89" s="39" t="s">
        <v>63</v>
      </c>
      <c r="C89" s="37"/>
      <c r="D89" s="20" t="s">
        <v>4</v>
      </c>
      <c r="E89" s="41">
        <v>54.87805</v>
      </c>
      <c r="F89" s="42" t="e">
        <f>ROUND(#REF!*#REF!*E89,-1)</f>
        <v>#REF!</v>
      </c>
      <c r="G89" s="43" t="e">
        <f>C89*F89</f>
        <v>#REF!</v>
      </c>
    </row>
    <row r="90" spans="1:7" ht="12.75">
      <c r="A90" s="17"/>
      <c r="B90" s="39" t="s">
        <v>64</v>
      </c>
      <c r="C90" s="37"/>
      <c r="D90" s="20" t="s">
        <v>4</v>
      </c>
      <c r="E90" s="41">
        <v>67.07317</v>
      </c>
      <c r="F90" s="42" t="e">
        <f>ROUND(#REF!*#REF!*E90,-1)</f>
        <v>#REF!</v>
      </c>
      <c r="G90" s="43" t="e">
        <f>C90*F90</f>
        <v>#REF!</v>
      </c>
    </row>
    <row r="91" spans="1:7" ht="12.75">
      <c r="A91" s="17"/>
      <c r="B91" s="18"/>
      <c r="C91" s="37"/>
      <c r="D91" s="20"/>
      <c r="E91" s="41"/>
      <c r="F91" s="42"/>
      <c r="G91" s="22"/>
    </row>
    <row r="92" spans="1:7" ht="68.25" customHeight="1">
      <c r="A92" s="35">
        <f>COUNT($A$7:A91)+1</f>
        <v>20</v>
      </c>
      <c r="B92" s="36" t="s">
        <v>66</v>
      </c>
      <c r="C92" s="37"/>
      <c r="D92" s="20"/>
      <c r="E92" s="41"/>
      <c r="F92" s="42"/>
      <c r="G92" s="22"/>
    </row>
    <row r="93" spans="1:7" ht="12.75">
      <c r="A93" s="17"/>
      <c r="B93" s="39" t="s">
        <v>67</v>
      </c>
      <c r="C93" s="37"/>
      <c r="D93" s="20" t="s">
        <v>4</v>
      </c>
      <c r="E93" s="41">
        <v>20.50244</v>
      </c>
      <c r="F93" s="42" t="e">
        <f>ROUND(#REF!*#REF!*E93,-1)</f>
        <v>#REF!</v>
      </c>
      <c r="G93" s="43" t="e">
        <f>C93*F93</f>
        <v>#REF!</v>
      </c>
    </row>
    <row r="94" spans="1:7" ht="12.75">
      <c r="A94" s="17"/>
      <c r="B94" s="39" t="s">
        <v>61</v>
      </c>
      <c r="C94" s="37"/>
      <c r="D94" s="20" t="s">
        <v>4</v>
      </c>
      <c r="E94" s="41">
        <v>72.71878</v>
      </c>
      <c r="F94" s="42" t="e">
        <f>ROUND(#REF!*#REF!*E94,-1)</f>
        <v>#REF!</v>
      </c>
      <c r="G94" s="43" t="e">
        <f>C94*F94</f>
        <v>#REF!</v>
      </c>
    </row>
    <row r="95" spans="1:7" ht="12.75">
      <c r="A95" s="17"/>
      <c r="B95" s="39"/>
      <c r="C95" s="37"/>
      <c r="D95" s="20"/>
      <c r="E95" s="41"/>
      <c r="F95" s="42"/>
      <c r="G95" s="43"/>
    </row>
    <row r="96" spans="1:7" ht="57" customHeight="1">
      <c r="A96" s="35">
        <f>COUNT($A$7:A95)+1</f>
        <v>21</v>
      </c>
      <c r="B96" s="58" t="s">
        <v>68</v>
      </c>
      <c r="C96" s="1"/>
      <c r="D96" s="59"/>
      <c r="E96" s="60"/>
      <c r="F96" s="61"/>
      <c r="G96" s="62"/>
    </row>
    <row r="97" spans="1:7" ht="16.5" customHeight="1">
      <c r="A97" s="17"/>
      <c r="B97" s="63" t="s">
        <v>69</v>
      </c>
      <c r="C97" s="1"/>
      <c r="D97" s="59"/>
      <c r="E97" s="60"/>
      <c r="F97" s="61"/>
      <c r="G97" s="62"/>
    </row>
    <row r="98" spans="1:7" ht="12.75">
      <c r="A98" s="17"/>
      <c r="B98" s="64"/>
      <c r="C98" s="1"/>
      <c r="D98" s="59" t="s">
        <v>4</v>
      </c>
      <c r="E98" s="60">
        <v>43</v>
      </c>
      <c r="F98" s="65" t="e">
        <f>ROUND((#REF!*#REF!*E98),-1)</f>
        <v>#REF!</v>
      </c>
      <c r="G98" s="66" t="e">
        <f>C98*F98</f>
        <v>#REF!</v>
      </c>
    </row>
    <row r="99" spans="1:7" ht="12.75">
      <c r="A99" s="17"/>
      <c r="B99" s="39"/>
      <c r="C99" s="37"/>
      <c r="D99" s="20"/>
      <c r="E99" s="41"/>
      <c r="F99" s="42"/>
      <c r="G99" s="43"/>
    </row>
    <row r="100" spans="1:7" ht="45.75" customHeight="1">
      <c r="A100" s="35">
        <f>COUNT($A$7:A99)+1</f>
        <v>22</v>
      </c>
      <c r="B100" s="36" t="s">
        <v>70</v>
      </c>
      <c r="C100" s="37"/>
      <c r="D100" s="20"/>
      <c r="E100" s="41"/>
      <c r="F100" s="42"/>
      <c r="G100" s="22"/>
    </row>
    <row r="101" spans="1:7" ht="12.75">
      <c r="A101" s="17"/>
      <c r="B101" s="39" t="s">
        <v>71</v>
      </c>
      <c r="C101" s="40"/>
      <c r="D101" s="20" t="s">
        <v>4</v>
      </c>
      <c r="E101" s="41">
        <v>101.14646</v>
      </c>
      <c r="F101" s="42" t="e">
        <f>ROUND(#REF!*#REF!*E101,-1)</f>
        <v>#REF!</v>
      </c>
      <c r="G101" s="43" t="e">
        <f>C101*F101</f>
        <v>#REF!</v>
      </c>
    </row>
    <row r="102" spans="1:7" ht="12.75">
      <c r="A102" s="17"/>
      <c r="B102" s="18"/>
      <c r="C102" s="37"/>
      <c r="D102" s="20"/>
      <c r="E102" s="41"/>
      <c r="F102" s="42"/>
      <c r="G102" s="22"/>
    </row>
    <row r="103" spans="1:7" ht="45.75" customHeight="1">
      <c r="A103" s="35">
        <f>COUNT($A$7:A102)+1</f>
        <v>23</v>
      </c>
      <c r="B103" s="36" t="s">
        <v>72</v>
      </c>
      <c r="C103" s="37"/>
      <c r="D103" s="20"/>
      <c r="E103" s="41"/>
      <c r="F103" s="42"/>
      <c r="G103" s="22"/>
    </row>
    <row r="104" spans="1:7" ht="12.75">
      <c r="A104" s="17"/>
      <c r="B104" s="39" t="s">
        <v>73</v>
      </c>
      <c r="C104" s="40"/>
      <c r="D104" s="20" t="s">
        <v>4</v>
      </c>
      <c r="E104" s="41">
        <v>12.85598</v>
      </c>
      <c r="F104" s="42" t="e">
        <f>ROUND(#REF!*#REF!*E104,-1)</f>
        <v>#REF!</v>
      </c>
      <c r="G104" s="43" t="e">
        <f>C104*F104</f>
        <v>#REF!</v>
      </c>
    </row>
    <row r="105" spans="1:7" ht="12.75">
      <c r="A105" s="17"/>
      <c r="B105" s="39" t="s">
        <v>74</v>
      </c>
      <c r="C105" s="40"/>
      <c r="D105" s="20" t="s">
        <v>4</v>
      </c>
      <c r="E105" s="41">
        <v>17.88366</v>
      </c>
      <c r="F105" s="42" t="e">
        <f>ROUND(#REF!*#REF!*E105,-1)</f>
        <v>#REF!</v>
      </c>
      <c r="G105" s="43" t="e">
        <f>C105*F105</f>
        <v>#REF!</v>
      </c>
    </row>
    <row r="106" spans="1:7" ht="12.75">
      <c r="A106" s="17"/>
      <c r="B106" s="39" t="s">
        <v>75</v>
      </c>
      <c r="C106" s="40"/>
      <c r="D106" s="20" t="s">
        <v>4</v>
      </c>
      <c r="E106" s="41">
        <v>39.26866</v>
      </c>
      <c r="F106" s="42" t="e">
        <f>ROUND(#REF!*#REF!*E106,-1)</f>
        <v>#REF!</v>
      </c>
      <c r="G106" s="43" t="e">
        <f>C106*F106</f>
        <v>#REF!</v>
      </c>
    </row>
    <row r="107" spans="1:7" ht="12.75">
      <c r="A107" s="17"/>
      <c r="B107" s="39"/>
      <c r="C107" s="37"/>
      <c r="D107" s="20"/>
      <c r="E107" s="41"/>
      <c r="F107" s="42"/>
      <c r="G107" s="22"/>
    </row>
    <row r="108" spans="1:7" ht="45.75" customHeight="1">
      <c r="A108" s="35">
        <f>COUNT($A$7:A107)+1</f>
        <v>24</v>
      </c>
      <c r="B108" s="36" t="s">
        <v>76</v>
      </c>
      <c r="C108" s="37"/>
      <c r="D108" s="20"/>
      <c r="E108" s="41"/>
      <c r="F108" s="42"/>
      <c r="G108" s="22"/>
    </row>
    <row r="109" spans="1:7" ht="12.75">
      <c r="A109" s="17"/>
      <c r="B109" s="39" t="s">
        <v>77</v>
      </c>
      <c r="C109" s="37"/>
      <c r="D109" s="20" t="s">
        <v>4</v>
      </c>
      <c r="E109" s="41">
        <v>39.67813</v>
      </c>
      <c r="F109" s="42" t="e">
        <f>ROUND(#REF!*#REF!*E109,-1)</f>
        <v>#REF!</v>
      </c>
      <c r="G109" s="43" t="e">
        <f>C109*F109</f>
        <v>#REF!</v>
      </c>
    </row>
    <row r="110" spans="1:7" ht="12.75">
      <c r="A110" s="17"/>
      <c r="B110" s="39" t="s">
        <v>78</v>
      </c>
      <c r="C110" s="37"/>
      <c r="D110" s="20" t="s">
        <v>4</v>
      </c>
      <c r="E110" s="41">
        <v>52.73171</v>
      </c>
      <c r="F110" s="42" t="e">
        <f>ROUND(#REF!*#REF!*E110,-1)</f>
        <v>#REF!</v>
      </c>
      <c r="G110" s="43" t="e">
        <f>C110*F110</f>
        <v>#REF!</v>
      </c>
    </row>
    <row r="111" spans="1:7" ht="12.75">
      <c r="A111" s="17"/>
      <c r="B111" s="39" t="s">
        <v>79</v>
      </c>
      <c r="C111" s="37"/>
      <c r="D111" s="20" t="s">
        <v>4</v>
      </c>
      <c r="E111" s="41">
        <v>64.45122</v>
      </c>
      <c r="F111" s="42" t="e">
        <f>ROUND(#REF!*#REF!*E111,-1)</f>
        <v>#REF!</v>
      </c>
      <c r="G111" s="43" t="e">
        <f>C111*F111</f>
        <v>#REF!</v>
      </c>
    </row>
    <row r="112" spans="1:7" ht="12.75">
      <c r="A112" s="17"/>
      <c r="B112" s="18"/>
      <c r="C112" s="37"/>
      <c r="D112" s="20"/>
      <c r="E112" s="41"/>
      <c r="F112" s="42"/>
      <c r="G112" s="22"/>
    </row>
    <row r="113" spans="1:7" ht="68.25" customHeight="1">
      <c r="A113" s="35">
        <f>COUNT($A$7:A112)+1</f>
        <v>25</v>
      </c>
      <c r="B113" s="36" t="s">
        <v>80</v>
      </c>
      <c r="C113" s="37"/>
      <c r="D113" s="20"/>
      <c r="E113" s="41"/>
      <c r="F113" s="42"/>
      <c r="G113" s="22"/>
    </row>
    <row r="114" spans="1:7" ht="12.75">
      <c r="A114" s="17"/>
      <c r="B114" s="18"/>
      <c r="C114" s="37"/>
      <c r="D114" s="20" t="s">
        <v>3</v>
      </c>
      <c r="E114" s="41">
        <v>4.52439</v>
      </c>
      <c r="F114" s="42" t="e">
        <f>ROUND(#REF!*#REF!*E114,-1)</f>
        <v>#REF!</v>
      </c>
      <c r="G114" s="43" t="e">
        <f>C114*F114</f>
        <v>#REF!</v>
      </c>
    </row>
    <row r="115" spans="1:7" ht="12.75">
      <c r="A115" s="17"/>
      <c r="B115" s="18"/>
      <c r="C115" s="37"/>
      <c r="D115" s="20"/>
      <c r="E115" s="41"/>
      <c r="F115" s="42"/>
      <c r="G115" s="22"/>
    </row>
    <row r="116" spans="1:7" ht="57" customHeight="1">
      <c r="A116" s="35">
        <f>COUNT($A$7:A115)+1</f>
        <v>26</v>
      </c>
      <c r="B116" s="36" t="s">
        <v>81</v>
      </c>
      <c r="C116" s="37"/>
      <c r="D116" s="20"/>
      <c r="E116" s="41"/>
      <c r="F116" s="42"/>
      <c r="G116" s="22"/>
    </row>
    <row r="117" spans="1:7" ht="12.75">
      <c r="A117" s="17"/>
      <c r="B117" s="39" t="s">
        <v>82</v>
      </c>
      <c r="C117" s="37"/>
      <c r="D117" s="20" t="s">
        <v>4</v>
      </c>
      <c r="E117" s="41">
        <v>49.14634</v>
      </c>
      <c r="F117" s="42" t="e">
        <f>ROUND(#REF!*#REF!*E117,-1)</f>
        <v>#REF!</v>
      </c>
      <c r="G117" s="43" t="e">
        <f>C117*F117</f>
        <v>#REF!</v>
      </c>
    </row>
    <row r="118" spans="1:7" ht="12.75">
      <c r="A118" s="17"/>
      <c r="B118" s="39" t="s">
        <v>83</v>
      </c>
      <c r="C118" s="37"/>
      <c r="D118" s="20" t="s">
        <v>4</v>
      </c>
      <c r="E118" s="41">
        <v>65</v>
      </c>
      <c r="F118" s="42" t="e">
        <f>ROUND(#REF!*#REF!*E118,-1)</f>
        <v>#REF!</v>
      </c>
      <c r="G118" s="43" t="e">
        <f>C118*F118</f>
        <v>#REF!</v>
      </c>
    </row>
    <row r="119" spans="1:7" ht="12.75">
      <c r="A119" s="17"/>
      <c r="B119" s="18"/>
      <c r="C119" s="37"/>
      <c r="D119" s="20"/>
      <c r="E119" s="41"/>
      <c r="F119" s="42"/>
      <c r="G119" s="22"/>
    </row>
    <row r="120" spans="1:7" ht="57" customHeight="1">
      <c r="A120" s="35">
        <f>COUNT($A$7:A119)+1</f>
        <v>27</v>
      </c>
      <c r="B120" s="36" t="s">
        <v>84</v>
      </c>
      <c r="C120" s="37"/>
      <c r="D120" s="20"/>
      <c r="E120" s="41"/>
      <c r="F120" s="42"/>
      <c r="G120" s="22"/>
    </row>
    <row r="121" spans="1:7" ht="12.75">
      <c r="A121" s="17"/>
      <c r="B121" s="39" t="s">
        <v>82</v>
      </c>
      <c r="C121" s="37"/>
      <c r="D121" s="20" t="s">
        <v>4</v>
      </c>
      <c r="E121" s="41">
        <v>49.14634</v>
      </c>
      <c r="F121" s="42" t="e">
        <f>ROUND(#REF!*#REF!*E121,-1)</f>
        <v>#REF!</v>
      </c>
      <c r="G121" s="43" t="e">
        <f>C121*F121</f>
        <v>#REF!</v>
      </c>
    </row>
    <row r="122" spans="1:7" ht="12.75">
      <c r="A122" s="17"/>
      <c r="B122" s="39" t="s">
        <v>83</v>
      </c>
      <c r="C122" s="37"/>
      <c r="D122" s="20" t="s">
        <v>4</v>
      </c>
      <c r="E122" s="41">
        <v>65</v>
      </c>
      <c r="F122" s="42" t="e">
        <f>ROUND(#REF!*#REF!*E122,-1)</f>
        <v>#REF!</v>
      </c>
      <c r="G122" s="43" t="e">
        <f>C122*F122</f>
        <v>#REF!</v>
      </c>
    </row>
    <row r="123" spans="1:7" ht="12.75">
      <c r="A123" s="17"/>
      <c r="B123" s="18"/>
      <c r="C123" s="37"/>
      <c r="D123" s="20"/>
      <c r="E123" s="41"/>
      <c r="F123" s="42"/>
      <c r="G123" s="22"/>
    </row>
    <row r="124" spans="1:7" ht="45.75" customHeight="1">
      <c r="A124" s="35">
        <f>COUNT($A$7:A123)+1</f>
        <v>28</v>
      </c>
      <c r="B124" s="36" t="s">
        <v>85</v>
      </c>
      <c r="C124" s="37"/>
      <c r="D124" s="20"/>
      <c r="E124" s="41"/>
      <c r="F124" s="42"/>
      <c r="G124" s="22"/>
    </row>
    <row r="125" spans="1:7" ht="15.75">
      <c r="A125" s="17"/>
      <c r="B125" s="18"/>
      <c r="C125" s="37"/>
      <c r="D125" s="20" t="s">
        <v>1</v>
      </c>
      <c r="E125" s="41">
        <v>7.53658</v>
      </c>
      <c r="F125" s="42" t="e">
        <f>ROUND(#REF!*#REF!*E125,-1)</f>
        <v>#REF!</v>
      </c>
      <c r="G125" s="43" t="e">
        <f>C125*F125</f>
        <v>#REF!</v>
      </c>
    </row>
    <row r="126" spans="1:7" ht="12.75">
      <c r="A126" s="17"/>
      <c r="B126" s="18"/>
      <c r="C126" s="37"/>
      <c r="D126" s="20"/>
      <c r="E126" s="41"/>
      <c r="F126" s="42"/>
      <c r="G126" s="22"/>
    </row>
    <row r="127" spans="1:7" ht="57" customHeight="1">
      <c r="A127" s="35">
        <f>COUNT($A$7:A126)+1</f>
        <v>29</v>
      </c>
      <c r="B127" s="36" t="s">
        <v>86</v>
      </c>
      <c r="C127" s="37"/>
      <c r="D127" s="20"/>
      <c r="E127" s="41"/>
      <c r="F127" s="42"/>
      <c r="G127" s="22"/>
    </row>
    <row r="128" spans="1:7" ht="15.75">
      <c r="A128" s="17"/>
      <c r="B128" s="18"/>
      <c r="C128" s="37"/>
      <c r="D128" s="20" t="s">
        <v>1</v>
      </c>
      <c r="E128" s="41">
        <v>14.03659</v>
      </c>
      <c r="F128" s="42" t="e">
        <f>ROUND(#REF!*#REF!*E128,-1)</f>
        <v>#REF!</v>
      </c>
      <c r="G128" s="43" t="e">
        <f>C128*F128</f>
        <v>#REF!</v>
      </c>
    </row>
    <row r="129" spans="1:7" ht="12.75">
      <c r="A129" s="17"/>
      <c r="B129" s="18"/>
      <c r="C129" s="37"/>
      <c r="D129" s="20"/>
      <c r="E129" s="41"/>
      <c r="F129" s="42"/>
      <c r="G129" s="22"/>
    </row>
    <row r="130" spans="1:7" ht="45.75" customHeight="1">
      <c r="A130" s="35">
        <f>COUNT($A$7:A129)+1</f>
        <v>30</v>
      </c>
      <c r="B130" s="36" t="s">
        <v>87</v>
      </c>
      <c r="C130" s="37"/>
      <c r="D130" s="20"/>
      <c r="E130" s="41"/>
      <c r="F130" s="42"/>
      <c r="G130" s="22"/>
    </row>
    <row r="131" spans="1:7" ht="12.75">
      <c r="A131" s="17"/>
      <c r="B131" s="18"/>
      <c r="C131" s="37"/>
      <c r="D131" s="20" t="s">
        <v>4</v>
      </c>
      <c r="E131" s="41">
        <v>35.81496</v>
      </c>
      <c r="F131" s="42" t="e">
        <f>ROUND(#REF!*#REF!*E131,-1)</f>
        <v>#REF!</v>
      </c>
      <c r="G131" s="43" t="e">
        <f>C131*F131</f>
        <v>#REF!</v>
      </c>
    </row>
    <row r="132" spans="1:7" ht="12.75">
      <c r="A132" s="17"/>
      <c r="B132" s="18"/>
      <c r="C132" s="37"/>
      <c r="D132" s="20"/>
      <c r="E132" s="32"/>
      <c r="F132" s="38"/>
      <c r="G132" s="22"/>
    </row>
    <row r="133" spans="1:7" ht="42" customHeight="1">
      <c r="A133" s="35">
        <f>COUNT($A$7:A132)+1</f>
        <v>31</v>
      </c>
      <c r="B133" s="67" t="s">
        <v>88</v>
      </c>
      <c r="C133" s="37"/>
      <c r="D133" s="20"/>
      <c r="E133" s="32"/>
      <c r="F133" s="38"/>
      <c r="G133" s="22"/>
    </row>
    <row r="134" spans="3:7" ht="12.75">
      <c r="C134" s="54"/>
      <c r="D134" s="5" t="s">
        <v>2</v>
      </c>
      <c r="E134" s="41">
        <v>3.23171</v>
      </c>
      <c r="F134" s="42" t="e">
        <f>ROUND(#REF!*#REF!*E134,-1)</f>
        <v>#REF!</v>
      </c>
      <c r="G134" s="46" t="e">
        <f>C134*F134</f>
        <v>#REF!</v>
      </c>
    </row>
    <row r="135" spans="1:7" ht="12.75">
      <c r="A135" s="17"/>
      <c r="B135" s="18"/>
      <c r="C135" s="37"/>
      <c r="D135" s="20"/>
      <c r="E135" s="41"/>
      <c r="F135" s="38"/>
      <c r="G135" s="22"/>
    </row>
    <row r="136" spans="1:7" ht="45.75" customHeight="1">
      <c r="A136" s="35">
        <f>COUNT($A$7:A135)+1</f>
        <v>32</v>
      </c>
      <c r="B136" s="36" t="s">
        <v>89</v>
      </c>
      <c r="C136" s="37"/>
      <c r="D136" s="20"/>
      <c r="E136" s="32"/>
      <c r="F136" s="38"/>
      <c r="G136" s="22"/>
    </row>
    <row r="137" spans="3:7" ht="12.75">
      <c r="C137" s="54"/>
      <c r="D137" s="68" t="s">
        <v>90</v>
      </c>
      <c r="E137" s="41"/>
      <c r="G137" s="46" t="e">
        <f>ROUND(0.03*(SUM(G8:G134)),-1)</f>
        <v>#REF!</v>
      </c>
    </row>
    <row r="138" spans="1:7" ht="12.75">
      <c r="A138" s="17"/>
      <c r="B138" s="18"/>
      <c r="C138" s="37"/>
      <c r="D138" s="20"/>
      <c r="E138" s="32"/>
      <c r="F138" s="38"/>
      <c r="G138" s="22"/>
    </row>
    <row r="139" spans="1:7" ht="45.75" customHeight="1">
      <c r="A139" s="69">
        <f>COUNT($A$7:A138)+1</f>
        <v>33</v>
      </c>
      <c r="B139" s="48" t="s">
        <v>91</v>
      </c>
      <c r="C139" s="54"/>
      <c r="E139" s="41"/>
      <c r="G139" s="46"/>
    </row>
    <row r="140" spans="3:7" ht="12.75">
      <c r="C140" s="54"/>
      <c r="D140" s="68">
        <v>0.06</v>
      </c>
      <c r="E140" s="41"/>
      <c r="G140" s="46" t="e">
        <f>ROUND(D140*(SUM(G8:G134)),-1)</f>
        <v>#REF!</v>
      </c>
    </row>
    <row r="141" spans="1:7" ht="12.75">
      <c r="A141" s="17"/>
      <c r="B141" s="18"/>
      <c r="C141" s="37"/>
      <c r="D141" s="20"/>
      <c r="E141" s="32"/>
      <c r="F141" s="38"/>
      <c r="G141" s="22"/>
    </row>
    <row r="142" spans="1:7" ht="12.75">
      <c r="A142" s="70"/>
      <c r="B142" s="71" t="s">
        <v>92</v>
      </c>
      <c r="C142" s="72"/>
      <c r="D142" s="73"/>
      <c r="E142" s="71" t="s">
        <v>93</v>
      </c>
      <c r="F142" s="74"/>
      <c r="G142" s="75" t="e">
        <f>SUM(G8:G140)</f>
        <v>#REF!</v>
      </c>
    </row>
    <row r="143" ht="12.75">
      <c r="E143" s="18"/>
    </row>
    <row r="144" ht="12.75">
      <c r="E144" s="20"/>
    </row>
    <row r="145" ht="12.75">
      <c r="E145" s="20"/>
    </row>
    <row r="146" ht="12.75">
      <c r="E146" s="20"/>
    </row>
    <row r="147" ht="12.75">
      <c r="E147" s="20"/>
    </row>
    <row r="148" ht="12.75">
      <c r="E148" s="20"/>
    </row>
    <row r="149" ht="12.75">
      <c r="E149" s="20"/>
    </row>
    <row r="150" ht="12.75">
      <c r="E150" s="20"/>
    </row>
    <row r="151" ht="12.75">
      <c r="E151" s="20"/>
    </row>
    <row r="152" ht="12.75">
      <c r="E152" s="20"/>
    </row>
    <row r="153" ht="12.75">
      <c r="E153" s="20"/>
    </row>
    <row r="154" ht="12.75">
      <c r="E154" s="20"/>
    </row>
    <row r="155" ht="12.75">
      <c r="E155" s="20"/>
    </row>
    <row r="156" ht="12.75">
      <c r="E156" s="20"/>
    </row>
    <row r="157" ht="12.75">
      <c r="E157" s="20"/>
    </row>
    <row r="158" ht="12.75">
      <c r="E158" s="20"/>
    </row>
    <row r="159" ht="12.75">
      <c r="E159" s="20"/>
    </row>
    <row r="160" ht="12.75">
      <c r="E160" s="20"/>
    </row>
    <row r="161" ht="12.75">
      <c r="E161" s="20"/>
    </row>
    <row r="162" ht="12.75">
      <c r="E162" s="20"/>
    </row>
    <row r="163" ht="12.75">
      <c r="E163" s="20"/>
    </row>
    <row r="164" ht="12.75">
      <c r="E164" s="20"/>
    </row>
    <row r="165" ht="12.75">
      <c r="E165" s="20"/>
    </row>
    <row r="166" ht="12.75">
      <c r="E166" s="20"/>
    </row>
    <row r="167" ht="12.75">
      <c r="E167" s="20"/>
    </row>
    <row r="168" ht="12.75">
      <c r="E168" s="20"/>
    </row>
    <row r="169" ht="12.75">
      <c r="E169" s="20"/>
    </row>
    <row r="170" spans="5:7" ht="12.75">
      <c r="E170" s="7"/>
      <c r="G170" s="5"/>
    </row>
    <row r="171" spans="5:7" ht="12.75">
      <c r="E171" s="7"/>
      <c r="G171" s="5"/>
    </row>
  </sheetData>
  <sheetProtection/>
  <mergeCells count="1">
    <mergeCell ref="C5:D5"/>
  </mergeCells>
  <printOptions/>
  <pageMargins left="1.3777777777777778" right="0.5902777777777778" top="1.090277777777778" bottom="0.7875000000000001" header="0.5118055555555556" footer="0.5118055555555556"/>
  <pageSetup horizontalDpi="300" verticalDpi="300" orientation="portrait" paperSize="9" r:id="rId1"/>
  <headerFooter alignWithMargins="0">
    <oddHeader xml:space="preserve">&amp;L&amp;8                    Energetika Ljubljana, d.o.o. 
                    RIS-Projektivni oddelek
                    št. projekta: N 16052/20564&amp;R&amp;8    </oddHeader>
    <oddFooter>&amp;C&amp;"Times New Roman CE,Navadno"&amp;P</oddFooter>
  </headerFooter>
</worksheet>
</file>

<file path=xl/worksheets/sheet2.xml><?xml version="1.0" encoding="utf-8"?>
<worksheet xmlns="http://schemas.openxmlformats.org/spreadsheetml/2006/main" xmlns:r="http://schemas.openxmlformats.org/officeDocument/2006/relationships">
  <sheetPr codeName="List17">
    <pageSetUpPr fitToPage="1"/>
  </sheetPr>
  <dimension ref="A1:P56"/>
  <sheetViews>
    <sheetView tabSelected="1" view="pageBreakPreview" zoomScaleSheetLayoutView="100" workbookViewId="0" topLeftCell="A1">
      <selection activeCell="H27" sqref="H27"/>
    </sheetView>
  </sheetViews>
  <sheetFormatPr defaultColWidth="9.00390625" defaultRowHeight="12.75"/>
  <cols>
    <col min="1" max="1" width="5.125" style="76" customWidth="1"/>
    <col min="2" max="2" width="44.75390625" style="99" customWidth="1"/>
    <col min="3" max="3" width="6.25390625" style="76" customWidth="1"/>
    <col min="4" max="4" width="7.625" style="100" customWidth="1"/>
    <col min="5" max="5" width="3.00390625" style="101" customWidth="1"/>
    <col min="6" max="6" width="20.00390625" style="101" customWidth="1"/>
    <col min="7" max="7" width="19.375" style="76" customWidth="1"/>
    <col min="8" max="8" width="11.00390625" style="109" customWidth="1"/>
    <col min="9" max="9" width="10.125" style="109" customWidth="1"/>
    <col min="10" max="10" width="9.125" style="109" customWidth="1"/>
    <col min="11" max="11" width="16.75390625" style="109" customWidth="1"/>
    <col min="12" max="12" width="9.875" style="109" customWidth="1"/>
    <col min="13" max="13" width="2.625" style="109" bestFit="1" customWidth="1"/>
    <col min="14" max="14" width="9.125" style="109" customWidth="1"/>
    <col min="15" max="15" width="9.00390625" style="109" customWidth="1"/>
    <col min="16" max="16384" width="9.125" style="109" customWidth="1"/>
  </cols>
  <sheetData>
    <row r="1" spans="1:14" s="107" customFormat="1" ht="12.75">
      <c r="A1" s="416"/>
      <c r="B1" s="416"/>
      <c r="D1" s="417"/>
      <c r="E1" s="418"/>
      <c r="F1" s="419"/>
      <c r="G1" s="238"/>
      <c r="H1" s="420"/>
      <c r="I1" s="420"/>
      <c r="K1" s="419"/>
      <c r="L1" s="419"/>
      <c r="M1" s="417"/>
      <c r="N1" s="421"/>
    </row>
    <row r="2" spans="1:14" s="107" customFormat="1" ht="12.75">
      <c r="A2" s="416" t="str">
        <f>+OZN</f>
        <v>4.</v>
      </c>
      <c r="B2" s="416" t="str">
        <f>+DEL</f>
        <v>ELEKTRIČNE INŠTALACIJE</v>
      </c>
      <c r="D2" s="417"/>
      <c r="E2" s="418"/>
      <c r="F2" s="419"/>
      <c r="G2" s="238"/>
      <c r="H2" s="420"/>
      <c r="I2" s="420"/>
      <c r="K2" s="419"/>
      <c r="L2" s="419"/>
      <c r="M2" s="417"/>
      <c r="N2" s="421"/>
    </row>
    <row r="3" spans="1:14" s="107" customFormat="1" ht="12.75">
      <c r="A3" s="416"/>
      <c r="B3" s="422"/>
      <c r="C3" s="416"/>
      <c r="D3" s="417"/>
      <c r="E3" s="418"/>
      <c r="F3" s="419"/>
      <c r="G3" s="238"/>
      <c r="H3" s="420"/>
      <c r="I3" s="420"/>
      <c r="K3" s="419"/>
      <c r="L3" s="419"/>
      <c r="M3" s="417"/>
      <c r="N3" s="421"/>
    </row>
    <row r="4" spans="1:14" s="358" customFormat="1" ht="13.5" thickBot="1">
      <c r="A4" s="423" t="str">
        <f>+'Osnovni podatki'!E31</f>
        <v>REKAPITULACIJA</v>
      </c>
      <c r="B4" s="423"/>
      <c r="C4" s="423"/>
      <c r="D4" s="423"/>
      <c r="E4" s="423"/>
      <c r="F4" s="423"/>
      <c r="G4" s="239"/>
      <c r="H4" s="424"/>
      <c r="I4" s="424"/>
      <c r="K4" s="425"/>
      <c r="L4" s="425"/>
      <c r="M4" s="426"/>
      <c r="N4" s="427"/>
    </row>
    <row r="5" spans="1:14" s="107" customFormat="1" ht="12.75">
      <c r="A5" s="416"/>
      <c r="B5" s="422"/>
      <c r="C5" s="416"/>
      <c r="D5" s="417"/>
      <c r="E5" s="418"/>
      <c r="F5" s="419"/>
      <c r="G5" s="238"/>
      <c r="H5" s="420"/>
      <c r="I5" s="420"/>
      <c r="K5" s="419"/>
      <c r="L5" s="419"/>
      <c r="M5" s="417"/>
      <c r="N5" s="421"/>
    </row>
    <row r="6" spans="1:7" s="175" customFormat="1" ht="12.75" customHeight="1">
      <c r="A6" s="183" t="s">
        <v>120</v>
      </c>
      <c r="B6" s="428"/>
      <c r="C6" s="183"/>
      <c r="D6" s="183"/>
      <c r="E6" s="183"/>
      <c r="F6" s="429"/>
      <c r="G6" s="182"/>
    </row>
    <row r="7" spans="1:16" s="436" customFormat="1" ht="13.5" thickBot="1">
      <c r="A7" s="430" t="s">
        <v>363</v>
      </c>
      <c r="B7" s="431"/>
      <c r="C7" s="432"/>
      <c r="D7" s="433"/>
      <c r="E7" s="434"/>
      <c r="F7" s="434"/>
      <c r="G7" s="435"/>
      <c r="M7" s="437"/>
      <c r="O7" s="438"/>
      <c r="P7" s="438"/>
    </row>
    <row r="8" spans="1:15" s="133" customFormat="1" ht="12.75">
      <c r="A8" s="178"/>
      <c r="B8" s="179"/>
      <c r="D8" s="180"/>
      <c r="E8" s="177"/>
      <c r="F8" s="177"/>
      <c r="L8" s="175"/>
      <c r="N8" s="177"/>
      <c r="O8" s="177"/>
    </row>
    <row r="9" spans="1:7" s="138" customFormat="1" ht="12.75">
      <c r="A9" s="439" t="str">
        <f>'NN priključek'!A3</f>
        <v>E1.</v>
      </c>
      <c r="B9" s="134" t="str">
        <f>'NN priključek'!C3</f>
        <v>NN - komunalni priključek</v>
      </c>
      <c r="C9" s="135"/>
      <c r="D9" s="136"/>
      <c r="E9" s="135"/>
      <c r="F9" s="137">
        <f>'NN priključek'!G71</f>
        <v>0</v>
      </c>
      <c r="G9" s="135"/>
    </row>
    <row r="10" spans="1:15" s="133" customFormat="1" ht="12.75">
      <c r="A10" s="178"/>
      <c r="B10" s="179"/>
      <c r="D10" s="180"/>
      <c r="E10" s="177"/>
      <c r="F10" s="177"/>
      <c r="L10" s="175"/>
      <c r="N10" s="177"/>
      <c r="O10" s="177"/>
    </row>
    <row r="11" spans="1:7" s="138" customFormat="1" ht="12.75">
      <c r="A11" s="429" t="str">
        <f>+Razsvetljava!A3</f>
        <v>E2.</v>
      </c>
      <c r="B11" s="134" t="str">
        <f>+Razsvetljava!C3</f>
        <v>RAZSVETLJAVA</v>
      </c>
      <c r="C11" s="135"/>
      <c r="D11" s="136"/>
      <c r="E11" s="135"/>
      <c r="F11" s="137">
        <f>+Razsvetljava!G102</f>
        <v>0</v>
      </c>
      <c r="G11" s="135"/>
    </row>
    <row r="12" spans="1:7" s="138" customFormat="1" ht="12.75">
      <c r="A12" s="429"/>
      <c r="B12" s="134"/>
      <c r="C12" s="135"/>
      <c r="D12" s="136"/>
      <c r="E12" s="135"/>
      <c r="F12" s="137"/>
      <c r="G12" s="135"/>
    </row>
    <row r="13" spans="1:7" s="138" customFormat="1" ht="12.75">
      <c r="A13" s="429" t="str">
        <f>'Vodovni material'!A3</f>
        <v>E3.</v>
      </c>
      <c r="B13" s="134" t="str">
        <f>'Vodovni material'!C3</f>
        <v>VODOVNI MATERIAL</v>
      </c>
      <c r="C13" s="135"/>
      <c r="D13" s="136"/>
      <c r="E13" s="135"/>
      <c r="F13" s="137">
        <f>'Vodovni material'!G223</f>
        <v>0</v>
      </c>
      <c r="G13" s="135"/>
    </row>
    <row r="14" spans="1:7" s="138" customFormat="1" ht="12.75">
      <c r="A14" s="429"/>
      <c r="B14" s="134"/>
      <c r="C14" s="135"/>
      <c r="D14" s="136"/>
      <c r="E14" s="135"/>
      <c r="F14" s="137"/>
      <c r="G14" s="135"/>
    </row>
    <row r="15" spans="1:7" s="138" customFormat="1" ht="12.75">
      <c r="A15" s="429" t="str">
        <f>Razdelilniki!A3</f>
        <v>E4.</v>
      </c>
      <c r="B15" s="134" t="str">
        <f>Razdelilniki!C3</f>
        <v>RAZDELILNIKI</v>
      </c>
      <c r="C15" s="135"/>
      <c r="D15" s="136"/>
      <c r="E15" s="135"/>
      <c r="F15" s="137">
        <f>Razdelilniki!G162</f>
        <v>0</v>
      </c>
      <c r="G15" s="135"/>
    </row>
    <row r="16" spans="1:7" s="138" customFormat="1" ht="12.75">
      <c r="A16" s="429"/>
      <c r="B16" s="134"/>
      <c r="C16" s="135"/>
      <c r="D16" s="136"/>
      <c r="E16" s="135"/>
      <c r="F16" s="137"/>
      <c r="G16" s="135"/>
    </row>
    <row r="17" spans="1:7" s="138" customFormat="1" ht="12.75">
      <c r="A17" s="439" t="str">
        <f>'polnilna postaja'!A3</f>
        <v>E11.</v>
      </c>
      <c r="B17" s="134" t="str">
        <f>'polnilna postaja'!C3</f>
        <v>POLNILNA POSTAJA</v>
      </c>
      <c r="C17" s="135"/>
      <c r="D17" s="136"/>
      <c r="E17" s="135"/>
      <c r="F17" s="137">
        <f>'polnilna postaja'!G24</f>
        <v>0</v>
      </c>
      <c r="G17" s="135"/>
    </row>
    <row r="18" spans="1:7" s="138" customFormat="1" ht="13.5" thickBot="1">
      <c r="A18" s="139"/>
      <c r="B18" s="140"/>
      <c r="C18" s="141"/>
      <c r="D18" s="142"/>
      <c r="E18" s="141"/>
      <c r="F18" s="143"/>
      <c r="G18" s="135"/>
    </row>
    <row r="19" spans="1:15" s="175" customFormat="1" ht="13.5" thickTop="1">
      <c r="A19" s="184"/>
      <c r="B19" s="185"/>
      <c r="C19" s="186"/>
      <c r="D19" s="187"/>
      <c r="E19" s="187"/>
      <c r="F19" s="188"/>
      <c r="G19" s="182"/>
      <c r="O19" s="144"/>
    </row>
    <row r="20" spans="1:8" s="138" customFormat="1" ht="12.75">
      <c r="A20" s="145"/>
      <c r="B20" s="440"/>
      <c r="C20" s="135"/>
      <c r="D20" s="136" t="s">
        <v>0</v>
      </c>
      <c r="E20" s="135"/>
      <c r="F20" s="137">
        <f>IF('Osnovni podatki'!$B$41=1,SUM(F8:F18),"")</f>
        <v>0</v>
      </c>
      <c r="G20" s="441"/>
      <c r="H20" s="442"/>
    </row>
    <row r="21" spans="1:7" s="175" customFormat="1" ht="12.75">
      <c r="A21" s="182"/>
      <c r="B21" s="181"/>
      <c r="C21" s="182"/>
      <c r="D21" s="189"/>
      <c r="E21" s="183"/>
      <c r="F21" s="183"/>
      <c r="G21" s="182"/>
    </row>
    <row r="22" spans="1:7" s="138" customFormat="1" ht="12.75">
      <c r="A22" s="145"/>
      <c r="B22" s="440"/>
      <c r="C22" s="443">
        <f>+DDV</f>
        <v>0.22</v>
      </c>
      <c r="D22" s="136" t="s">
        <v>103</v>
      </c>
      <c r="E22" s="135"/>
      <c r="F22" s="137">
        <f>IF('Osnovni podatki'!$B$41=1,SUM(F20*C22),"")</f>
        <v>0</v>
      </c>
      <c r="G22" s="441"/>
    </row>
    <row r="23" spans="1:7" s="138" customFormat="1" ht="13.5" thickBot="1">
      <c r="A23" s="139"/>
      <c r="B23" s="140"/>
      <c r="C23" s="141"/>
      <c r="D23" s="142"/>
      <c r="E23" s="141"/>
      <c r="F23" s="143"/>
      <c r="G23" s="135"/>
    </row>
    <row r="24" spans="1:15" s="175" customFormat="1" ht="13.5" thickTop="1">
      <c r="A24" s="184"/>
      <c r="B24" s="185"/>
      <c r="C24" s="186"/>
      <c r="D24" s="187"/>
      <c r="E24" s="187"/>
      <c r="F24" s="188"/>
      <c r="G24" s="182"/>
      <c r="O24" s="144"/>
    </row>
    <row r="25" spans="1:7" s="138" customFormat="1" ht="12.75">
      <c r="A25" s="145"/>
      <c r="B25" s="440"/>
      <c r="C25" s="135"/>
      <c r="D25" s="136" t="s">
        <v>104</v>
      </c>
      <c r="E25" s="135"/>
      <c r="F25" s="137">
        <f>IF('Osnovni podatki'!$B$41=1,SUM(F19:F23),"")</f>
        <v>0</v>
      </c>
      <c r="G25" s="441"/>
    </row>
    <row r="26" spans="1:7" s="175" customFormat="1" ht="12.75">
      <c r="A26" s="182"/>
      <c r="B26" s="444"/>
      <c r="C26" s="182"/>
      <c r="D26" s="189"/>
      <c r="E26" s="183"/>
      <c r="F26" s="183"/>
      <c r="G26" s="182"/>
    </row>
    <row r="27" spans="1:14" s="107" customFormat="1" ht="12.75">
      <c r="A27" s="416"/>
      <c r="B27" s="422"/>
      <c r="C27" s="416"/>
      <c r="D27" s="417"/>
      <c r="E27" s="418"/>
      <c r="F27" s="419"/>
      <c r="G27" s="238"/>
      <c r="H27" s="420"/>
      <c r="I27" s="420"/>
      <c r="K27" s="419"/>
      <c r="L27" s="419"/>
      <c r="M27" s="417"/>
      <c r="N27" s="421"/>
    </row>
    <row r="28" spans="1:16" s="436" customFormat="1" ht="13.5" thickBot="1">
      <c r="A28" s="430" t="s">
        <v>364</v>
      </c>
      <c r="B28" s="431"/>
      <c r="C28" s="432"/>
      <c r="D28" s="433"/>
      <c r="E28" s="434"/>
      <c r="F28" s="434"/>
      <c r="G28" s="435"/>
      <c r="M28" s="437"/>
      <c r="O28" s="438"/>
      <c r="P28" s="438"/>
    </row>
    <row r="29" spans="1:15" s="133" customFormat="1" ht="12.75">
      <c r="A29" s="178"/>
      <c r="B29" s="179"/>
      <c r="D29" s="180"/>
      <c r="E29" s="177"/>
      <c r="F29" s="177"/>
      <c r="L29" s="175"/>
      <c r="N29" s="177"/>
      <c r="O29" s="177"/>
    </row>
    <row r="30" spans="1:7" s="138" customFormat="1" ht="12.75">
      <c r="A30" s="429" t="str">
        <f>'Vodovni material'!A3</f>
        <v>E3.</v>
      </c>
      <c r="B30" s="134" t="str">
        <f>'Vodovni material'!C3</f>
        <v>VODOVNI MATERIAL</v>
      </c>
      <c r="C30" s="135"/>
      <c r="D30" s="136"/>
      <c r="E30" s="135"/>
      <c r="F30" s="137">
        <f>'Vodovni material'!G224</f>
        <v>0</v>
      </c>
      <c r="G30" s="135"/>
    </row>
    <row r="31" spans="1:7" s="138" customFormat="1" ht="12.75">
      <c r="A31" s="429"/>
      <c r="B31" s="134"/>
      <c r="C31" s="135"/>
      <c r="D31" s="136"/>
      <c r="E31" s="135"/>
      <c r="F31" s="137"/>
      <c r="G31" s="135"/>
    </row>
    <row r="32" spans="1:7" s="138" customFormat="1" ht="12.75">
      <c r="A32" s="429" t="str">
        <f>Razdelilniki!A3</f>
        <v>E4.</v>
      </c>
      <c r="B32" s="134" t="str">
        <f>Razdelilniki!C3</f>
        <v>RAZDELILNIKI</v>
      </c>
      <c r="C32" s="135"/>
      <c r="D32" s="136"/>
      <c r="E32" s="135"/>
      <c r="F32" s="137">
        <f>Razdelilniki!G163</f>
        <v>0</v>
      </c>
      <c r="G32" s="135"/>
    </row>
    <row r="33" spans="1:7" s="138" customFormat="1" ht="12.75">
      <c r="A33" s="429"/>
      <c r="B33" s="134"/>
      <c r="C33" s="135"/>
      <c r="D33" s="136"/>
      <c r="E33" s="135"/>
      <c r="F33" s="137"/>
      <c r="G33" s="135"/>
    </row>
    <row r="34" spans="1:7" s="138" customFormat="1" ht="12.75">
      <c r="A34" s="429" t="str">
        <f>TK!A3</f>
        <v>E5.</v>
      </c>
      <c r="B34" s="134" t="str">
        <f>TK!C3</f>
        <v>TELEKOMUNIKACIJE</v>
      </c>
      <c r="C34" s="135"/>
      <c r="D34" s="136"/>
      <c r="E34" s="135"/>
      <c r="F34" s="137">
        <f>TK!G65</f>
        <v>0</v>
      </c>
      <c r="G34" s="135"/>
    </row>
    <row r="35" spans="1:7" s="138" customFormat="1" ht="12.75">
      <c r="A35" s="429"/>
      <c r="B35" s="134"/>
      <c r="C35" s="135"/>
      <c r="D35" s="136"/>
      <c r="E35" s="135"/>
      <c r="F35" s="137"/>
      <c r="G35" s="135"/>
    </row>
    <row r="36" spans="1:7" s="138" customFormat="1" ht="18.75" customHeight="1">
      <c r="A36" s="439" t="str">
        <f>Strelovod!A3</f>
        <v>E6.</v>
      </c>
      <c r="B36" s="134" t="str">
        <f>Strelovod!C3</f>
        <v>STRELOVOD</v>
      </c>
      <c r="C36" s="135"/>
      <c r="D36" s="136"/>
      <c r="E36" s="135"/>
      <c r="F36" s="137">
        <f>Strelovod!G64</f>
        <v>0</v>
      </c>
      <c r="G36" s="135"/>
    </row>
    <row r="37" spans="1:7" s="138" customFormat="1" ht="12.75">
      <c r="A37" s="439"/>
      <c r="B37" s="134"/>
      <c r="C37" s="135"/>
      <c r="D37" s="136"/>
      <c r="E37" s="135"/>
      <c r="F37" s="137"/>
      <c r="G37" s="135"/>
    </row>
    <row r="38" spans="1:7" s="138" customFormat="1" ht="12.75">
      <c r="A38" s="439" t="str">
        <f>RDČ!A3</f>
        <v>E7.</v>
      </c>
      <c r="B38" s="134" t="str">
        <f>RDČ!C3</f>
        <v>REGISTRACIJA DELOVNEGA ČASA (RDČ)</v>
      </c>
      <c r="C38" s="135"/>
      <c r="D38" s="136"/>
      <c r="E38" s="135"/>
      <c r="F38" s="137">
        <f>RDČ!G23</f>
        <v>0</v>
      </c>
      <c r="G38" s="135"/>
    </row>
    <row r="39" spans="1:7" s="138" customFormat="1" ht="12.75">
      <c r="A39" s="439"/>
      <c r="B39" s="134"/>
      <c r="C39" s="135"/>
      <c r="D39" s="136"/>
      <c r="E39" s="135"/>
      <c r="F39" s="137"/>
      <c r="G39" s="135"/>
    </row>
    <row r="40" spans="1:7" s="138" customFormat="1" ht="25.5">
      <c r="A40" s="439" t="str">
        <f>AOJP!A3</f>
        <v>E8.</v>
      </c>
      <c r="B40" s="134" t="str">
        <f>AOJP!C3</f>
        <v>AVTOMATSKO ODKRIVANJE IN JAVLJANJE POŽARA (AOJP)</v>
      </c>
      <c r="C40" s="135"/>
      <c r="D40" s="136"/>
      <c r="E40" s="135"/>
      <c r="F40" s="137">
        <f>AOJP!G62</f>
        <v>0</v>
      </c>
      <c r="G40" s="135"/>
    </row>
    <row r="41" spans="1:7" s="138" customFormat="1" ht="12.75">
      <c r="A41" s="439"/>
      <c r="B41" s="134"/>
      <c r="C41" s="135"/>
      <c r="D41" s="136"/>
      <c r="E41" s="135"/>
      <c r="F41" s="137"/>
      <c r="G41" s="135"/>
    </row>
    <row r="42" spans="1:7" s="138" customFormat="1" ht="12.75">
      <c r="A42" s="439" t="str">
        <f>Ozvočenje!A3</f>
        <v>E9.</v>
      </c>
      <c r="B42" s="134" t="str">
        <f>Ozvočenje!C38</f>
        <v>OZVOČENJE ORKESTRSKE SOBE</v>
      </c>
      <c r="C42" s="135"/>
      <c r="D42" s="136"/>
      <c r="E42" s="135"/>
      <c r="F42" s="137">
        <f>Ozvočenje!G153</f>
        <v>0</v>
      </c>
      <c r="G42" s="135"/>
    </row>
    <row r="43" spans="1:7" s="138" customFormat="1" ht="12.75">
      <c r="A43" s="439"/>
      <c r="B43" s="134"/>
      <c r="C43" s="135"/>
      <c r="D43" s="136"/>
      <c r="E43" s="135"/>
      <c r="F43" s="137"/>
      <c r="G43" s="135"/>
    </row>
    <row r="44" spans="1:7" s="138" customFormat="1" ht="18.75" customHeight="1">
      <c r="A44" s="439" t="str">
        <f>Video!A3</f>
        <v>E10.</v>
      </c>
      <c r="B44" s="134" t="str">
        <f>Video!C3</f>
        <v>VIDEO IN KOMUNIKACIJSKI SISTEM</v>
      </c>
      <c r="C44" s="135"/>
      <c r="D44" s="136"/>
      <c r="E44" s="135"/>
      <c r="F44" s="137">
        <f>Video!G56</f>
        <v>0</v>
      </c>
      <c r="G44" s="135"/>
    </row>
    <row r="45" spans="1:7" s="138" customFormat="1" ht="12.75">
      <c r="A45" s="439"/>
      <c r="B45" s="134"/>
      <c r="C45" s="135"/>
      <c r="D45" s="136"/>
      <c r="E45" s="135"/>
      <c r="F45" s="137"/>
      <c r="G45" s="135"/>
    </row>
    <row r="46" spans="1:7" s="138" customFormat="1" ht="12.75">
      <c r="A46" s="439" t="str">
        <f>Ostalo!A3</f>
        <v>E12.</v>
      </c>
      <c r="B46" s="134" t="str">
        <f>Ostalo!C3</f>
        <v>OSTALO</v>
      </c>
      <c r="C46" s="135"/>
      <c r="D46" s="136"/>
      <c r="E46" s="135"/>
      <c r="F46" s="137">
        <f>Ostalo!G25</f>
        <v>0</v>
      </c>
      <c r="G46" s="135"/>
    </row>
    <row r="47" spans="1:7" s="138" customFormat="1" ht="13.5" thickBot="1">
      <c r="A47" s="139"/>
      <c r="B47" s="140"/>
      <c r="C47" s="141"/>
      <c r="D47" s="142"/>
      <c r="E47" s="141"/>
      <c r="F47" s="143"/>
      <c r="G47" s="135"/>
    </row>
    <row r="48" spans="1:15" s="175" customFormat="1" ht="13.5" thickTop="1">
      <c r="A48" s="184"/>
      <c r="B48" s="185"/>
      <c r="C48" s="186"/>
      <c r="D48" s="187"/>
      <c r="E48" s="187"/>
      <c r="F48" s="188"/>
      <c r="G48" s="182"/>
      <c r="O48" s="144"/>
    </row>
    <row r="49" spans="1:8" s="138" customFormat="1" ht="12.75">
      <c r="A49" s="145"/>
      <c r="B49" s="440"/>
      <c r="C49" s="135"/>
      <c r="D49" s="136" t="s">
        <v>0</v>
      </c>
      <c r="E49" s="135"/>
      <c r="F49" s="137">
        <f>IF('Osnovni podatki'!$B$41=1,SUM(F29:F47),"")</f>
        <v>0</v>
      </c>
      <c r="G49" s="441"/>
      <c r="H49" s="442"/>
    </row>
    <row r="50" spans="1:7" s="175" customFormat="1" ht="12.75">
      <c r="A50" s="182"/>
      <c r="B50" s="181"/>
      <c r="C50" s="182"/>
      <c r="D50" s="189"/>
      <c r="E50" s="183"/>
      <c r="F50" s="183"/>
      <c r="G50" s="182"/>
    </row>
    <row r="51" spans="1:7" s="138" customFormat="1" ht="12.75">
      <c r="A51" s="145"/>
      <c r="B51" s="440"/>
      <c r="C51" s="443">
        <f>+DDV</f>
        <v>0.22</v>
      </c>
      <c r="D51" s="136" t="s">
        <v>103</v>
      </c>
      <c r="E51" s="135"/>
      <c r="F51" s="137">
        <f>IF('Osnovni podatki'!$B$41=1,SUM(F49*C51),"")</f>
        <v>0</v>
      </c>
      <c r="G51" s="441"/>
    </row>
    <row r="52" spans="1:7" s="138" customFormat="1" ht="13.5" thickBot="1">
      <c r="A52" s="139"/>
      <c r="B52" s="140"/>
      <c r="C52" s="141"/>
      <c r="D52" s="142"/>
      <c r="E52" s="141"/>
      <c r="F52" s="143"/>
      <c r="G52" s="135"/>
    </row>
    <row r="53" spans="1:15" s="175" customFormat="1" ht="13.5" thickTop="1">
      <c r="A53" s="184"/>
      <c r="B53" s="185"/>
      <c r="C53" s="186"/>
      <c r="D53" s="187"/>
      <c r="E53" s="187"/>
      <c r="F53" s="188"/>
      <c r="G53" s="182"/>
      <c r="O53" s="144"/>
    </row>
    <row r="54" spans="1:7" s="138" customFormat="1" ht="12.75">
      <c r="A54" s="145"/>
      <c r="B54" s="440"/>
      <c r="C54" s="135"/>
      <c r="D54" s="136" t="s">
        <v>104</v>
      </c>
      <c r="E54" s="135"/>
      <c r="F54" s="137">
        <f>IF('Osnovni podatki'!$B$41=1,SUM(F48:F52),"")</f>
        <v>0</v>
      </c>
      <c r="G54" s="441"/>
    </row>
    <row r="55" spans="2:8" ht="12.75">
      <c r="B55" s="445" t="s">
        <v>365</v>
      </c>
      <c r="C55" s="446"/>
      <c r="D55" s="447"/>
      <c r="E55" s="448"/>
      <c r="F55" s="448"/>
      <c r="G55" s="90"/>
      <c r="H55" s="76"/>
    </row>
    <row r="56" spans="2:8" ht="58.5" customHeight="1">
      <c r="B56" s="562" t="s">
        <v>366</v>
      </c>
      <c r="C56" s="562"/>
      <c r="D56" s="562"/>
      <c r="E56" s="562"/>
      <c r="F56" s="562"/>
      <c r="G56" s="90"/>
      <c r="H56" s="76"/>
    </row>
  </sheetData>
  <sheetProtection/>
  <mergeCells count="1">
    <mergeCell ref="B56:F56"/>
  </mergeCells>
  <printOptions/>
  <pageMargins left="0.984251968503937" right="0.3937007874015748" top="0.984251968503937" bottom="0.7480314960629921" header="0" footer="0.3937007874015748"/>
  <pageSetup fitToHeight="1" fitToWidth="1" horizontalDpi="600" verticalDpi="600" orientation="portrait" paperSize="9" scale="93" r:id="rId1"/>
  <headerFooter alignWithMargins="0">
    <oddHeader>&amp;L
&amp;9&amp;R&amp;"Projekt,Običajno"&amp;72p</oddHeader>
    <oddFooter>&amp;L&amp;9&amp;C&amp;6 &amp; List: &amp;A&amp;R &amp; &amp;9 &amp; Stran: &amp;P</oddFooter>
  </headerFooter>
</worksheet>
</file>

<file path=xl/worksheets/sheet3.xml><?xml version="1.0" encoding="utf-8"?>
<worksheet xmlns="http://schemas.openxmlformats.org/spreadsheetml/2006/main" xmlns:r="http://schemas.openxmlformats.org/officeDocument/2006/relationships">
  <sheetPr codeName="List21">
    <tabColor rgb="FF92D050"/>
  </sheetPr>
  <dimension ref="A1:O24"/>
  <sheetViews>
    <sheetView view="pageBreakPreview" zoomScaleSheetLayoutView="100" workbookViewId="0" topLeftCell="A1">
      <selection activeCell="F15" sqref="F15"/>
    </sheetView>
  </sheetViews>
  <sheetFormatPr defaultColWidth="9.00390625" defaultRowHeight="12.75"/>
  <cols>
    <col min="1" max="1" width="3.75390625" style="150" customWidth="1"/>
    <col min="2" max="2" width="78.125" style="99" customWidth="1"/>
    <col min="3" max="3" width="6.25390625" style="76" customWidth="1"/>
    <col min="4" max="4" width="7.625" style="100" customWidth="1"/>
    <col min="5" max="5" width="3.00390625" style="101" customWidth="1"/>
    <col min="6" max="6" width="20.00390625" style="101" customWidth="1"/>
    <col min="7" max="7" width="20.375" style="90" customWidth="1"/>
    <col min="8" max="8" width="19.375" style="76" customWidth="1"/>
    <col min="9" max="9" width="11.00390625" style="109" customWidth="1"/>
    <col min="10" max="10" width="10.125" style="109" customWidth="1"/>
    <col min="11" max="11" width="9.125" style="109" customWidth="1"/>
    <col min="12" max="12" width="16.75390625" style="109" customWidth="1"/>
    <col min="13" max="13" width="9.875" style="109" customWidth="1"/>
    <col min="14" max="14" width="2.625" style="109" bestFit="1" customWidth="1"/>
    <col min="15" max="15" width="9.125" style="109" customWidth="1"/>
    <col min="16" max="16" width="9.00390625" style="109" customWidth="1"/>
    <col min="17" max="16384" width="9.125" style="109" customWidth="1"/>
  </cols>
  <sheetData>
    <row r="1" spans="1:15" s="107" customFormat="1" ht="12.75">
      <c r="A1" s="422"/>
      <c r="B1" s="416"/>
      <c r="D1" s="417"/>
      <c r="E1" s="418"/>
      <c r="F1" s="419"/>
      <c r="G1" s="419"/>
      <c r="H1" s="238"/>
      <c r="I1" s="420"/>
      <c r="J1" s="420"/>
      <c r="L1" s="419"/>
      <c r="M1" s="419"/>
      <c r="N1" s="417"/>
      <c r="O1" s="421"/>
    </row>
    <row r="2" spans="1:15" s="107" customFormat="1" ht="12.75">
      <c r="A2" s="422" t="str">
        <f>+OZN</f>
        <v>4.</v>
      </c>
      <c r="B2" s="416" t="str">
        <f>+DEL</f>
        <v>ELEKTRIČNE INŠTALACIJE</v>
      </c>
      <c r="D2" s="417"/>
      <c r="E2" s="418"/>
      <c r="F2" s="419"/>
      <c r="G2" s="419"/>
      <c r="H2" s="238"/>
      <c r="I2" s="420"/>
      <c r="J2" s="420"/>
      <c r="L2" s="419"/>
      <c r="M2" s="419"/>
      <c r="N2" s="417"/>
      <c r="O2" s="421"/>
    </row>
    <row r="3" spans="1:15" s="107" customFormat="1" ht="12.75">
      <c r="A3" s="422"/>
      <c r="B3" s="422"/>
      <c r="C3" s="416"/>
      <c r="D3" s="417"/>
      <c r="E3" s="418"/>
      <c r="F3" s="419"/>
      <c r="G3" s="419"/>
      <c r="H3" s="238"/>
      <c r="I3" s="420"/>
      <c r="J3" s="420"/>
      <c r="L3" s="419"/>
      <c r="M3" s="419"/>
      <c r="N3" s="417"/>
      <c r="O3" s="421"/>
    </row>
    <row r="4" spans="1:8" s="107" customFormat="1" ht="12.75">
      <c r="A4" s="455"/>
      <c r="B4" s="449"/>
      <c r="C4" s="417"/>
      <c r="D4" s="450"/>
      <c r="E4" s="417"/>
      <c r="F4" s="451"/>
      <c r="G4" s="452"/>
      <c r="H4" s="417"/>
    </row>
    <row r="5" spans="1:8" s="107" customFormat="1" ht="13.5" thickBot="1">
      <c r="A5" s="453" t="s">
        <v>434</v>
      </c>
      <c r="B5" s="454"/>
      <c r="C5" s="417"/>
      <c r="D5" s="418"/>
      <c r="E5" s="419"/>
      <c r="F5" s="419"/>
      <c r="G5" s="238"/>
      <c r="H5" s="417"/>
    </row>
    <row r="6" spans="1:8" s="107" customFormat="1" ht="12.75">
      <c r="A6" s="455"/>
      <c r="B6" s="449"/>
      <c r="C6" s="417"/>
      <c r="D6" s="450"/>
      <c r="E6" s="417"/>
      <c r="F6" s="451"/>
      <c r="G6" s="452"/>
      <c r="H6" s="417"/>
    </row>
    <row r="7" spans="1:8" s="107" customFormat="1" ht="25.5">
      <c r="A7" s="150" t="s">
        <v>437</v>
      </c>
      <c r="B7" s="456" t="s">
        <v>435</v>
      </c>
      <c r="C7" s="449"/>
      <c r="D7" s="450"/>
      <c r="E7" s="417"/>
      <c r="F7" s="451"/>
      <c r="G7" s="452"/>
      <c r="H7" s="417"/>
    </row>
    <row r="8" spans="1:8" s="107" customFormat="1" ht="38.25">
      <c r="A8" s="150" t="s">
        <v>438</v>
      </c>
      <c r="B8" s="456" t="s">
        <v>436</v>
      </c>
      <c r="C8" s="417"/>
      <c r="D8" s="450"/>
      <c r="E8" s="417"/>
      <c r="F8" s="451"/>
      <c r="G8" s="452"/>
      <c r="H8" s="417"/>
    </row>
    <row r="9" spans="1:8" s="107" customFormat="1" ht="25.5">
      <c r="A9" s="150" t="s">
        <v>115</v>
      </c>
      <c r="B9" s="449" t="s">
        <v>126</v>
      </c>
      <c r="C9" s="417"/>
      <c r="D9" s="450"/>
      <c r="E9" s="417"/>
      <c r="F9" s="451"/>
      <c r="G9" s="452"/>
      <c r="H9" s="417"/>
    </row>
    <row r="10" spans="1:8" s="107" customFormat="1" ht="38.25">
      <c r="A10" s="150" t="s">
        <v>114</v>
      </c>
      <c r="B10" s="456" t="s">
        <v>174</v>
      </c>
      <c r="C10" s="417"/>
      <c r="D10" s="450"/>
      <c r="E10" s="417"/>
      <c r="F10" s="451"/>
      <c r="G10" s="452"/>
      <c r="H10" s="417"/>
    </row>
    <row r="11" spans="1:8" s="107" customFormat="1" ht="51">
      <c r="A11" s="150" t="s">
        <v>439</v>
      </c>
      <c r="B11" s="456" t="s">
        <v>175</v>
      </c>
      <c r="C11" s="417"/>
      <c r="D11" s="450"/>
      <c r="E11" s="417"/>
      <c r="F11" s="451"/>
      <c r="G11" s="452"/>
      <c r="H11" s="417"/>
    </row>
    <row r="12" spans="1:8" s="107" customFormat="1" ht="25.5">
      <c r="A12" s="150" t="s">
        <v>440</v>
      </c>
      <c r="B12" s="449" t="s">
        <v>445</v>
      </c>
      <c r="C12" s="417"/>
      <c r="D12" s="450"/>
      <c r="E12" s="417"/>
      <c r="F12" s="451"/>
      <c r="G12" s="452"/>
      <c r="H12" s="417"/>
    </row>
    <row r="13" spans="1:8" s="107" customFormat="1" ht="25.5">
      <c r="A13" s="150" t="s">
        <v>441</v>
      </c>
      <c r="B13" s="449" t="s">
        <v>446</v>
      </c>
      <c r="C13" s="417"/>
      <c r="D13" s="450"/>
      <c r="E13" s="417"/>
      <c r="F13" s="451"/>
      <c r="G13" s="452"/>
      <c r="H13" s="417"/>
    </row>
    <row r="14" spans="1:8" s="107" customFormat="1" ht="25.5">
      <c r="A14" s="150" t="s">
        <v>442</v>
      </c>
      <c r="B14" s="449" t="s">
        <v>447</v>
      </c>
      <c r="C14" s="417"/>
      <c r="D14" s="450"/>
      <c r="E14" s="417"/>
      <c r="F14" s="451"/>
      <c r="G14" s="452"/>
      <c r="H14" s="417"/>
    </row>
    <row r="15" spans="1:2" ht="25.5">
      <c r="A15" s="150" t="s">
        <v>443</v>
      </c>
      <c r="B15" s="449" t="s">
        <v>448</v>
      </c>
    </row>
    <row r="16" spans="1:2" ht="25.5">
      <c r="A16" s="150" t="s">
        <v>444</v>
      </c>
      <c r="B16" s="449" t="s">
        <v>176</v>
      </c>
    </row>
    <row r="17" spans="1:2" ht="25.5">
      <c r="A17" s="450"/>
      <c r="B17" s="449" t="s">
        <v>177</v>
      </c>
    </row>
    <row r="18" spans="1:2" ht="25.5">
      <c r="A18" s="450"/>
      <c r="B18" s="449" t="s">
        <v>178</v>
      </c>
    </row>
    <row r="19" spans="1:2" ht="25.5">
      <c r="A19" s="450"/>
      <c r="B19" s="449" t="s">
        <v>179</v>
      </c>
    </row>
    <row r="20" spans="1:2" ht="25.5">
      <c r="A20" s="450"/>
      <c r="B20" s="449" t="s">
        <v>180</v>
      </c>
    </row>
    <row r="21" ht="25.5">
      <c r="B21" s="449" t="s">
        <v>449</v>
      </c>
    </row>
    <row r="22" ht="25.5">
      <c r="B22" s="449" t="s">
        <v>450</v>
      </c>
    </row>
    <row r="23" ht="25.5">
      <c r="B23" s="449" t="s">
        <v>451</v>
      </c>
    </row>
    <row r="24" ht="12.75">
      <c r="B24" s="449"/>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worksheet>
</file>

<file path=xl/worksheets/sheet4.xml><?xml version="1.0" encoding="utf-8"?>
<worksheet xmlns="http://schemas.openxmlformats.org/spreadsheetml/2006/main" xmlns:r="http://schemas.openxmlformats.org/officeDocument/2006/relationships">
  <sheetPr codeName="List30">
    <tabColor rgb="FF92D050"/>
  </sheetPr>
  <dimension ref="A1:K175"/>
  <sheetViews>
    <sheetView view="pageBreakPreview" zoomScaleNormal="85" zoomScaleSheetLayoutView="100" workbookViewId="0" topLeftCell="A53">
      <selection activeCell="O41" sqref="O41"/>
    </sheetView>
  </sheetViews>
  <sheetFormatPr defaultColWidth="9.00390625" defaultRowHeight="12.75"/>
  <cols>
    <col min="1" max="1" width="2.625" style="109" customWidth="1"/>
    <col min="2" max="2" width="4.375" style="109" customWidth="1"/>
    <col min="3" max="3" width="43.75390625" style="273" customWidth="1"/>
    <col min="4" max="4" width="6.25390625" style="274" customWidth="1"/>
    <col min="5" max="5" width="7.625" style="274" customWidth="1"/>
    <col min="6" max="6" width="9.625" style="482" customWidth="1"/>
    <col min="7" max="7" width="13.25390625" style="482" customWidth="1"/>
    <col min="8" max="8" width="9.875" style="109" customWidth="1"/>
    <col min="9" max="9" width="2.625" style="109" bestFit="1" customWidth="1"/>
    <col min="10" max="10" width="9.125" style="109" customWidth="1"/>
    <col min="11" max="11" width="9.00390625" style="109" customWidth="1"/>
    <col min="12" max="16384" width="9.125" style="109" customWidth="1"/>
  </cols>
  <sheetData>
    <row r="1" spans="1:8" s="107" customFormat="1" ht="12.75">
      <c r="A1" s="457" t="str">
        <f>+OZN</f>
        <v>4.</v>
      </c>
      <c r="C1" s="457" t="str">
        <f>+DEL</f>
        <v>ELEKTRIČNE INŠTALACIJE</v>
      </c>
      <c r="D1" s="458"/>
      <c r="E1" s="458"/>
      <c r="F1" s="480"/>
      <c r="G1" s="480"/>
      <c r="H1" s="464"/>
    </row>
    <row r="2" spans="1:8" s="107" customFormat="1" ht="12.75">
      <c r="A2" s="457"/>
      <c r="B2" s="450"/>
      <c r="C2" s="457"/>
      <c r="D2" s="458"/>
      <c r="E2" s="458"/>
      <c r="F2" s="480"/>
      <c r="G2" s="480"/>
      <c r="H2" s="464"/>
    </row>
    <row r="3" spans="1:8" s="358" customFormat="1" ht="12.75">
      <c r="A3" s="459" t="str">
        <f>+'Osnovni podatki'!D33</f>
        <v>E1.</v>
      </c>
      <c r="B3" s="460"/>
      <c r="C3" s="461" t="str">
        <f>'Osnovni podatki'!E33</f>
        <v>NN - komunalni priključek</v>
      </c>
      <c r="D3" s="462"/>
      <c r="E3" s="462"/>
      <c r="F3" s="481"/>
      <c r="G3" s="481"/>
      <c r="H3" s="463"/>
    </row>
    <row r="4" spans="1:8" ht="14.25" customHeight="1">
      <c r="A4" s="272" t="s">
        <v>452</v>
      </c>
      <c r="B4" s="272"/>
      <c r="H4" s="563"/>
    </row>
    <row r="5" spans="3:8" ht="12.75">
      <c r="C5" s="277"/>
      <c r="D5" s="468"/>
      <c r="E5" s="272"/>
      <c r="F5" s="483"/>
      <c r="G5" s="483"/>
      <c r="H5" s="563"/>
    </row>
    <row r="6" spans="1:8" ht="12.75" customHeight="1">
      <c r="A6" s="272" t="s">
        <v>121</v>
      </c>
      <c r="B6" s="272"/>
      <c r="C6" s="277"/>
      <c r="D6" s="468"/>
      <c r="E6" s="272"/>
      <c r="F6" s="483"/>
      <c r="G6" s="483"/>
      <c r="H6" s="278"/>
    </row>
    <row r="7" spans="1:11" s="107" customFormat="1" ht="12.75">
      <c r="A7" s="465" t="s">
        <v>457</v>
      </c>
      <c r="B7" s="465"/>
      <c r="C7" s="466" t="s">
        <v>458</v>
      </c>
      <c r="D7" s="467" t="s">
        <v>453</v>
      </c>
      <c r="E7" s="467" t="s">
        <v>454</v>
      </c>
      <c r="F7" s="484" t="s">
        <v>455</v>
      </c>
      <c r="G7" s="484" t="s">
        <v>456</v>
      </c>
      <c r="H7" s="109"/>
      <c r="J7" s="108"/>
      <c r="K7" s="108"/>
    </row>
    <row r="8" spans="1:7" s="78" customFormat="1" ht="12">
      <c r="A8" s="279"/>
      <c r="B8" s="79"/>
      <c r="C8" s="280"/>
      <c r="D8" s="281"/>
      <c r="E8" s="281"/>
      <c r="F8" s="483"/>
      <c r="G8" s="483"/>
    </row>
    <row r="9" spans="1:7" s="169" customFormat="1" ht="13.5" thickBot="1">
      <c r="A9" s="476"/>
      <c r="B9" s="477" t="s">
        <v>108</v>
      </c>
      <c r="C9" s="478" t="s">
        <v>300</v>
      </c>
      <c r="D9" s="469"/>
      <c r="E9" s="286"/>
      <c r="F9" s="485"/>
      <c r="G9" s="485"/>
    </row>
    <row r="10" spans="1:5" ht="12.75">
      <c r="A10" s="290"/>
      <c r="B10" s="111"/>
      <c r="C10" s="291"/>
      <c r="E10" s="292"/>
    </row>
    <row r="11" spans="1:11" s="78" customFormat="1" ht="84">
      <c r="A11" s="151" t="str">
        <f>$B$9</f>
        <v>I.</v>
      </c>
      <c r="B11" s="146">
        <f>COUNT(#REF!)+1</f>
        <v>1</v>
      </c>
      <c r="C11" s="244" t="s">
        <v>459</v>
      </c>
      <c r="D11" s="387" t="s">
        <v>96</v>
      </c>
      <c r="E11" s="479">
        <v>1</v>
      </c>
      <c r="F11" s="486"/>
      <c r="G11" s="486">
        <f>IF('Osnovni podatki'!$B$41=1,E11*F11,"")</f>
        <v>0</v>
      </c>
      <c r="H11" s="80"/>
      <c r="I11" s="81"/>
      <c r="J11" s="114"/>
      <c r="K11" s="109"/>
    </row>
    <row r="12" spans="1:11" s="78" customFormat="1" ht="12.75">
      <c r="A12" s="151"/>
      <c r="B12" s="146"/>
      <c r="C12" s="244"/>
      <c r="D12" s="113"/>
      <c r="E12" s="98"/>
      <c r="F12" s="487"/>
      <c r="G12" s="487"/>
      <c r="H12" s="80"/>
      <c r="I12" s="81"/>
      <c r="J12" s="114"/>
      <c r="K12" s="109"/>
    </row>
    <row r="13" spans="1:11" s="78" customFormat="1" ht="84">
      <c r="A13" s="279" t="str">
        <f>$B$9</f>
        <v>I.</v>
      </c>
      <c r="B13" s="256">
        <f>COUNT($A9:B$11)+1</f>
        <v>2</v>
      </c>
      <c r="C13" s="244" t="s">
        <v>460</v>
      </c>
      <c r="D13" s="364" t="s">
        <v>96</v>
      </c>
      <c r="E13" s="503">
        <v>1</v>
      </c>
      <c r="F13" s="486"/>
      <c r="G13" s="486">
        <f>IF('Osnovni podatki'!$B$41=1,E13*F13,"")</f>
        <v>0</v>
      </c>
      <c r="H13" s="80"/>
      <c r="I13" s="81"/>
      <c r="J13" s="114"/>
      <c r="K13" s="109"/>
    </row>
    <row r="14" spans="1:11" s="78" customFormat="1" ht="12.75">
      <c r="A14" s="151"/>
      <c r="B14" s="146"/>
      <c r="C14" s="244"/>
      <c r="D14" s="113"/>
      <c r="E14" s="98"/>
      <c r="F14" s="487"/>
      <c r="G14" s="487"/>
      <c r="H14" s="80"/>
      <c r="I14" s="81"/>
      <c r="J14" s="114"/>
      <c r="K14" s="109"/>
    </row>
    <row r="15" spans="1:11" s="78" customFormat="1" ht="48">
      <c r="A15" s="279" t="str">
        <f>$B$9</f>
        <v>I.</v>
      </c>
      <c r="B15" s="79">
        <f>COUNT($A$10:B13)+1</f>
        <v>3</v>
      </c>
      <c r="C15" s="243" t="s">
        <v>461</v>
      </c>
      <c r="D15" s="364" t="s">
        <v>296</v>
      </c>
      <c r="E15" s="503">
        <v>8</v>
      </c>
      <c r="F15" s="486"/>
      <c r="G15" s="486">
        <f>IF('Osnovni podatki'!$B$41=1,E15*F15,"")</f>
        <v>0</v>
      </c>
      <c r="H15" s="80"/>
      <c r="I15" s="81"/>
      <c r="J15" s="114"/>
      <c r="K15" s="109"/>
    </row>
    <row r="16" spans="1:11" s="85" customFormat="1" ht="12.75">
      <c r="A16" s="152"/>
      <c r="B16" s="147"/>
      <c r="C16" s="243"/>
      <c r="D16" s="470"/>
      <c r="E16" s="95"/>
      <c r="F16" s="487"/>
      <c r="G16" s="487"/>
      <c r="H16" s="115"/>
      <c r="I16" s="83"/>
      <c r="J16" s="114"/>
      <c r="K16" s="82"/>
    </row>
    <row r="17" spans="1:11" s="78" customFormat="1" ht="36">
      <c r="A17" s="279" t="str">
        <f>$B$9</f>
        <v>I.</v>
      </c>
      <c r="B17" s="79">
        <f>COUNT($A$10:B16)+1</f>
        <v>4</v>
      </c>
      <c r="C17" s="243" t="s">
        <v>462</v>
      </c>
      <c r="D17" s="364" t="s">
        <v>96</v>
      </c>
      <c r="E17" s="503">
        <v>2</v>
      </c>
      <c r="F17" s="486"/>
      <c r="G17" s="486">
        <f>IF('Osnovni podatki'!$B$41=1,E17*F17,"")</f>
        <v>0</v>
      </c>
      <c r="H17" s="80"/>
      <c r="I17" s="81"/>
      <c r="J17" s="114"/>
      <c r="K17" s="84"/>
    </row>
    <row r="18" spans="1:11" s="85" customFormat="1" ht="12.75">
      <c r="A18" s="152"/>
      <c r="B18" s="147"/>
      <c r="C18" s="89"/>
      <c r="D18" s="470"/>
      <c r="E18" s="95"/>
      <c r="F18" s="487"/>
      <c r="G18" s="487"/>
      <c r="H18" s="115"/>
      <c r="I18" s="83"/>
      <c r="J18" s="114"/>
      <c r="K18" s="82"/>
    </row>
    <row r="19" spans="1:11" s="78" customFormat="1" ht="27" customHeight="1">
      <c r="A19" s="279" t="str">
        <f>$B$9</f>
        <v>I.</v>
      </c>
      <c r="B19" s="79">
        <f>COUNT($A$10:B18)+1</f>
        <v>5</v>
      </c>
      <c r="C19" s="243" t="s">
        <v>463</v>
      </c>
      <c r="D19" s="364" t="s">
        <v>2</v>
      </c>
      <c r="E19" s="503">
        <v>120</v>
      </c>
      <c r="F19" s="486"/>
      <c r="G19" s="486">
        <f>IF('Osnovni podatki'!$B$41=1,E19*F19,"")</f>
        <v>0</v>
      </c>
      <c r="H19" s="80"/>
      <c r="I19" s="81"/>
      <c r="J19" s="114"/>
      <c r="K19" s="109"/>
    </row>
    <row r="20" spans="1:11" s="85" customFormat="1" ht="12.75">
      <c r="A20" s="152"/>
      <c r="B20" s="147"/>
      <c r="C20" s="89"/>
      <c r="D20" s="470"/>
      <c r="E20" s="95"/>
      <c r="F20" s="487"/>
      <c r="G20" s="487"/>
      <c r="H20" s="115"/>
      <c r="I20" s="83"/>
      <c r="J20" s="114"/>
      <c r="K20" s="109"/>
    </row>
    <row r="21" spans="1:11" s="78" customFormat="1" ht="62.25" customHeight="1">
      <c r="A21" s="279" t="str">
        <f>$B$9</f>
        <v>I.</v>
      </c>
      <c r="B21" s="79">
        <f>COUNT($A$10:B19)+1</f>
        <v>6</v>
      </c>
      <c r="C21" s="243" t="s">
        <v>464</v>
      </c>
      <c r="D21" s="364" t="s">
        <v>2</v>
      </c>
      <c r="E21" s="503">
        <v>80</v>
      </c>
      <c r="F21" s="486"/>
      <c r="G21" s="486">
        <f>IF('Osnovni podatki'!$B$41=1,E21*F21,"")</f>
        <v>0</v>
      </c>
      <c r="H21" s="80"/>
      <c r="I21" s="81"/>
      <c r="J21" s="114"/>
      <c r="K21" s="109"/>
    </row>
    <row r="22" spans="1:11" s="85" customFormat="1" ht="12.75">
      <c r="A22" s="152"/>
      <c r="B22" s="147"/>
      <c r="C22" s="89"/>
      <c r="D22" s="470"/>
      <c r="E22" s="95"/>
      <c r="F22" s="487"/>
      <c r="G22" s="487"/>
      <c r="H22" s="115"/>
      <c r="I22" s="83"/>
      <c r="J22" s="114"/>
      <c r="K22" s="84"/>
    </row>
    <row r="23" spans="1:11" s="78" customFormat="1" ht="24">
      <c r="A23" s="279" t="str">
        <f>$B$9</f>
        <v>I.</v>
      </c>
      <c r="B23" s="79">
        <f>COUNT($A$10:B22)+1</f>
        <v>7</v>
      </c>
      <c r="C23" s="243" t="s">
        <v>465</v>
      </c>
      <c r="D23" s="364" t="s">
        <v>2</v>
      </c>
      <c r="E23" s="503">
        <v>80</v>
      </c>
      <c r="F23" s="486"/>
      <c r="G23" s="486">
        <f>IF('Osnovni podatki'!$B$41=1,E23*F23,"")</f>
        <v>0</v>
      </c>
      <c r="H23" s="80"/>
      <c r="I23" s="81"/>
      <c r="J23" s="114"/>
      <c r="K23" s="82"/>
    </row>
    <row r="24" spans="1:11" s="78" customFormat="1" ht="12.75">
      <c r="A24" s="279"/>
      <c r="B24" s="79"/>
      <c r="C24" s="243"/>
      <c r="D24" s="249"/>
      <c r="E24" s="250"/>
      <c r="F24" s="486"/>
      <c r="G24" s="486"/>
      <c r="H24" s="80"/>
      <c r="I24" s="81"/>
      <c r="J24" s="114"/>
      <c r="K24" s="82"/>
    </row>
    <row r="25" spans="1:11" s="78" customFormat="1" ht="24">
      <c r="A25" s="279" t="str">
        <f>$B$9</f>
        <v>I.</v>
      </c>
      <c r="B25" s="79">
        <f>COUNT($A$10:B24)+1</f>
        <v>8</v>
      </c>
      <c r="C25" s="243" t="s">
        <v>466</v>
      </c>
      <c r="D25" s="364" t="s">
        <v>4</v>
      </c>
      <c r="E25" s="503">
        <v>1</v>
      </c>
      <c r="F25" s="486"/>
      <c r="G25" s="486">
        <f>IF('Osnovni podatki'!$B$41=1,E25*F25,"")</f>
        <v>0</v>
      </c>
      <c r="H25" s="80"/>
      <c r="I25" s="81"/>
      <c r="J25" s="114"/>
      <c r="K25" s="82"/>
    </row>
    <row r="26" spans="1:11" s="78" customFormat="1" ht="12.75">
      <c r="A26" s="279"/>
      <c r="B26" s="79"/>
      <c r="C26" s="243"/>
      <c r="D26" s="249"/>
      <c r="E26" s="250"/>
      <c r="F26" s="486"/>
      <c r="G26" s="486"/>
      <c r="H26" s="80"/>
      <c r="I26" s="81"/>
      <c r="J26" s="114"/>
      <c r="K26" s="82"/>
    </row>
    <row r="27" spans="1:11" s="78" customFormat="1" ht="24">
      <c r="A27" s="279" t="str">
        <f>$B$9</f>
        <v>I.</v>
      </c>
      <c r="B27" s="79">
        <f>COUNT($A$10:B26)+1</f>
        <v>9</v>
      </c>
      <c r="C27" s="243" t="s">
        <v>408</v>
      </c>
      <c r="D27" s="364" t="s">
        <v>4</v>
      </c>
      <c r="E27" s="503">
        <v>1</v>
      </c>
      <c r="F27" s="486"/>
      <c r="G27" s="486">
        <f>IF('Osnovni podatki'!$B$41=1,E27*F27,"")</f>
        <v>0</v>
      </c>
      <c r="H27" s="80"/>
      <c r="I27" s="81"/>
      <c r="J27" s="114"/>
      <c r="K27" s="82"/>
    </row>
    <row r="28" spans="1:11" s="78" customFormat="1" ht="12.75">
      <c r="A28" s="279"/>
      <c r="B28" s="79"/>
      <c r="C28" s="243"/>
      <c r="D28" s="249"/>
      <c r="E28" s="250"/>
      <c r="F28" s="486"/>
      <c r="G28" s="486"/>
      <c r="H28" s="80"/>
      <c r="I28" s="81"/>
      <c r="J28" s="114"/>
      <c r="K28" s="82"/>
    </row>
    <row r="29" spans="1:11" s="78" customFormat="1" ht="13.5" customHeight="1">
      <c r="A29" s="279" t="str">
        <f>$B$9</f>
        <v>I.</v>
      </c>
      <c r="B29" s="79">
        <f>COUNT($A$10:B28)+1</f>
        <v>10</v>
      </c>
      <c r="C29" s="243" t="s">
        <v>467</v>
      </c>
      <c r="D29" s="364" t="s">
        <v>4</v>
      </c>
      <c r="E29" s="503">
        <v>1</v>
      </c>
      <c r="F29" s="486"/>
      <c r="G29" s="486">
        <f>IF('Osnovni podatki'!$B$41=1,E29*F29,"")</f>
        <v>0</v>
      </c>
      <c r="H29" s="80"/>
      <c r="I29" s="81"/>
      <c r="J29" s="114"/>
      <c r="K29" s="82"/>
    </row>
    <row r="30" spans="1:11" s="78" customFormat="1" ht="12.75">
      <c r="A30" s="279"/>
      <c r="B30" s="79"/>
      <c r="C30" s="243"/>
      <c r="D30" s="249"/>
      <c r="E30" s="250"/>
      <c r="F30" s="486"/>
      <c r="G30" s="486"/>
      <c r="H30" s="80"/>
      <c r="I30" s="81"/>
      <c r="J30" s="114"/>
      <c r="K30" s="82"/>
    </row>
    <row r="31" spans="1:11" s="78" customFormat="1" ht="12.75">
      <c r="A31" s="151" t="str">
        <f>$B$9</f>
        <v>I.</v>
      </c>
      <c r="B31" s="146">
        <f>COUNT($A$10:B30)+1</f>
        <v>11</v>
      </c>
      <c r="C31" s="243" t="s">
        <v>468</v>
      </c>
      <c r="D31" s="387" t="s">
        <v>96</v>
      </c>
      <c r="E31" s="479">
        <v>1</v>
      </c>
      <c r="F31" s="486">
        <f>(SUM(G11:G29))*0.05</f>
        <v>0</v>
      </c>
      <c r="G31" s="486">
        <f>IF('Osnovni podatki'!$B$41=1,E31*F31,"")</f>
        <v>0</v>
      </c>
      <c r="H31" s="80"/>
      <c r="I31" s="81"/>
      <c r="J31" s="114"/>
      <c r="K31" s="82"/>
    </row>
    <row r="32" spans="1:11" s="78" customFormat="1" ht="12.75">
      <c r="A32" s="248"/>
      <c r="B32" s="79"/>
      <c r="C32" s="243"/>
      <c r="D32" s="249"/>
      <c r="E32" s="250"/>
      <c r="F32" s="486"/>
      <c r="G32" s="486"/>
      <c r="H32" s="80"/>
      <c r="I32" s="81"/>
      <c r="J32" s="114"/>
      <c r="K32" s="82"/>
    </row>
    <row r="33" spans="1:7" s="133" customFormat="1" ht="13.5" thickBot="1">
      <c r="A33" s="294"/>
      <c r="B33" s="295"/>
      <c r="C33" s="130" t="str">
        <f>CONCATENATE(B9," ",C9," - SKUPAJ:")</f>
        <v>I. GRADBENI DEL  - SKUPAJ:</v>
      </c>
      <c r="D33" s="471"/>
      <c r="E33" s="130"/>
      <c r="F33" s="130"/>
      <c r="G33" s="488">
        <f>IF('Osnovni podatki'!$B$41=1,SUM(G10:G32),"")</f>
        <v>0</v>
      </c>
    </row>
    <row r="34" spans="3:7" s="78" customFormat="1" ht="12">
      <c r="C34" s="280"/>
      <c r="D34" s="281"/>
      <c r="E34" s="281"/>
      <c r="F34" s="483"/>
      <c r="G34" s="483"/>
    </row>
    <row r="35" spans="1:7" s="169" customFormat="1" ht="13.5" thickBot="1">
      <c r="A35" s="504"/>
      <c r="B35" s="505" t="s">
        <v>299</v>
      </c>
      <c r="C35" s="478" t="s">
        <v>125</v>
      </c>
      <c r="D35" s="472"/>
      <c r="E35" s="166"/>
      <c r="F35" s="489"/>
      <c r="G35" s="489"/>
    </row>
    <row r="36" spans="1:7" ht="12.75">
      <c r="A36" s="150"/>
      <c r="B36" s="149"/>
      <c r="C36" s="351"/>
      <c r="D36" s="100"/>
      <c r="E36" s="102"/>
      <c r="F36" s="490"/>
      <c r="G36" s="490"/>
    </row>
    <row r="37" spans="1:11" s="78" customFormat="1" ht="25.5">
      <c r="A37" s="248" t="str">
        <f>$B$35</f>
        <v>II.</v>
      </c>
      <c r="B37" s="79">
        <f>1</f>
        <v>1</v>
      </c>
      <c r="C37" s="243" t="s">
        <v>469</v>
      </c>
      <c r="D37" s="364" t="s">
        <v>2</v>
      </c>
      <c r="E37" s="503">
        <v>120</v>
      </c>
      <c r="F37" s="486"/>
      <c r="G37" s="486">
        <f>IF('Osnovni podatki'!$B$41=1,E37*F37,"")</f>
        <v>0</v>
      </c>
      <c r="H37" s="80"/>
      <c r="I37" s="81"/>
      <c r="J37" s="114"/>
      <c r="K37" s="82"/>
    </row>
    <row r="38" spans="1:11" s="85" customFormat="1" ht="12.75">
      <c r="A38" s="152"/>
      <c r="B38" s="147"/>
      <c r="C38" s="89"/>
      <c r="D38" s="470"/>
      <c r="E38" s="95"/>
      <c r="F38" s="487"/>
      <c r="G38" s="487"/>
      <c r="H38" s="115"/>
      <c r="I38" s="83"/>
      <c r="J38" s="114"/>
      <c r="K38" s="84"/>
    </row>
    <row r="39" spans="1:11" s="78" customFormat="1" ht="37.5">
      <c r="A39" s="154" t="str">
        <f>$B$35</f>
        <v>II.</v>
      </c>
      <c r="B39" s="146">
        <f>B37+1</f>
        <v>2</v>
      </c>
      <c r="C39" s="243" t="s">
        <v>470</v>
      </c>
      <c r="D39" s="387" t="s">
        <v>4</v>
      </c>
      <c r="E39" s="479">
        <v>8</v>
      </c>
      <c r="F39" s="486"/>
      <c r="G39" s="486">
        <f>IF('Osnovni podatki'!$B$41=1,E39*F39,"")</f>
        <v>0</v>
      </c>
      <c r="H39" s="80"/>
      <c r="I39" s="81"/>
      <c r="J39" s="114"/>
      <c r="K39" s="109"/>
    </row>
    <row r="40" spans="1:11" s="85" customFormat="1" ht="12.75">
      <c r="A40" s="152"/>
      <c r="B40" s="147"/>
      <c r="C40" s="89"/>
      <c r="D40" s="506"/>
      <c r="E40" s="507"/>
      <c r="F40" s="487"/>
      <c r="G40" s="487"/>
      <c r="H40" s="115"/>
      <c r="I40" s="83"/>
      <c r="J40" s="114"/>
      <c r="K40" s="82"/>
    </row>
    <row r="41" spans="1:11" s="78" customFormat="1" ht="36">
      <c r="A41" s="154" t="str">
        <f>$B$35</f>
        <v>II.</v>
      </c>
      <c r="B41" s="146">
        <f>B39+1</f>
        <v>3</v>
      </c>
      <c r="C41" s="243" t="s">
        <v>471</v>
      </c>
      <c r="D41" s="387" t="s">
        <v>96</v>
      </c>
      <c r="E41" s="479">
        <v>1</v>
      </c>
      <c r="F41" s="486"/>
      <c r="G41" s="486">
        <f>IF('Osnovni podatki'!$B$41=1,E41*F41,"")</f>
        <v>0</v>
      </c>
      <c r="H41" s="80"/>
      <c r="I41" s="81"/>
      <c r="J41" s="114"/>
      <c r="K41" s="84"/>
    </row>
    <row r="42" spans="1:11" s="78" customFormat="1" ht="12.75">
      <c r="A42" s="152"/>
      <c r="B42" s="147"/>
      <c r="C42" s="243"/>
      <c r="D42" s="387"/>
      <c r="E42" s="479"/>
      <c r="F42" s="487"/>
      <c r="G42" s="487"/>
      <c r="H42" s="80"/>
      <c r="I42" s="81"/>
      <c r="J42" s="114"/>
      <c r="K42" s="84"/>
    </row>
    <row r="43" spans="1:11" s="78" customFormat="1" ht="48.75" customHeight="1">
      <c r="A43" s="154" t="str">
        <f aca="true" t="shared" si="0" ref="A43:A63">$B$35</f>
        <v>II.</v>
      </c>
      <c r="B43" s="146">
        <f>B41+1</f>
        <v>4</v>
      </c>
      <c r="C43" s="243" t="s">
        <v>472</v>
      </c>
      <c r="D43" s="387" t="s">
        <v>96</v>
      </c>
      <c r="E43" s="479">
        <v>1</v>
      </c>
      <c r="F43" s="486"/>
      <c r="G43" s="486">
        <f>IF('Osnovni podatki'!$B$41=1,E43*F43,"")</f>
        <v>0</v>
      </c>
      <c r="H43" s="80"/>
      <c r="I43" s="81"/>
      <c r="J43" s="114"/>
      <c r="K43" s="84"/>
    </row>
    <row r="44" spans="1:11" s="78" customFormat="1" ht="12.75">
      <c r="A44" s="154"/>
      <c r="B44" s="147"/>
      <c r="C44" s="243"/>
      <c r="D44" s="387"/>
      <c r="E44" s="479"/>
      <c r="F44" s="487"/>
      <c r="G44" s="487"/>
      <c r="H44" s="80"/>
      <c r="I44" s="81"/>
      <c r="J44" s="114"/>
      <c r="K44" s="84"/>
    </row>
    <row r="45" spans="1:11" s="78" customFormat="1" ht="12.75">
      <c r="A45" s="154" t="str">
        <f t="shared" si="0"/>
        <v>II.</v>
      </c>
      <c r="B45" s="146">
        <f>B43+1</f>
        <v>5</v>
      </c>
      <c r="C45" s="243" t="s">
        <v>473</v>
      </c>
      <c r="D45" s="387" t="s">
        <v>4</v>
      </c>
      <c r="E45" s="479">
        <v>3</v>
      </c>
      <c r="F45" s="486"/>
      <c r="G45" s="486">
        <f>IF('Osnovni podatki'!$B$41=1,E45*F45,"")</f>
        <v>0</v>
      </c>
      <c r="H45" s="80"/>
      <c r="I45" s="81"/>
      <c r="J45" s="114"/>
      <c r="K45" s="84"/>
    </row>
    <row r="46" spans="1:11" s="85" customFormat="1" ht="12.75">
      <c r="A46" s="154"/>
      <c r="B46" s="147"/>
      <c r="C46" s="89"/>
      <c r="D46" s="506"/>
      <c r="E46" s="507"/>
      <c r="F46" s="487"/>
      <c r="G46" s="487"/>
      <c r="H46" s="115"/>
      <c r="I46" s="83"/>
      <c r="J46" s="114"/>
      <c r="K46" s="82"/>
    </row>
    <row r="47" spans="1:11" s="78" customFormat="1" ht="36">
      <c r="A47" s="154" t="str">
        <f t="shared" si="0"/>
        <v>II.</v>
      </c>
      <c r="B47" s="146">
        <f>B45+1</f>
        <v>6</v>
      </c>
      <c r="C47" s="243" t="s">
        <v>474</v>
      </c>
      <c r="D47" s="387" t="s">
        <v>96</v>
      </c>
      <c r="E47" s="479">
        <v>1</v>
      </c>
      <c r="F47" s="486"/>
      <c r="G47" s="486">
        <f>IF('Osnovni podatki'!$B$41=1,E47*F47,"")</f>
        <v>0</v>
      </c>
      <c r="H47" s="80"/>
      <c r="I47" s="81"/>
      <c r="J47" s="114"/>
      <c r="K47" s="82"/>
    </row>
    <row r="48" spans="1:11" s="78" customFormat="1" ht="12.75">
      <c r="A48" s="154"/>
      <c r="B48" s="147"/>
      <c r="C48" s="243"/>
      <c r="D48" s="387"/>
      <c r="E48" s="479"/>
      <c r="F48" s="487"/>
      <c r="G48" s="487"/>
      <c r="H48" s="80"/>
      <c r="I48" s="81"/>
      <c r="J48" s="114"/>
      <c r="K48" s="82"/>
    </row>
    <row r="49" spans="1:11" s="78" customFormat="1" ht="24">
      <c r="A49" s="248" t="str">
        <f t="shared" si="0"/>
        <v>II.</v>
      </c>
      <c r="B49" s="79">
        <f>B47+1</f>
        <v>7</v>
      </c>
      <c r="C49" s="243" t="s">
        <v>475</v>
      </c>
      <c r="D49" s="364" t="s">
        <v>96</v>
      </c>
      <c r="E49" s="503">
        <v>1</v>
      </c>
      <c r="F49" s="486"/>
      <c r="G49" s="486">
        <f>IF('Osnovni podatki'!$B$41=1,E49*F49,"")</f>
        <v>0</v>
      </c>
      <c r="H49" s="80"/>
      <c r="I49" s="81"/>
      <c r="J49" s="114"/>
      <c r="K49" s="82"/>
    </row>
    <row r="50" spans="1:11" s="78" customFormat="1" ht="12.75">
      <c r="A50" s="154"/>
      <c r="B50" s="147"/>
      <c r="C50" s="243"/>
      <c r="D50" s="387"/>
      <c r="E50" s="479"/>
      <c r="F50" s="487"/>
      <c r="G50" s="487"/>
      <c r="H50" s="80"/>
      <c r="I50" s="81"/>
      <c r="J50" s="114"/>
      <c r="K50" s="82"/>
    </row>
    <row r="51" spans="1:11" s="78" customFormat="1" ht="36" customHeight="1">
      <c r="A51" s="154" t="str">
        <f t="shared" si="0"/>
        <v>II.</v>
      </c>
      <c r="B51" s="146">
        <f>B49+1</f>
        <v>8</v>
      </c>
      <c r="C51" s="243" t="s">
        <v>476</v>
      </c>
      <c r="D51" s="387" t="s">
        <v>96</v>
      </c>
      <c r="E51" s="479">
        <v>1</v>
      </c>
      <c r="F51" s="486"/>
      <c r="G51" s="486">
        <f>IF('Osnovni podatki'!$B$41=1,E51*F51,"")</f>
        <v>0</v>
      </c>
      <c r="H51" s="80"/>
      <c r="I51" s="81"/>
      <c r="J51" s="114"/>
      <c r="K51" s="82"/>
    </row>
    <row r="52" spans="1:11" s="78" customFormat="1" ht="12.75">
      <c r="A52" s="154"/>
      <c r="B52" s="147"/>
      <c r="C52" s="243"/>
      <c r="D52" s="387"/>
      <c r="E52" s="479"/>
      <c r="F52" s="487"/>
      <c r="G52" s="487"/>
      <c r="H52" s="80"/>
      <c r="I52" s="81"/>
      <c r="J52" s="114"/>
      <c r="K52" s="82"/>
    </row>
    <row r="53" spans="1:11" s="78" customFormat="1" ht="12.75">
      <c r="A53" s="154" t="str">
        <f t="shared" si="0"/>
        <v>II.</v>
      </c>
      <c r="B53" s="146">
        <f>B51+1</f>
        <v>9</v>
      </c>
      <c r="C53" s="243" t="s">
        <v>477</v>
      </c>
      <c r="D53" s="387" t="s">
        <v>96</v>
      </c>
      <c r="E53" s="479">
        <v>1</v>
      </c>
      <c r="F53" s="486"/>
      <c r="G53" s="486">
        <f>IF('Osnovni podatki'!$B$41=1,E53*F53,"")</f>
        <v>0</v>
      </c>
      <c r="H53" s="80"/>
      <c r="I53" s="81"/>
      <c r="J53" s="114"/>
      <c r="K53" s="82"/>
    </row>
    <row r="54" spans="1:11" s="78" customFormat="1" ht="12.75">
      <c r="A54" s="154"/>
      <c r="B54" s="147"/>
      <c r="C54" s="243"/>
      <c r="D54" s="387"/>
      <c r="E54" s="479"/>
      <c r="F54" s="487"/>
      <c r="G54" s="487"/>
      <c r="H54" s="80"/>
      <c r="I54" s="81"/>
      <c r="J54" s="114"/>
      <c r="K54" s="82"/>
    </row>
    <row r="55" spans="1:11" s="78" customFormat="1" ht="36">
      <c r="A55" s="154" t="str">
        <f t="shared" si="0"/>
        <v>II.</v>
      </c>
      <c r="B55" s="146">
        <f>B53+1</f>
        <v>10</v>
      </c>
      <c r="C55" s="243" t="s">
        <v>478</v>
      </c>
      <c r="D55" s="387" t="s">
        <v>96</v>
      </c>
      <c r="E55" s="479">
        <v>1</v>
      </c>
      <c r="F55" s="486"/>
      <c r="G55" s="486">
        <f>IF('Osnovni podatki'!$B$41=1,E55*F55,"")</f>
        <v>0</v>
      </c>
      <c r="H55" s="80"/>
      <c r="I55" s="81"/>
      <c r="J55" s="114"/>
      <c r="K55" s="82"/>
    </row>
    <row r="56" spans="1:11" s="78" customFormat="1" ht="12.75">
      <c r="A56" s="154"/>
      <c r="B56" s="147"/>
      <c r="C56" s="243"/>
      <c r="D56" s="387"/>
      <c r="E56" s="479"/>
      <c r="F56" s="487"/>
      <c r="G56" s="487"/>
      <c r="H56" s="80"/>
      <c r="I56" s="81"/>
      <c r="J56" s="114"/>
      <c r="K56" s="82"/>
    </row>
    <row r="57" spans="1:11" s="78" customFormat="1" ht="25.5">
      <c r="A57" s="248" t="str">
        <f t="shared" si="0"/>
        <v>II.</v>
      </c>
      <c r="B57" s="79">
        <f>B55+1</f>
        <v>11</v>
      </c>
      <c r="C57" s="243" t="s">
        <v>409</v>
      </c>
      <c r="D57" s="364" t="s">
        <v>2</v>
      </c>
      <c r="E57" s="503">
        <v>15</v>
      </c>
      <c r="F57" s="486"/>
      <c r="G57" s="486">
        <f>IF('Osnovni podatki'!$B$41=1,E57*F57,"")</f>
        <v>0</v>
      </c>
      <c r="H57" s="80"/>
      <c r="I57" s="81"/>
      <c r="J57" s="114"/>
      <c r="K57" s="82"/>
    </row>
    <row r="58" spans="1:11" s="78" customFormat="1" ht="12.75">
      <c r="A58" s="154"/>
      <c r="B58" s="147"/>
      <c r="C58" s="243"/>
      <c r="D58" s="387"/>
      <c r="E58" s="479"/>
      <c r="F58" s="487"/>
      <c r="G58" s="487"/>
      <c r="H58" s="80"/>
      <c r="I58" s="81"/>
      <c r="J58" s="114"/>
      <c r="K58" s="82"/>
    </row>
    <row r="59" spans="1:11" s="78" customFormat="1" ht="27">
      <c r="A59" s="154" t="str">
        <f t="shared" si="0"/>
        <v>II.</v>
      </c>
      <c r="B59" s="146">
        <f>B57+1</f>
        <v>12</v>
      </c>
      <c r="C59" s="243" t="s">
        <v>410</v>
      </c>
      <c r="D59" s="387" t="s">
        <v>4</v>
      </c>
      <c r="E59" s="479">
        <v>1</v>
      </c>
      <c r="F59" s="486"/>
      <c r="G59" s="486">
        <f>IF('Osnovni podatki'!$B$41=1,E59*F59,"")</f>
        <v>0</v>
      </c>
      <c r="H59" s="80"/>
      <c r="I59" s="81"/>
      <c r="J59" s="114"/>
      <c r="K59" s="82"/>
    </row>
    <row r="60" spans="1:11" s="78" customFormat="1" ht="12.75">
      <c r="A60" s="154"/>
      <c r="B60" s="146"/>
      <c r="C60" s="243"/>
      <c r="D60" s="387"/>
      <c r="E60" s="479"/>
      <c r="F60" s="486"/>
      <c r="G60" s="486"/>
      <c r="H60" s="80"/>
      <c r="I60" s="81"/>
      <c r="J60" s="114"/>
      <c r="K60" s="82"/>
    </row>
    <row r="61" spans="1:11" s="78" customFormat="1" ht="25.5">
      <c r="A61" s="248" t="str">
        <f t="shared" si="0"/>
        <v>II.</v>
      </c>
      <c r="B61" s="79">
        <f>B59+1</f>
        <v>13</v>
      </c>
      <c r="C61" s="243" t="s">
        <v>411</v>
      </c>
      <c r="D61" s="364" t="s">
        <v>2</v>
      </c>
      <c r="E61" s="503">
        <v>40</v>
      </c>
      <c r="F61" s="486"/>
      <c r="G61" s="486">
        <f>IF('Osnovni podatki'!$B$41=1,E61*F61,"")</f>
        <v>0</v>
      </c>
      <c r="H61" s="80"/>
      <c r="I61" s="81"/>
      <c r="J61" s="114"/>
      <c r="K61" s="82"/>
    </row>
    <row r="62" spans="1:11" s="78" customFormat="1" ht="12.75">
      <c r="A62" s="154"/>
      <c r="B62" s="147"/>
      <c r="C62" s="243"/>
      <c r="D62" s="387"/>
      <c r="E62" s="479"/>
      <c r="F62" s="487"/>
      <c r="G62" s="487"/>
      <c r="H62" s="80"/>
      <c r="I62" s="81"/>
      <c r="J62" s="114"/>
      <c r="K62" s="82"/>
    </row>
    <row r="63" spans="1:11" s="78" customFormat="1" ht="12.75">
      <c r="A63" s="154" t="str">
        <f t="shared" si="0"/>
        <v>II.</v>
      </c>
      <c r="B63" s="79">
        <f>B61+1</f>
        <v>14</v>
      </c>
      <c r="C63" s="243" t="s">
        <v>297</v>
      </c>
      <c r="D63" s="387" t="s">
        <v>96</v>
      </c>
      <c r="E63" s="479">
        <v>1</v>
      </c>
      <c r="F63" s="486">
        <f>(SUM(G37:G61))*0.05</f>
        <v>0</v>
      </c>
      <c r="G63" s="486">
        <f>IF('Osnovni podatki'!$B$41=1,E63*F63,"")</f>
        <v>0</v>
      </c>
      <c r="H63" s="80"/>
      <c r="I63" s="81"/>
      <c r="J63" s="114"/>
      <c r="K63" s="82"/>
    </row>
    <row r="64" spans="1:11" s="78" customFormat="1" ht="12.75">
      <c r="A64" s="154"/>
      <c r="B64" s="146"/>
      <c r="C64" s="243"/>
      <c r="D64" s="113"/>
      <c r="E64" s="98"/>
      <c r="F64" s="487"/>
      <c r="G64" s="487"/>
      <c r="H64" s="80"/>
      <c r="I64" s="81"/>
      <c r="J64" s="114"/>
      <c r="K64" s="82"/>
    </row>
    <row r="65" spans="1:7" s="133" customFormat="1" ht="13.5" thickBot="1">
      <c r="A65" s="153"/>
      <c r="B65" s="148"/>
      <c r="C65" s="130" t="str">
        <f>CONCATENATE(B35," ",C35," - SKUPAJ:")</f>
        <v>II. ELEKTRO DEL - SKUPAJ:</v>
      </c>
      <c r="D65" s="471"/>
      <c r="E65" s="130"/>
      <c r="F65" s="491"/>
      <c r="G65" s="492">
        <f>IF('Osnovni podatki'!$B$41=1,SUM(G36:G64),"")</f>
        <v>0</v>
      </c>
    </row>
    <row r="66" spans="1:7" s="112" customFormat="1" ht="15">
      <c r="A66" s="96"/>
      <c r="B66" s="96"/>
      <c r="C66" s="104"/>
      <c r="D66" s="473"/>
      <c r="E66" s="105"/>
      <c r="F66" s="493"/>
      <c r="G66" s="494"/>
    </row>
    <row r="67" spans="1:7" s="138" customFormat="1" ht="13.5" thickBot="1">
      <c r="A67" s="342" t="str">
        <f>CONCATENATE("DELNA REKAPITULACIJA - ",A3,C3)</f>
        <v>DELNA REKAPITULACIJA - E1.NN - komunalni priključek</v>
      </c>
      <c r="B67" s="342"/>
      <c r="C67" s="508"/>
      <c r="D67" s="509"/>
      <c r="E67" s="509"/>
      <c r="F67" s="510"/>
      <c r="G67" s="510"/>
    </row>
    <row r="68" spans="1:7" s="175" customFormat="1" ht="14.25" customHeight="1">
      <c r="A68" s="304"/>
      <c r="B68" s="304"/>
      <c r="C68" s="305"/>
      <c r="D68" s="306"/>
      <c r="E68" s="306"/>
      <c r="F68" s="498"/>
      <c r="G68" s="498"/>
    </row>
    <row r="69" spans="1:7" s="138" customFormat="1" ht="12.75">
      <c r="A69" s="313"/>
      <c r="B69" s="313" t="str">
        <f>+B9</f>
        <v>I.</v>
      </c>
      <c r="C69" s="134" t="str">
        <f>+C9</f>
        <v>GRADBENI DEL </v>
      </c>
      <c r="D69" s="474"/>
      <c r="E69" s="136"/>
      <c r="F69" s="136"/>
      <c r="G69" s="500">
        <f>+G33</f>
        <v>0</v>
      </c>
    </row>
    <row r="70" spans="1:7" s="138" customFormat="1" ht="12.75">
      <c r="A70" s="341"/>
      <c r="B70" s="341" t="str">
        <f>+B35</f>
        <v>II.</v>
      </c>
      <c r="C70" s="134" t="str">
        <f>+C35</f>
        <v>ELEKTRO DEL</v>
      </c>
      <c r="D70" s="475"/>
      <c r="E70" s="136"/>
      <c r="F70" s="501"/>
      <c r="G70" s="502">
        <f>+G65</f>
        <v>0</v>
      </c>
    </row>
    <row r="71" spans="1:7" s="138" customFormat="1" ht="12.75">
      <c r="A71" s="315"/>
      <c r="B71" s="315"/>
      <c r="C71" s="220" t="str">
        <f>CONCATENATE(A3," ",C3," - SKUPAJ:")</f>
        <v>E1. NN - komunalni priključek - SKUPAJ:</v>
      </c>
      <c r="D71" s="474"/>
      <c r="E71" s="136"/>
      <c r="F71" s="136"/>
      <c r="G71" s="500">
        <f>IF('Osnovni podatki'!$B$41=1,SUM(G69:G70),"")</f>
        <v>0</v>
      </c>
    </row>
    <row r="72" spans="3:7" s="175" customFormat="1" ht="12.75">
      <c r="C72" s="310"/>
      <c r="D72" s="316"/>
      <c r="E72" s="316"/>
      <c r="F72" s="312"/>
      <c r="G72" s="499"/>
    </row>
    <row r="73" spans="3:7" s="78" customFormat="1" ht="12">
      <c r="C73" s="256"/>
      <c r="D73" s="281"/>
      <c r="E73" s="281"/>
      <c r="F73" s="483"/>
      <c r="G73" s="483"/>
    </row>
    <row r="74" spans="3:7" s="78" customFormat="1" ht="12">
      <c r="C74" s="256"/>
      <c r="D74" s="281"/>
      <c r="E74" s="281"/>
      <c r="F74" s="483"/>
      <c r="G74" s="483"/>
    </row>
    <row r="75" spans="3:7" s="78" customFormat="1" ht="12">
      <c r="C75" s="256"/>
      <c r="D75" s="281"/>
      <c r="E75" s="281"/>
      <c r="F75" s="483"/>
      <c r="G75" s="483"/>
    </row>
    <row r="76" spans="3:7" s="78" customFormat="1" ht="12">
      <c r="C76" s="256"/>
      <c r="D76" s="281"/>
      <c r="E76" s="281"/>
      <c r="F76" s="483"/>
      <c r="G76" s="483"/>
    </row>
    <row r="77" spans="3:7" s="78" customFormat="1" ht="12">
      <c r="C77" s="256"/>
      <c r="D77" s="281"/>
      <c r="E77" s="281"/>
      <c r="F77" s="483"/>
      <c r="G77" s="483"/>
    </row>
    <row r="78" spans="3:7" s="78" customFormat="1" ht="12">
      <c r="C78" s="256"/>
      <c r="D78" s="281"/>
      <c r="E78" s="281"/>
      <c r="F78" s="483"/>
      <c r="G78" s="483"/>
    </row>
    <row r="79" spans="3:7" s="78" customFormat="1" ht="12">
      <c r="C79" s="256"/>
      <c r="D79" s="281"/>
      <c r="E79" s="281"/>
      <c r="F79" s="483"/>
      <c r="G79" s="483"/>
    </row>
    <row r="80" spans="3:7" s="78" customFormat="1" ht="12">
      <c r="C80" s="256"/>
      <c r="D80" s="281"/>
      <c r="E80" s="281"/>
      <c r="F80" s="483"/>
      <c r="G80" s="483"/>
    </row>
    <row r="81" spans="3:7" s="78" customFormat="1" ht="12">
      <c r="C81" s="256"/>
      <c r="D81" s="281"/>
      <c r="E81" s="281"/>
      <c r="F81" s="483"/>
      <c r="G81" s="483"/>
    </row>
    <row r="82" spans="3:7" s="78" customFormat="1" ht="12">
      <c r="C82" s="256"/>
      <c r="D82" s="281"/>
      <c r="E82" s="281"/>
      <c r="F82" s="483"/>
      <c r="G82" s="483"/>
    </row>
    <row r="83" spans="3:7" s="78" customFormat="1" ht="12">
      <c r="C83" s="256"/>
      <c r="D83" s="281"/>
      <c r="E83" s="281"/>
      <c r="F83" s="483"/>
      <c r="G83" s="483"/>
    </row>
    <row r="84" spans="3:7" s="78" customFormat="1" ht="12">
      <c r="C84" s="256"/>
      <c r="D84" s="281"/>
      <c r="E84" s="281"/>
      <c r="F84" s="483"/>
      <c r="G84" s="483"/>
    </row>
    <row r="85" spans="3:7" s="78" customFormat="1" ht="12">
      <c r="C85" s="256"/>
      <c r="D85" s="281"/>
      <c r="E85" s="281"/>
      <c r="F85" s="483"/>
      <c r="G85" s="483"/>
    </row>
    <row r="86" spans="3:7" s="78" customFormat="1" ht="12">
      <c r="C86" s="256"/>
      <c r="D86" s="281"/>
      <c r="E86" s="281"/>
      <c r="F86" s="483"/>
      <c r="G86" s="483"/>
    </row>
    <row r="87" spans="3:7" s="78" customFormat="1" ht="12">
      <c r="C87" s="256"/>
      <c r="D87" s="281"/>
      <c r="E87" s="281"/>
      <c r="F87" s="483"/>
      <c r="G87" s="483"/>
    </row>
    <row r="88" spans="3:7" s="78" customFormat="1" ht="12">
      <c r="C88" s="256"/>
      <c r="D88" s="281"/>
      <c r="E88" s="281"/>
      <c r="F88" s="483"/>
      <c r="G88" s="483"/>
    </row>
    <row r="89" spans="3:7" s="78" customFormat="1" ht="12">
      <c r="C89" s="256"/>
      <c r="D89" s="281"/>
      <c r="E89" s="281"/>
      <c r="F89" s="483"/>
      <c r="G89" s="483"/>
    </row>
    <row r="90" spans="3:7" s="78" customFormat="1" ht="12">
      <c r="C90" s="256"/>
      <c r="D90" s="281"/>
      <c r="E90" s="281"/>
      <c r="F90" s="483"/>
      <c r="G90" s="483"/>
    </row>
    <row r="91" spans="3:7" s="78" customFormat="1" ht="12">
      <c r="C91" s="256"/>
      <c r="D91" s="281"/>
      <c r="E91" s="281"/>
      <c r="F91" s="483"/>
      <c r="G91" s="483"/>
    </row>
    <row r="92" spans="3:7" s="78" customFormat="1" ht="12">
      <c r="C92" s="256"/>
      <c r="D92" s="281"/>
      <c r="E92" s="281"/>
      <c r="F92" s="483"/>
      <c r="G92" s="483"/>
    </row>
    <row r="93" spans="3:7" s="78" customFormat="1" ht="12">
      <c r="C93" s="256"/>
      <c r="D93" s="281"/>
      <c r="E93" s="281"/>
      <c r="F93" s="483"/>
      <c r="G93" s="483"/>
    </row>
    <row r="94" spans="3:7" s="78" customFormat="1" ht="12">
      <c r="C94" s="256"/>
      <c r="D94" s="281"/>
      <c r="E94" s="281"/>
      <c r="F94" s="483"/>
      <c r="G94" s="483"/>
    </row>
    <row r="95" spans="3:7" s="78" customFormat="1" ht="12">
      <c r="C95" s="256"/>
      <c r="D95" s="281"/>
      <c r="E95" s="281"/>
      <c r="F95" s="483"/>
      <c r="G95" s="483"/>
    </row>
    <row r="96" spans="3:7" s="78" customFormat="1" ht="12">
      <c r="C96" s="256"/>
      <c r="D96" s="281"/>
      <c r="E96" s="281"/>
      <c r="F96" s="483"/>
      <c r="G96" s="483"/>
    </row>
    <row r="97" spans="3:7" s="78" customFormat="1" ht="12">
      <c r="C97" s="256"/>
      <c r="D97" s="281"/>
      <c r="E97" s="281"/>
      <c r="F97" s="483"/>
      <c r="G97" s="483"/>
    </row>
    <row r="98" spans="3:7" s="78" customFormat="1" ht="12">
      <c r="C98" s="256"/>
      <c r="D98" s="281"/>
      <c r="E98" s="281"/>
      <c r="F98" s="483"/>
      <c r="G98" s="483"/>
    </row>
    <row r="99" spans="3:7" s="78" customFormat="1" ht="12">
      <c r="C99" s="256"/>
      <c r="D99" s="281"/>
      <c r="E99" s="281"/>
      <c r="F99" s="483"/>
      <c r="G99" s="483"/>
    </row>
    <row r="100" spans="3:7" s="78" customFormat="1" ht="12">
      <c r="C100" s="256"/>
      <c r="D100" s="281"/>
      <c r="E100" s="281"/>
      <c r="F100" s="483"/>
      <c r="G100" s="483"/>
    </row>
    <row r="101" spans="3:7" s="78" customFormat="1" ht="12">
      <c r="C101" s="256"/>
      <c r="D101" s="281"/>
      <c r="E101" s="281"/>
      <c r="F101" s="483"/>
      <c r="G101" s="483"/>
    </row>
    <row r="102" spans="3:7" s="78" customFormat="1" ht="12">
      <c r="C102" s="256"/>
      <c r="D102" s="281"/>
      <c r="E102" s="281"/>
      <c r="F102" s="483"/>
      <c r="G102" s="483"/>
    </row>
    <row r="103" spans="3:7" s="78" customFormat="1" ht="12">
      <c r="C103" s="256"/>
      <c r="D103" s="281"/>
      <c r="E103" s="281"/>
      <c r="F103" s="483"/>
      <c r="G103" s="483"/>
    </row>
    <row r="104" spans="3:7" s="78" customFormat="1" ht="12">
      <c r="C104" s="256"/>
      <c r="D104" s="281"/>
      <c r="E104" s="281"/>
      <c r="F104" s="483"/>
      <c r="G104" s="483"/>
    </row>
    <row r="105" spans="3:7" s="78" customFormat="1" ht="12">
      <c r="C105" s="256"/>
      <c r="D105" s="281"/>
      <c r="E105" s="281"/>
      <c r="F105" s="483"/>
      <c r="G105" s="483"/>
    </row>
    <row r="106" spans="3:7" s="78" customFormat="1" ht="12">
      <c r="C106" s="256"/>
      <c r="D106" s="281"/>
      <c r="E106" s="281"/>
      <c r="F106" s="483"/>
      <c r="G106" s="483"/>
    </row>
    <row r="107" spans="3:7" s="78" customFormat="1" ht="12">
      <c r="C107" s="256"/>
      <c r="D107" s="281"/>
      <c r="E107" s="281"/>
      <c r="F107" s="483"/>
      <c r="G107" s="483"/>
    </row>
    <row r="108" spans="3:7" s="78" customFormat="1" ht="12">
      <c r="C108" s="256"/>
      <c r="D108" s="281"/>
      <c r="E108" s="281"/>
      <c r="F108" s="483"/>
      <c r="G108" s="483"/>
    </row>
    <row r="109" spans="3:7" s="78" customFormat="1" ht="12">
      <c r="C109" s="256"/>
      <c r="D109" s="281"/>
      <c r="E109" s="281"/>
      <c r="F109" s="483"/>
      <c r="G109" s="483"/>
    </row>
    <row r="110" spans="3:7" s="78" customFormat="1" ht="12">
      <c r="C110" s="256"/>
      <c r="D110" s="281"/>
      <c r="E110" s="281"/>
      <c r="F110" s="483"/>
      <c r="G110" s="483"/>
    </row>
    <row r="111" spans="3:7" s="78" customFormat="1" ht="12">
      <c r="C111" s="256"/>
      <c r="D111" s="281"/>
      <c r="E111" s="281"/>
      <c r="F111" s="483"/>
      <c r="G111" s="483"/>
    </row>
    <row r="112" spans="3:7" s="78" customFormat="1" ht="12">
      <c r="C112" s="256"/>
      <c r="D112" s="281"/>
      <c r="E112" s="281"/>
      <c r="F112" s="483"/>
      <c r="G112" s="483"/>
    </row>
    <row r="113" spans="3:7" s="78" customFormat="1" ht="12">
      <c r="C113" s="256"/>
      <c r="D113" s="281"/>
      <c r="E113" s="281"/>
      <c r="F113" s="483"/>
      <c r="G113" s="483"/>
    </row>
    <row r="114" spans="3:7" s="78" customFormat="1" ht="12">
      <c r="C114" s="256"/>
      <c r="D114" s="281"/>
      <c r="E114" s="281"/>
      <c r="F114" s="483"/>
      <c r="G114" s="483"/>
    </row>
    <row r="115" spans="3:7" s="78" customFormat="1" ht="12">
      <c r="C115" s="256"/>
      <c r="D115" s="281"/>
      <c r="E115" s="281"/>
      <c r="F115" s="483"/>
      <c r="G115" s="483"/>
    </row>
    <row r="116" spans="3:7" s="78" customFormat="1" ht="12">
      <c r="C116" s="256"/>
      <c r="D116" s="281"/>
      <c r="E116" s="281"/>
      <c r="F116" s="483"/>
      <c r="G116" s="483"/>
    </row>
    <row r="117" spans="3:7" s="78" customFormat="1" ht="12">
      <c r="C117" s="256"/>
      <c r="D117" s="281"/>
      <c r="E117" s="281"/>
      <c r="F117" s="483"/>
      <c r="G117" s="483"/>
    </row>
    <row r="118" spans="3:7" s="78" customFormat="1" ht="12">
      <c r="C118" s="256"/>
      <c r="D118" s="281"/>
      <c r="E118" s="281"/>
      <c r="F118" s="483"/>
      <c r="G118" s="483"/>
    </row>
    <row r="119" spans="3:7" s="78" customFormat="1" ht="12">
      <c r="C119" s="256"/>
      <c r="D119" s="281"/>
      <c r="E119" s="281"/>
      <c r="F119" s="483"/>
      <c r="G119" s="483"/>
    </row>
    <row r="120" spans="3:7" s="78" customFormat="1" ht="12">
      <c r="C120" s="256"/>
      <c r="D120" s="281"/>
      <c r="E120" s="281"/>
      <c r="F120" s="483"/>
      <c r="G120" s="483"/>
    </row>
    <row r="121" spans="3:7" s="78" customFormat="1" ht="12">
      <c r="C121" s="256"/>
      <c r="D121" s="281"/>
      <c r="E121" s="281"/>
      <c r="F121" s="483"/>
      <c r="G121" s="483"/>
    </row>
    <row r="122" spans="3:7" s="78" customFormat="1" ht="12">
      <c r="C122" s="256"/>
      <c r="D122" s="281"/>
      <c r="E122" s="281"/>
      <c r="F122" s="483"/>
      <c r="G122" s="483"/>
    </row>
    <row r="123" spans="3:7" s="78" customFormat="1" ht="12">
      <c r="C123" s="256"/>
      <c r="D123" s="281"/>
      <c r="E123" s="281"/>
      <c r="F123" s="483"/>
      <c r="G123" s="483"/>
    </row>
    <row r="124" spans="3:7" s="78" customFormat="1" ht="12">
      <c r="C124" s="256"/>
      <c r="D124" s="281"/>
      <c r="E124" s="281"/>
      <c r="F124" s="483"/>
      <c r="G124" s="483"/>
    </row>
    <row r="125" spans="3:7" s="78" customFormat="1" ht="12">
      <c r="C125" s="256"/>
      <c r="D125" s="281"/>
      <c r="E125" s="281"/>
      <c r="F125" s="483"/>
      <c r="G125" s="483"/>
    </row>
    <row r="126" spans="3:7" s="78" customFormat="1" ht="12">
      <c r="C126" s="256"/>
      <c r="D126" s="281"/>
      <c r="E126" s="281"/>
      <c r="F126" s="483"/>
      <c r="G126" s="483"/>
    </row>
    <row r="127" spans="3:7" s="78" customFormat="1" ht="12">
      <c r="C127" s="256"/>
      <c r="D127" s="281"/>
      <c r="E127" s="281"/>
      <c r="F127" s="483"/>
      <c r="G127" s="483"/>
    </row>
    <row r="128" spans="3:7" s="78" customFormat="1" ht="12">
      <c r="C128" s="256"/>
      <c r="D128" s="281"/>
      <c r="E128" s="281"/>
      <c r="F128" s="483"/>
      <c r="G128" s="483"/>
    </row>
    <row r="129" spans="3:7" s="78" customFormat="1" ht="12">
      <c r="C129" s="256"/>
      <c r="D129" s="281"/>
      <c r="E129" s="281"/>
      <c r="F129" s="483"/>
      <c r="G129" s="483"/>
    </row>
    <row r="130" spans="3:7" s="78" customFormat="1" ht="12">
      <c r="C130" s="256"/>
      <c r="D130" s="281"/>
      <c r="E130" s="281"/>
      <c r="F130" s="483"/>
      <c r="G130" s="483"/>
    </row>
    <row r="131" spans="3:7" s="78" customFormat="1" ht="12">
      <c r="C131" s="256"/>
      <c r="D131" s="281"/>
      <c r="E131" s="281"/>
      <c r="F131" s="483"/>
      <c r="G131" s="483"/>
    </row>
    <row r="132" spans="3:7" s="78" customFormat="1" ht="12">
      <c r="C132" s="256"/>
      <c r="D132" s="281"/>
      <c r="E132" s="281"/>
      <c r="F132" s="483"/>
      <c r="G132" s="483"/>
    </row>
    <row r="133" spans="3:7" s="78" customFormat="1" ht="12">
      <c r="C133" s="256"/>
      <c r="D133" s="281"/>
      <c r="E133" s="281"/>
      <c r="F133" s="483"/>
      <c r="G133" s="483"/>
    </row>
    <row r="134" spans="3:7" s="78" customFormat="1" ht="12">
      <c r="C134" s="256"/>
      <c r="D134" s="281"/>
      <c r="E134" s="281"/>
      <c r="F134" s="483"/>
      <c r="G134" s="483"/>
    </row>
    <row r="135" spans="3:7" s="78" customFormat="1" ht="12">
      <c r="C135" s="256"/>
      <c r="D135" s="281"/>
      <c r="E135" s="281"/>
      <c r="F135" s="483"/>
      <c r="G135" s="483"/>
    </row>
    <row r="136" spans="3:7" s="78" customFormat="1" ht="12">
      <c r="C136" s="256"/>
      <c r="D136" s="281"/>
      <c r="E136" s="281"/>
      <c r="F136" s="483"/>
      <c r="G136" s="483"/>
    </row>
    <row r="137" spans="3:7" s="78" customFormat="1" ht="12">
      <c r="C137" s="256"/>
      <c r="D137" s="281"/>
      <c r="E137" s="281"/>
      <c r="F137" s="483"/>
      <c r="G137" s="483"/>
    </row>
    <row r="138" spans="3:7" s="78" customFormat="1" ht="12">
      <c r="C138" s="256"/>
      <c r="D138" s="281"/>
      <c r="E138" s="281"/>
      <c r="F138" s="483"/>
      <c r="G138" s="483"/>
    </row>
    <row r="139" spans="3:7" s="78" customFormat="1" ht="12">
      <c r="C139" s="256"/>
      <c r="D139" s="281"/>
      <c r="E139" s="281"/>
      <c r="F139" s="483"/>
      <c r="G139" s="483"/>
    </row>
    <row r="140" spans="3:7" s="78" customFormat="1" ht="12">
      <c r="C140" s="256"/>
      <c r="D140" s="281"/>
      <c r="E140" s="281"/>
      <c r="F140" s="483"/>
      <c r="G140" s="483"/>
    </row>
    <row r="141" spans="3:7" s="78" customFormat="1" ht="12">
      <c r="C141" s="256"/>
      <c r="D141" s="281"/>
      <c r="E141" s="281"/>
      <c r="F141" s="483"/>
      <c r="G141" s="483"/>
    </row>
    <row r="142" spans="3:7" s="78" customFormat="1" ht="12">
      <c r="C142" s="256"/>
      <c r="D142" s="281"/>
      <c r="E142" s="281"/>
      <c r="F142" s="483"/>
      <c r="G142" s="483"/>
    </row>
    <row r="143" spans="3:7" s="78" customFormat="1" ht="12">
      <c r="C143" s="256"/>
      <c r="D143" s="281"/>
      <c r="E143" s="281"/>
      <c r="F143" s="483"/>
      <c r="G143" s="483"/>
    </row>
    <row r="144" spans="3:7" s="78" customFormat="1" ht="12">
      <c r="C144" s="256"/>
      <c r="D144" s="281"/>
      <c r="E144" s="281"/>
      <c r="F144" s="483"/>
      <c r="G144" s="483"/>
    </row>
    <row r="145" spans="3:7" s="78" customFormat="1" ht="12">
      <c r="C145" s="256"/>
      <c r="D145" s="281"/>
      <c r="E145" s="281"/>
      <c r="F145" s="483"/>
      <c r="G145" s="483"/>
    </row>
    <row r="146" spans="3:7" s="78" customFormat="1" ht="12">
      <c r="C146" s="256"/>
      <c r="D146" s="281"/>
      <c r="E146" s="281"/>
      <c r="F146" s="483"/>
      <c r="G146" s="483"/>
    </row>
    <row r="147" spans="3:7" s="78" customFormat="1" ht="12">
      <c r="C147" s="256"/>
      <c r="D147" s="281"/>
      <c r="E147" s="281"/>
      <c r="F147" s="483"/>
      <c r="G147" s="483"/>
    </row>
    <row r="148" spans="3:7" s="78" customFormat="1" ht="12">
      <c r="C148" s="256"/>
      <c r="D148" s="281"/>
      <c r="E148" s="281"/>
      <c r="F148" s="483"/>
      <c r="G148" s="483"/>
    </row>
    <row r="149" spans="3:7" s="78" customFormat="1" ht="12">
      <c r="C149" s="256"/>
      <c r="D149" s="281"/>
      <c r="E149" s="281"/>
      <c r="F149" s="483"/>
      <c r="G149" s="483"/>
    </row>
    <row r="150" spans="3:7" s="78" customFormat="1" ht="12">
      <c r="C150" s="256"/>
      <c r="D150" s="281"/>
      <c r="E150" s="281"/>
      <c r="F150" s="483"/>
      <c r="G150" s="483"/>
    </row>
    <row r="151" spans="3:7" s="78" customFormat="1" ht="12">
      <c r="C151" s="256"/>
      <c r="D151" s="281"/>
      <c r="E151" s="281"/>
      <c r="F151" s="483"/>
      <c r="G151" s="483"/>
    </row>
    <row r="152" spans="3:7" s="78" customFormat="1" ht="12">
      <c r="C152" s="256"/>
      <c r="D152" s="281"/>
      <c r="E152" s="281"/>
      <c r="F152" s="483"/>
      <c r="G152" s="483"/>
    </row>
    <row r="153" spans="3:7" s="78" customFormat="1" ht="12">
      <c r="C153" s="256"/>
      <c r="D153" s="281"/>
      <c r="E153" s="281"/>
      <c r="F153" s="483"/>
      <c r="G153" s="483"/>
    </row>
    <row r="154" spans="3:7" s="78" customFormat="1" ht="12">
      <c r="C154" s="256"/>
      <c r="D154" s="281"/>
      <c r="E154" s="281"/>
      <c r="F154" s="483"/>
      <c r="G154" s="483"/>
    </row>
    <row r="155" spans="3:7" s="78" customFormat="1" ht="12">
      <c r="C155" s="256"/>
      <c r="D155" s="281"/>
      <c r="E155" s="281"/>
      <c r="F155" s="483"/>
      <c r="G155" s="483"/>
    </row>
    <row r="156" spans="3:7" s="78" customFormat="1" ht="12">
      <c r="C156" s="256"/>
      <c r="D156" s="281"/>
      <c r="E156" s="281"/>
      <c r="F156" s="483"/>
      <c r="G156" s="483"/>
    </row>
    <row r="157" spans="3:7" s="78" customFormat="1" ht="12">
      <c r="C157" s="256"/>
      <c r="D157" s="281"/>
      <c r="E157" s="281"/>
      <c r="F157" s="483"/>
      <c r="G157" s="483"/>
    </row>
    <row r="158" spans="3:7" s="78" customFormat="1" ht="12">
      <c r="C158" s="256"/>
      <c r="D158" s="281"/>
      <c r="E158" s="281"/>
      <c r="F158" s="483"/>
      <c r="G158" s="483"/>
    </row>
    <row r="159" spans="3:7" s="78" customFormat="1" ht="12">
      <c r="C159" s="256"/>
      <c r="D159" s="281"/>
      <c r="E159" s="281"/>
      <c r="F159" s="483"/>
      <c r="G159" s="483"/>
    </row>
    <row r="160" spans="3:7" s="78" customFormat="1" ht="12">
      <c r="C160" s="256"/>
      <c r="D160" s="281"/>
      <c r="E160" s="281"/>
      <c r="F160" s="483"/>
      <c r="G160" s="483"/>
    </row>
    <row r="161" spans="3:7" s="78" customFormat="1" ht="12">
      <c r="C161" s="256"/>
      <c r="D161" s="281"/>
      <c r="E161" s="281"/>
      <c r="F161" s="483"/>
      <c r="G161" s="483"/>
    </row>
    <row r="162" spans="3:7" s="78" customFormat="1" ht="12">
      <c r="C162" s="256"/>
      <c r="D162" s="281"/>
      <c r="E162" s="281"/>
      <c r="F162" s="483"/>
      <c r="G162" s="483"/>
    </row>
    <row r="163" spans="3:7" s="78" customFormat="1" ht="12">
      <c r="C163" s="256"/>
      <c r="D163" s="281"/>
      <c r="E163" s="281"/>
      <c r="F163" s="483"/>
      <c r="G163" s="483"/>
    </row>
    <row r="164" spans="3:7" s="78" customFormat="1" ht="12">
      <c r="C164" s="256"/>
      <c r="D164" s="281"/>
      <c r="E164" s="281"/>
      <c r="F164" s="483"/>
      <c r="G164" s="483"/>
    </row>
    <row r="165" spans="3:7" s="78" customFormat="1" ht="12">
      <c r="C165" s="256"/>
      <c r="D165" s="281"/>
      <c r="E165" s="281"/>
      <c r="F165" s="483"/>
      <c r="G165" s="483"/>
    </row>
    <row r="166" spans="3:7" s="78" customFormat="1" ht="12">
      <c r="C166" s="256"/>
      <c r="D166" s="281"/>
      <c r="E166" s="281"/>
      <c r="F166" s="483"/>
      <c r="G166" s="483"/>
    </row>
    <row r="167" spans="3:7" s="78" customFormat="1" ht="12">
      <c r="C167" s="256"/>
      <c r="D167" s="281"/>
      <c r="E167" s="281"/>
      <c r="F167" s="483"/>
      <c r="G167" s="483"/>
    </row>
    <row r="168" spans="3:7" s="78" customFormat="1" ht="12">
      <c r="C168" s="256"/>
      <c r="D168" s="281"/>
      <c r="E168" s="281"/>
      <c r="F168" s="483"/>
      <c r="G168" s="483"/>
    </row>
    <row r="169" spans="3:7" s="78" customFormat="1" ht="12">
      <c r="C169" s="256"/>
      <c r="D169" s="281"/>
      <c r="E169" s="281"/>
      <c r="F169" s="483"/>
      <c r="G169" s="483"/>
    </row>
    <row r="170" spans="3:7" s="78" customFormat="1" ht="12">
      <c r="C170" s="256"/>
      <c r="D170" s="281"/>
      <c r="E170" s="281"/>
      <c r="F170" s="483"/>
      <c r="G170" s="483"/>
    </row>
    <row r="171" spans="3:7" s="78" customFormat="1" ht="12">
      <c r="C171" s="256"/>
      <c r="D171" s="281"/>
      <c r="E171" s="281"/>
      <c r="F171" s="483"/>
      <c r="G171" s="483"/>
    </row>
    <row r="172" spans="3:7" s="78" customFormat="1" ht="12">
      <c r="C172" s="256"/>
      <c r="D172" s="281"/>
      <c r="E172" s="281"/>
      <c r="F172" s="483"/>
      <c r="G172" s="483"/>
    </row>
    <row r="173" spans="3:7" s="78" customFormat="1" ht="12">
      <c r="C173" s="256"/>
      <c r="D173" s="281"/>
      <c r="E173" s="281"/>
      <c r="F173" s="483"/>
      <c r="G173" s="483"/>
    </row>
    <row r="174" spans="3:7" s="78" customFormat="1" ht="12">
      <c r="C174" s="256"/>
      <c r="D174" s="281"/>
      <c r="E174" s="281"/>
      <c r="F174" s="483"/>
      <c r="G174" s="483"/>
    </row>
    <row r="175" spans="3:7" s="78" customFormat="1" ht="12">
      <c r="C175" s="256"/>
      <c r="D175" s="281"/>
      <c r="E175" s="281"/>
      <c r="F175" s="483"/>
      <c r="G175" s="483"/>
    </row>
  </sheetData>
  <sheetProtection/>
  <mergeCells count="1">
    <mergeCell ref="H4:H5"/>
  </mergeCells>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worksheet>
</file>

<file path=xl/worksheets/sheet5.xml><?xml version="1.0" encoding="utf-8"?>
<worksheet xmlns="http://schemas.openxmlformats.org/spreadsheetml/2006/main" xmlns:r="http://schemas.openxmlformats.org/officeDocument/2006/relationships">
  <sheetPr codeName="List18">
    <tabColor rgb="FF92D050"/>
  </sheetPr>
  <dimension ref="A1:K206"/>
  <sheetViews>
    <sheetView view="pageBreakPreview" zoomScaleSheetLayoutView="100" workbookViewId="0" topLeftCell="A1">
      <selection activeCell="F89" sqref="F89"/>
    </sheetView>
  </sheetViews>
  <sheetFormatPr defaultColWidth="9.00390625" defaultRowHeight="12.75"/>
  <cols>
    <col min="1" max="1" width="2.625" style="76" customWidth="1"/>
    <col min="2" max="2" width="3.875" style="76" customWidth="1"/>
    <col min="3" max="3" width="43.625" style="99" customWidth="1"/>
    <col min="4" max="4" width="6.25390625" style="76" customWidth="1"/>
    <col min="5" max="5" width="8.375" style="100" bestFit="1" customWidth="1"/>
    <col min="6" max="6" width="9.25390625" style="490" customWidth="1"/>
    <col min="7" max="7" width="13.25390625" style="490" customWidth="1"/>
    <col min="8" max="8" width="9.875" style="109" customWidth="1"/>
    <col min="9" max="9" width="2.625" style="109" bestFit="1" customWidth="1"/>
    <col min="10" max="10" width="9.125" style="109" customWidth="1"/>
    <col min="11" max="11" width="9.00390625" style="109" customWidth="1"/>
    <col min="12" max="16384" width="9.125" style="109" customWidth="1"/>
  </cols>
  <sheetData>
    <row r="1" spans="1:8" s="107" customFormat="1" ht="12.75">
      <c r="A1" s="416" t="str">
        <f>+OZN</f>
        <v>4.</v>
      </c>
      <c r="C1" s="416" t="str">
        <f>+DEL</f>
        <v>ELEKTRIČNE INŠTALACIJE</v>
      </c>
      <c r="D1" s="417"/>
      <c r="E1" s="418"/>
      <c r="F1" s="455"/>
      <c r="G1" s="455"/>
      <c r="H1" s="421"/>
    </row>
    <row r="2" spans="1:8" s="107" customFormat="1" ht="12.75">
      <c r="A2" s="416"/>
      <c r="B2" s="422"/>
      <c r="C2" s="416"/>
      <c r="D2" s="417"/>
      <c r="E2" s="418"/>
      <c r="F2" s="455"/>
      <c r="G2" s="455"/>
      <c r="H2" s="421"/>
    </row>
    <row r="3" spans="1:8" s="358" customFormat="1" ht="12.75">
      <c r="A3" s="511" t="str">
        <f>+'Osnovni podatki'!D34</f>
        <v>E2.</v>
      </c>
      <c r="B3" s="512"/>
      <c r="C3" s="511" t="str">
        <f>+'Osnovni podatki'!E34</f>
        <v>RAZSVETLJAVA</v>
      </c>
      <c r="D3" s="426"/>
      <c r="E3" s="513"/>
      <c r="F3" s="518"/>
      <c r="G3" s="518"/>
      <c r="H3" s="427"/>
    </row>
    <row r="4" spans="1:8" s="163" customFormat="1" ht="13.5" customHeight="1">
      <c r="A4" s="159"/>
      <c r="B4" s="160"/>
      <c r="C4" s="159"/>
      <c r="D4" s="161"/>
      <c r="E4" s="162"/>
      <c r="F4" s="519"/>
      <c r="G4" s="519"/>
      <c r="H4" s="164"/>
    </row>
    <row r="5" spans="1:8" ht="12.75" customHeight="1">
      <c r="A5" s="91" t="s">
        <v>121</v>
      </c>
      <c r="B5" s="91"/>
      <c r="C5" s="106"/>
      <c r="D5" s="91"/>
      <c r="E5" s="91"/>
      <c r="F5" s="495"/>
      <c r="G5" s="495"/>
      <c r="H5" s="77"/>
    </row>
    <row r="6" spans="1:8" ht="12.75" customHeight="1">
      <c r="A6" s="91" t="s">
        <v>484</v>
      </c>
      <c r="B6" s="91"/>
      <c r="C6" s="106"/>
      <c r="D6" s="91"/>
      <c r="E6" s="91"/>
      <c r="F6" s="495"/>
      <c r="G6" s="495"/>
      <c r="H6" s="77"/>
    </row>
    <row r="7" spans="1:11" s="107" customFormat="1" ht="12.75">
      <c r="A7" s="465" t="s">
        <v>457</v>
      </c>
      <c r="B7" s="465"/>
      <c r="C7" s="466" t="s">
        <v>458</v>
      </c>
      <c r="D7" s="467" t="s">
        <v>453</v>
      </c>
      <c r="E7" s="467" t="s">
        <v>454</v>
      </c>
      <c r="F7" s="484" t="s">
        <v>455</v>
      </c>
      <c r="G7" s="484" t="s">
        <v>456</v>
      </c>
      <c r="H7" s="109"/>
      <c r="J7" s="108"/>
      <c r="K7" s="108"/>
    </row>
    <row r="8" spans="1:7" s="78" customFormat="1" ht="12">
      <c r="A8" s="151"/>
      <c r="B8" s="146"/>
      <c r="C8" s="117"/>
      <c r="D8" s="86"/>
      <c r="E8" s="88"/>
      <c r="F8" s="495"/>
      <c r="G8" s="495"/>
    </row>
    <row r="9" spans="1:7" s="169" customFormat="1" ht="13.5" thickBot="1">
      <c r="A9" s="504"/>
      <c r="B9" s="505" t="s">
        <v>108</v>
      </c>
      <c r="C9" s="478" t="s">
        <v>125</v>
      </c>
      <c r="D9" s="165"/>
      <c r="E9" s="166"/>
      <c r="F9" s="489"/>
      <c r="G9" s="489"/>
    </row>
    <row r="10" spans="1:7" s="169" customFormat="1" ht="15.75">
      <c r="A10" s="261"/>
      <c r="B10" s="262"/>
      <c r="C10" s="263"/>
      <c r="D10" s="195"/>
      <c r="E10" s="264"/>
      <c r="F10" s="520"/>
      <c r="G10" s="520"/>
    </row>
    <row r="11" spans="1:5" ht="12.75">
      <c r="A11" s="150"/>
      <c r="B11" s="149"/>
      <c r="C11" s="260" t="s">
        <v>181</v>
      </c>
      <c r="E11" s="102"/>
    </row>
    <row r="12" spans="1:5" ht="12.75">
      <c r="A12" s="150"/>
      <c r="B12" s="149"/>
      <c r="C12" s="291"/>
      <c r="E12" s="102"/>
    </row>
    <row r="13" spans="1:11" s="78" customFormat="1" ht="110.25" customHeight="1">
      <c r="A13" s="154" t="str">
        <f>$B$9</f>
        <v>I.</v>
      </c>
      <c r="B13" s="146">
        <f>1</f>
        <v>1</v>
      </c>
      <c r="C13" s="327" t="s">
        <v>262</v>
      </c>
      <c r="D13" s="387" t="s">
        <v>96</v>
      </c>
      <c r="E13" s="479">
        <v>35</v>
      </c>
      <c r="F13" s="487"/>
      <c r="G13" s="487">
        <f>IF('Osnovni podatki'!$B$41=1,E13*F13,"")</f>
        <v>0</v>
      </c>
      <c r="H13" s="80"/>
      <c r="I13" s="81"/>
      <c r="J13" s="114"/>
      <c r="K13" s="328"/>
    </row>
    <row r="14" spans="1:11" s="78" customFormat="1" ht="24">
      <c r="A14" s="154"/>
      <c r="B14" s="146"/>
      <c r="C14" s="345" t="s">
        <v>272</v>
      </c>
      <c r="D14" s="387" t="s">
        <v>96</v>
      </c>
      <c r="E14" s="479">
        <v>5</v>
      </c>
      <c r="F14" s="487"/>
      <c r="G14" s="487">
        <f>IF('Osnovni podatki'!$B$41=1,E14*F14,"")</f>
        <v>0</v>
      </c>
      <c r="H14" s="80"/>
      <c r="I14" s="81"/>
      <c r="J14" s="114"/>
      <c r="K14" s="328"/>
    </row>
    <row r="15" spans="1:11" s="78" customFormat="1" ht="12.75">
      <c r="A15" s="154"/>
      <c r="B15" s="146"/>
      <c r="C15" s="345" t="s">
        <v>273</v>
      </c>
      <c r="D15" s="387" t="s">
        <v>96</v>
      </c>
      <c r="E15" s="479">
        <v>5</v>
      </c>
      <c r="F15" s="487"/>
      <c r="G15" s="487">
        <f>IF('Osnovni podatki'!$B$41=1,E15*F15,"")</f>
        <v>0</v>
      </c>
      <c r="H15" s="80"/>
      <c r="I15" s="81"/>
      <c r="J15" s="114"/>
      <c r="K15" s="328"/>
    </row>
    <row r="16" spans="1:11" s="85" customFormat="1" ht="12.75">
      <c r="A16" s="152"/>
      <c r="B16" s="147"/>
      <c r="C16" s="327"/>
      <c r="D16" s="387"/>
      <c r="E16" s="479"/>
      <c r="F16" s="487"/>
      <c r="G16" s="487"/>
      <c r="H16" s="115"/>
      <c r="I16" s="83"/>
      <c r="J16" s="114"/>
      <c r="K16" s="254"/>
    </row>
    <row r="17" spans="1:11" s="78" customFormat="1" ht="84">
      <c r="A17" s="154" t="str">
        <f>$B$9</f>
        <v>I.</v>
      </c>
      <c r="B17" s="146">
        <f>COUNT($A$13:B13)+1</f>
        <v>2</v>
      </c>
      <c r="C17" s="327" t="s">
        <v>280</v>
      </c>
      <c r="D17" s="387" t="s">
        <v>96</v>
      </c>
      <c r="E17" s="479">
        <v>102</v>
      </c>
      <c r="F17" s="487"/>
      <c r="G17" s="487">
        <f>IF('Osnovni podatki'!$B$41=1,E17*F17,"")</f>
        <v>0</v>
      </c>
      <c r="H17" s="80"/>
      <c r="I17" s="81"/>
      <c r="J17" s="114"/>
      <c r="K17" s="328"/>
    </row>
    <row r="18" spans="1:11" s="85" customFormat="1" ht="12.75">
      <c r="A18" s="152"/>
      <c r="B18" s="147"/>
      <c r="C18" s="327"/>
      <c r="D18" s="387"/>
      <c r="E18" s="479"/>
      <c r="F18" s="487"/>
      <c r="G18" s="487"/>
      <c r="H18" s="115"/>
      <c r="I18" s="83"/>
      <c r="J18" s="114"/>
      <c r="K18" s="328"/>
    </row>
    <row r="19" spans="1:11" s="78" customFormat="1" ht="96">
      <c r="A19" s="154" t="str">
        <f>$B$9</f>
        <v>I.</v>
      </c>
      <c r="B19" s="146">
        <f>COUNT($A$13:B17)+1</f>
        <v>3</v>
      </c>
      <c r="C19" s="345" t="s">
        <v>263</v>
      </c>
      <c r="D19" s="387" t="s">
        <v>96</v>
      </c>
      <c r="E19" s="479">
        <v>63</v>
      </c>
      <c r="F19" s="487"/>
      <c r="G19" s="487">
        <f>IF('Osnovni podatki'!$B$41=1,E19*F19,"")</f>
        <v>0</v>
      </c>
      <c r="H19" s="80"/>
      <c r="I19" s="81"/>
      <c r="J19" s="114"/>
      <c r="K19" s="328"/>
    </row>
    <row r="20" spans="1:11" s="85" customFormat="1" ht="12.75">
      <c r="A20" s="152"/>
      <c r="B20" s="147"/>
      <c r="C20" s="327"/>
      <c r="D20" s="387"/>
      <c r="E20" s="479"/>
      <c r="F20" s="487"/>
      <c r="G20" s="487"/>
      <c r="H20" s="115"/>
      <c r="I20" s="83"/>
      <c r="J20" s="114"/>
      <c r="K20" s="328"/>
    </row>
    <row r="21" spans="1:11" s="78" customFormat="1" ht="108">
      <c r="A21" s="154" t="str">
        <f>$B$9</f>
        <v>I.</v>
      </c>
      <c r="B21" s="146">
        <f>COUNT($A$13:B19)+1</f>
        <v>4</v>
      </c>
      <c r="C21" s="331" t="s">
        <v>264</v>
      </c>
      <c r="D21" s="387" t="s">
        <v>96</v>
      </c>
      <c r="E21" s="479">
        <v>6</v>
      </c>
      <c r="F21" s="487"/>
      <c r="G21" s="487">
        <f>IF('Osnovni podatki'!$B$41=1,E21*F21,"")</f>
        <v>0</v>
      </c>
      <c r="H21" s="80"/>
      <c r="I21" s="81"/>
      <c r="J21" s="114"/>
      <c r="K21" s="328"/>
    </row>
    <row r="22" spans="1:11" s="78" customFormat="1" ht="12.75">
      <c r="A22" s="154"/>
      <c r="B22" s="146"/>
      <c r="C22" s="327"/>
      <c r="D22" s="525"/>
      <c r="E22" s="507"/>
      <c r="F22" s="487"/>
      <c r="G22" s="487"/>
      <c r="H22" s="80"/>
      <c r="I22" s="81"/>
      <c r="J22" s="114"/>
      <c r="K22" s="254"/>
    </row>
    <row r="23" spans="1:11" s="78" customFormat="1" ht="108">
      <c r="A23" s="154" t="str">
        <f>$B$9</f>
        <v>I.</v>
      </c>
      <c r="B23" s="146">
        <f>COUNT($A$13:B22)+1</f>
        <v>5</v>
      </c>
      <c r="C23" s="331" t="s">
        <v>281</v>
      </c>
      <c r="D23" s="387" t="s">
        <v>96</v>
      </c>
      <c r="E23" s="479">
        <v>25</v>
      </c>
      <c r="F23" s="487"/>
      <c r="G23" s="487">
        <f>IF('Osnovni podatki'!$B$41=1,E23*F23,"")</f>
        <v>0</v>
      </c>
      <c r="H23" s="80"/>
      <c r="I23" s="81"/>
      <c r="J23" s="114"/>
      <c r="K23" s="328"/>
    </row>
    <row r="24" spans="1:11" s="78" customFormat="1" ht="24">
      <c r="A24" s="154"/>
      <c r="B24" s="146"/>
      <c r="C24" s="331" t="s">
        <v>265</v>
      </c>
      <c r="D24" s="387" t="s">
        <v>96</v>
      </c>
      <c r="E24" s="479">
        <v>22</v>
      </c>
      <c r="F24" s="487"/>
      <c r="G24" s="487">
        <f>IF('Osnovni podatki'!$B$41=1,E24*F24,"")</f>
        <v>0</v>
      </c>
      <c r="H24" s="80"/>
      <c r="I24" s="81"/>
      <c r="J24" s="114"/>
      <c r="K24" s="328"/>
    </row>
    <row r="25" spans="1:11" s="78" customFormat="1" ht="12.75">
      <c r="A25" s="154"/>
      <c r="B25" s="146"/>
      <c r="C25" s="331" t="s">
        <v>266</v>
      </c>
      <c r="D25" s="387" t="s">
        <v>96</v>
      </c>
      <c r="E25" s="479">
        <v>3</v>
      </c>
      <c r="F25" s="487"/>
      <c r="G25" s="487">
        <f>IF('Osnovni podatki'!$B$41=1,E25*F25,"")</f>
        <v>0</v>
      </c>
      <c r="H25" s="80"/>
      <c r="I25" s="81"/>
      <c r="J25" s="114"/>
      <c r="K25" s="328"/>
    </row>
    <row r="26" spans="1:11" s="78" customFormat="1" ht="36">
      <c r="A26" s="154"/>
      <c r="B26" s="146"/>
      <c r="C26" s="331" t="s">
        <v>267</v>
      </c>
      <c r="D26" s="387" t="s">
        <v>96</v>
      </c>
      <c r="E26" s="479">
        <v>19</v>
      </c>
      <c r="F26" s="487"/>
      <c r="G26" s="487">
        <f>IF('Osnovni podatki'!$B$41=1,E26*F26,"")</f>
        <v>0</v>
      </c>
      <c r="H26" s="80"/>
      <c r="I26" s="81"/>
      <c r="J26" s="114"/>
      <c r="K26" s="328"/>
    </row>
    <row r="27" spans="1:11" s="78" customFormat="1" ht="96">
      <c r="A27" s="154"/>
      <c r="B27" s="146"/>
      <c r="C27" s="346" t="s">
        <v>268</v>
      </c>
      <c r="D27" s="387" t="s">
        <v>96</v>
      </c>
      <c r="E27" s="479">
        <v>1</v>
      </c>
      <c r="F27" s="487"/>
      <c r="G27" s="487">
        <f>IF('Osnovni podatki'!$B$41=1,E27*F27,"")</f>
        <v>0</v>
      </c>
      <c r="H27" s="80"/>
      <c r="I27" s="81"/>
      <c r="J27" s="114"/>
      <c r="K27" s="328"/>
    </row>
    <row r="28" spans="1:11" s="78" customFormat="1" ht="60">
      <c r="A28" s="154"/>
      <c r="B28" s="146"/>
      <c r="C28" s="346" t="s">
        <v>269</v>
      </c>
      <c r="D28" s="387" t="s">
        <v>96</v>
      </c>
      <c r="E28" s="479">
        <v>2</v>
      </c>
      <c r="F28" s="487"/>
      <c r="G28" s="487">
        <f>IF('Osnovni podatki'!$B$41=1,E28*F28,"")</f>
        <v>0</v>
      </c>
      <c r="H28" s="80"/>
      <c r="I28" s="81"/>
      <c r="J28" s="114"/>
      <c r="K28" s="328"/>
    </row>
    <row r="29" spans="1:11" s="85" customFormat="1" ht="12.75">
      <c r="A29" s="152"/>
      <c r="B29" s="147"/>
      <c r="C29" s="327"/>
      <c r="D29" s="525"/>
      <c r="E29" s="507"/>
      <c r="F29" s="487"/>
      <c r="G29" s="487"/>
      <c r="H29" s="115"/>
      <c r="I29" s="83"/>
      <c r="J29" s="114"/>
      <c r="K29" s="328"/>
    </row>
    <row r="30" spans="1:11" s="78" customFormat="1" ht="72">
      <c r="A30" s="154" t="str">
        <f>$B$9</f>
        <v>I.</v>
      </c>
      <c r="B30" s="146">
        <f>COUNT($A$13:B29)+1</f>
        <v>6</v>
      </c>
      <c r="C30" s="347" t="s">
        <v>270</v>
      </c>
      <c r="D30" s="387" t="s">
        <v>96</v>
      </c>
      <c r="E30" s="479">
        <v>9</v>
      </c>
      <c r="F30" s="487"/>
      <c r="G30" s="487">
        <f>IF('Osnovni podatki'!$B$41=1,E30*F30,"")</f>
        <v>0</v>
      </c>
      <c r="H30" s="80"/>
      <c r="I30" s="81"/>
      <c r="J30" s="114"/>
      <c r="K30" s="328"/>
    </row>
    <row r="31" spans="1:11" s="85" customFormat="1" ht="12.75">
      <c r="A31" s="152"/>
      <c r="B31" s="147"/>
      <c r="C31" s="327"/>
      <c r="D31" s="525"/>
      <c r="E31" s="507"/>
      <c r="F31" s="487"/>
      <c r="G31" s="487"/>
      <c r="H31" s="115"/>
      <c r="I31" s="83"/>
      <c r="J31" s="114"/>
      <c r="K31" s="328"/>
    </row>
    <row r="32" spans="1:11" s="78" customFormat="1" ht="96">
      <c r="A32" s="154" t="str">
        <f>$B$9</f>
        <v>I.</v>
      </c>
      <c r="B32" s="146">
        <f>COUNT($A$13:B31)+1</f>
        <v>7</v>
      </c>
      <c r="C32" s="331" t="s">
        <v>282</v>
      </c>
      <c r="D32" s="387" t="s">
        <v>96</v>
      </c>
      <c r="E32" s="479">
        <v>9</v>
      </c>
      <c r="F32" s="487"/>
      <c r="G32" s="487">
        <f>IF('Osnovni podatki'!$B$41=1,E32*F32,"")</f>
        <v>0</v>
      </c>
      <c r="H32" s="80"/>
      <c r="I32" s="81"/>
      <c r="J32" s="114"/>
      <c r="K32" s="328"/>
    </row>
    <row r="33" spans="1:11" s="78" customFormat="1" ht="12.75">
      <c r="A33" s="154"/>
      <c r="B33" s="146"/>
      <c r="C33" s="333"/>
      <c r="D33" s="525"/>
      <c r="E33" s="507"/>
      <c r="F33" s="487"/>
      <c r="G33" s="487"/>
      <c r="H33" s="80"/>
      <c r="I33" s="81"/>
      <c r="J33" s="114"/>
      <c r="K33" s="328"/>
    </row>
    <row r="34" spans="1:11" s="78" customFormat="1" ht="96">
      <c r="A34" s="154" t="str">
        <f>$B$9</f>
        <v>I.</v>
      </c>
      <c r="B34" s="146">
        <f>COUNT($A$13:B33)+1</f>
        <v>8</v>
      </c>
      <c r="C34" s="347" t="s">
        <v>283</v>
      </c>
      <c r="D34" s="387" t="s">
        <v>96</v>
      </c>
      <c r="E34" s="479">
        <v>4</v>
      </c>
      <c r="F34" s="487"/>
      <c r="G34" s="487">
        <f>IF('Osnovni podatki'!$B$41=1,E34*F34,"")</f>
        <v>0</v>
      </c>
      <c r="H34" s="80"/>
      <c r="I34" s="81"/>
      <c r="J34" s="114"/>
      <c r="K34" s="328"/>
    </row>
    <row r="35" spans="1:11" s="78" customFormat="1" ht="12.75">
      <c r="A35" s="154"/>
      <c r="B35" s="146"/>
      <c r="C35" s="333"/>
      <c r="D35" s="387"/>
      <c r="E35" s="479"/>
      <c r="F35" s="487"/>
      <c r="G35" s="487"/>
      <c r="H35" s="80"/>
      <c r="I35" s="81"/>
      <c r="J35" s="114"/>
      <c r="K35" s="328"/>
    </row>
    <row r="36" spans="1:11" s="78" customFormat="1" ht="108">
      <c r="A36" s="154" t="str">
        <f>$B$9</f>
        <v>I.</v>
      </c>
      <c r="B36" s="146">
        <f>COUNT($A$13:B35)+1</f>
        <v>9</v>
      </c>
      <c r="C36" s="347" t="s">
        <v>271</v>
      </c>
      <c r="D36" s="387" t="s">
        <v>96</v>
      </c>
      <c r="E36" s="479">
        <v>18</v>
      </c>
      <c r="F36" s="487"/>
      <c r="G36" s="487">
        <f>IF('Osnovni podatki'!$B$41=1,E36*F36,"")</f>
        <v>0</v>
      </c>
      <c r="H36" s="80"/>
      <c r="I36" s="81"/>
      <c r="J36" s="114"/>
      <c r="K36" s="328"/>
    </row>
    <row r="37" spans="1:11" s="78" customFormat="1" ht="12.75">
      <c r="A37" s="154"/>
      <c r="B37" s="146"/>
      <c r="C37" s="333"/>
      <c r="D37" s="387"/>
      <c r="E37" s="479"/>
      <c r="F37" s="487"/>
      <c r="G37" s="487"/>
      <c r="H37" s="80"/>
      <c r="I37" s="81"/>
      <c r="J37" s="114"/>
      <c r="K37" s="328"/>
    </row>
    <row r="38" spans="1:11" s="78" customFormat="1" ht="98.25">
      <c r="A38" s="154" t="str">
        <f>$B$9</f>
        <v>I.</v>
      </c>
      <c r="B38" s="146">
        <f>COUNT($A$13:B37)+1</f>
        <v>10</v>
      </c>
      <c r="C38" s="347" t="s">
        <v>294</v>
      </c>
      <c r="D38" s="387" t="s">
        <v>96</v>
      </c>
      <c r="E38" s="479">
        <v>11</v>
      </c>
      <c r="F38" s="487"/>
      <c r="G38" s="487">
        <f>IF('Osnovni podatki'!$B$41=1,E38*F38,"")</f>
        <v>0</v>
      </c>
      <c r="H38" s="80"/>
      <c r="I38" s="81"/>
      <c r="J38" s="114"/>
      <c r="K38" s="328"/>
    </row>
    <row r="39" spans="1:11" s="78" customFormat="1" ht="12.75">
      <c r="A39" s="154"/>
      <c r="B39" s="146"/>
      <c r="C39" s="333"/>
      <c r="D39" s="387"/>
      <c r="E39" s="479"/>
      <c r="F39" s="487"/>
      <c r="G39" s="487"/>
      <c r="H39" s="80"/>
      <c r="I39" s="81"/>
      <c r="J39" s="114"/>
      <c r="K39" s="328"/>
    </row>
    <row r="40" spans="1:11" s="78" customFormat="1" ht="132">
      <c r="A40" s="154" t="str">
        <f>$B$9</f>
        <v>I.</v>
      </c>
      <c r="B40" s="146">
        <f>COUNT($A$13:B38)+1</f>
        <v>11</v>
      </c>
      <c r="C40" s="331" t="s">
        <v>274</v>
      </c>
      <c r="D40" s="387" t="s">
        <v>96</v>
      </c>
      <c r="E40" s="479">
        <v>2</v>
      </c>
      <c r="F40" s="487"/>
      <c r="G40" s="487">
        <f>IF('Osnovni podatki'!$B$41=1,E40*F40,"")</f>
        <v>0</v>
      </c>
      <c r="H40" s="80"/>
      <c r="I40" s="81"/>
      <c r="J40" s="114"/>
      <c r="K40" s="328"/>
    </row>
    <row r="41" spans="1:11" s="78" customFormat="1" ht="12.75">
      <c r="A41" s="154"/>
      <c r="B41" s="146"/>
      <c r="C41" s="333"/>
      <c r="D41" s="387"/>
      <c r="E41" s="479"/>
      <c r="F41" s="487"/>
      <c r="G41" s="487"/>
      <c r="H41" s="80"/>
      <c r="I41" s="81"/>
      <c r="J41" s="114"/>
      <c r="K41" s="328"/>
    </row>
    <row r="42" spans="1:11" s="78" customFormat="1" ht="78.75" customHeight="1">
      <c r="A42" s="154" t="str">
        <f>$B$9</f>
        <v>I.</v>
      </c>
      <c r="B42" s="146">
        <f>COUNT($A$13:B40)+1</f>
        <v>12</v>
      </c>
      <c r="C42" s="331" t="s">
        <v>275</v>
      </c>
      <c r="D42" s="387" t="s">
        <v>96</v>
      </c>
      <c r="E42" s="479">
        <v>7</v>
      </c>
      <c r="F42" s="487"/>
      <c r="G42" s="487">
        <f>IF('Osnovni podatki'!$B$41=1,E42*F42,"")</f>
        <v>0</v>
      </c>
      <c r="H42" s="80"/>
      <c r="I42" s="81"/>
      <c r="J42" s="114"/>
      <c r="K42" s="328"/>
    </row>
    <row r="43" spans="1:11" s="78" customFormat="1" ht="12.75">
      <c r="A43" s="154"/>
      <c r="B43" s="146"/>
      <c r="C43" s="327"/>
      <c r="D43" s="387"/>
      <c r="E43" s="479"/>
      <c r="F43" s="487"/>
      <c r="G43" s="487"/>
      <c r="H43" s="80"/>
      <c r="I43" s="81"/>
      <c r="J43" s="114"/>
      <c r="K43" s="328"/>
    </row>
    <row r="44" spans="1:11" s="78" customFormat="1" ht="60">
      <c r="A44" s="154" t="str">
        <f>$B$9</f>
        <v>I.</v>
      </c>
      <c r="B44" s="146">
        <f>COUNT($A$13:B42)+1</f>
        <v>13</v>
      </c>
      <c r="C44" s="331" t="s">
        <v>276</v>
      </c>
      <c r="D44" s="387" t="s">
        <v>96</v>
      </c>
      <c r="E44" s="479">
        <v>2</v>
      </c>
      <c r="F44" s="487"/>
      <c r="G44" s="487">
        <f>IF('Osnovni podatki'!$B$41=1,E44*F44,"")</f>
        <v>0</v>
      </c>
      <c r="H44" s="80"/>
      <c r="I44" s="81"/>
      <c r="J44" s="114"/>
      <c r="K44" s="328"/>
    </row>
    <row r="45" spans="1:11" s="78" customFormat="1" ht="12.75">
      <c r="A45" s="154"/>
      <c r="B45" s="146"/>
      <c r="C45" s="327"/>
      <c r="D45" s="387"/>
      <c r="E45" s="479"/>
      <c r="F45" s="487"/>
      <c r="G45" s="487"/>
      <c r="H45" s="80"/>
      <c r="I45" s="81"/>
      <c r="J45" s="114"/>
      <c r="K45" s="328"/>
    </row>
    <row r="46" spans="1:11" s="78" customFormat="1" ht="72">
      <c r="A46" s="154" t="str">
        <f>$B$9</f>
        <v>I.</v>
      </c>
      <c r="B46" s="146">
        <f>COUNT($A$13:B44)+1</f>
        <v>14</v>
      </c>
      <c r="C46" s="331" t="s">
        <v>277</v>
      </c>
      <c r="D46" s="387" t="s">
        <v>96</v>
      </c>
      <c r="E46" s="479">
        <v>6</v>
      </c>
      <c r="F46" s="487"/>
      <c r="G46" s="487">
        <f>IF('Osnovni podatki'!$B$41=1,E46*F46,"")</f>
        <v>0</v>
      </c>
      <c r="H46" s="80"/>
      <c r="I46" s="81"/>
      <c r="J46" s="114"/>
      <c r="K46" s="328"/>
    </row>
    <row r="47" spans="1:11" s="78" customFormat="1" ht="12.75">
      <c r="A47" s="154"/>
      <c r="B47" s="146"/>
      <c r="C47" s="327"/>
      <c r="D47" s="387"/>
      <c r="E47" s="479"/>
      <c r="F47" s="487"/>
      <c r="G47" s="487"/>
      <c r="H47" s="80"/>
      <c r="I47" s="81"/>
      <c r="J47" s="114"/>
      <c r="K47" s="328"/>
    </row>
    <row r="48" spans="1:11" s="78" customFormat="1" ht="72">
      <c r="A48" s="154" t="str">
        <f>$B$9</f>
        <v>I.</v>
      </c>
      <c r="B48" s="146">
        <f>COUNT($A$13:B46)+1</f>
        <v>15</v>
      </c>
      <c r="C48" s="331" t="s">
        <v>278</v>
      </c>
      <c r="D48" s="387" t="s">
        <v>96</v>
      </c>
      <c r="E48" s="479">
        <v>1</v>
      </c>
      <c r="F48" s="487"/>
      <c r="G48" s="487">
        <f>IF('Osnovni podatki'!$B$41=1,E48*F48,"")</f>
        <v>0</v>
      </c>
      <c r="H48" s="80"/>
      <c r="I48" s="81"/>
      <c r="J48" s="114"/>
      <c r="K48" s="328"/>
    </row>
    <row r="49" spans="1:11" s="78" customFormat="1" ht="12.75">
      <c r="A49" s="154"/>
      <c r="B49" s="146"/>
      <c r="C49" s="327"/>
      <c r="D49" s="387"/>
      <c r="E49" s="479"/>
      <c r="F49" s="487"/>
      <c r="G49" s="487"/>
      <c r="H49" s="80"/>
      <c r="I49" s="81"/>
      <c r="J49" s="114"/>
      <c r="K49" s="328"/>
    </row>
    <row r="50" spans="1:11" s="78" customFormat="1" ht="132">
      <c r="A50" s="154" t="str">
        <f>$B$9</f>
        <v>I.</v>
      </c>
      <c r="B50" s="146">
        <f>COUNT($A$13:B48)+1</f>
        <v>16</v>
      </c>
      <c r="C50" s="331" t="s">
        <v>279</v>
      </c>
      <c r="D50" s="387" t="s">
        <v>96</v>
      </c>
      <c r="E50" s="479">
        <v>1</v>
      </c>
      <c r="F50" s="487"/>
      <c r="G50" s="487">
        <f>IF('Osnovni podatki'!$B$41=1,E50*F50,"")</f>
        <v>0</v>
      </c>
      <c r="H50" s="80"/>
      <c r="I50" s="81"/>
      <c r="J50" s="114"/>
      <c r="K50" s="328"/>
    </row>
    <row r="51" spans="1:11" s="78" customFormat="1" ht="12.75">
      <c r="A51" s="154"/>
      <c r="B51" s="146"/>
      <c r="C51" s="327"/>
      <c r="D51" s="387"/>
      <c r="E51" s="479"/>
      <c r="F51" s="487"/>
      <c r="G51" s="487"/>
      <c r="H51" s="80"/>
      <c r="I51" s="81"/>
      <c r="J51" s="114"/>
      <c r="K51" s="328"/>
    </row>
    <row r="52" spans="1:11" s="78" customFormat="1" ht="108">
      <c r="A52" s="154" t="str">
        <f>$B$9</f>
        <v>I.</v>
      </c>
      <c r="B52" s="146">
        <f>COUNT($A$13:B50)+1</f>
        <v>17</v>
      </c>
      <c r="C52" s="331" t="s">
        <v>284</v>
      </c>
      <c r="D52" s="387" t="s">
        <v>96</v>
      </c>
      <c r="E52" s="479">
        <v>6</v>
      </c>
      <c r="F52" s="487"/>
      <c r="G52" s="487">
        <f>IF('Osnovni podatki'!$B$41=1,E52*F52,"")</f>
        <v>0</v>
      </c>
      <c r="H52" s="80"/>
      <c r="I52" s="81"/>
      <c r="J52" s="114"/>
      <c r="K52" s="328"/>
    </row>
    <row r="53" spans="1:11" s="78" customFormat="1" ht="12.75">
      <c r="A53" s="154"/>
      <c r="B53" s="146"/>
      <c r="C53" s="331"/>
      <c r="D53" s="387"/>
      <c r="E53" s="479"/>
      <c r="F53" s="487"/>
      <c r="G53" s="487"/>
      <c r="H53" s="80"/>
      <c r="I53" s="81"/>
      <c r="J53" s="114"/>
      <c r="K53" s="328"/>
    </row>
    <row r="54" spans="1:11" s="78" customFormat="1" ht="24">
      <c r="A54" s="248" t="str">
        <f>$B$9</f>
        <v>I.</v>
      </c>
      <c r="B54" s="79">
        <f>COUNT($A$13:B52)+1</f>
        <v>18</v>
      </c>
      <c r="C54" s="561" t="s">
        <v>479</v>
      </c>
      <c r="D54" s="364" t="s">
        <v>4</v>
      </c>
      <c r="E54" s="503">
        <v>12</v>
      </c>
      <c r="F54" s="486"/>
      <c r="G54" s="486">
        <f>IF('Osnovni podatki'!$B$41=1,E54*F54,"")</f>
        <v>0</v>
      </c>
      <c r="H54" s="80"/>
      <c r="I54" s="81"/>
      <c r="J54" s="114"/>
      <c r="K54" s="328"/>
    </row>
    <row r="55" spans="1:11" s="78" customFormat="1" ht="12.75">
      <c r="A55" s="154"/>
      <c r="B55" s="146"/>
      <c r="C55" s="327"/>
      <c r="D55" s="387"/>
      <c r="E55" s="479"/>
      <c r="F55" s="487"/>
      <c r="G55" s="487"/>
      <c r="H55" s="80"/>
      <c r="I55" s="81"/>
      <c r="J55" s="114"/>
      <c r="K55" s="328"/>
    </row>
    <row r="56" spans="1:11" s="78" customFormat="1" ht="12.75">
      <c r="A56" s="154" t="str">
        <f>$B$9</f>
        <v>I.</v>
      </c>
      <c r="B56" s="146">
        <f>COUNT($A$13:B54)+1</f>
        <v>19</v>
      </c>
      <c r="C56" s="331" t="s">
        <v>480</v>
      </c>
      <c r="D56" s="387" t="s">
        <v>96</v>
      </c>
      <c r="E56" s="479">
        <v>1</v>
      </c>
      <c r="F56" s="487"/>
      <c r="G56" s="487">
        <f>IF('Osnovni podatki'!$B$41=1,E56*F56,"")</f>
        <v>0</v>
      </c>
      <c r="H56" s="80"/>
      <c r="I56" s="81"/>
      <c r="J56" s="114"/>
      <c r="K56" s="328"/>
    </row>
    <row r="57" spans="1:11" s="78" customFormat="1" ht="12.75">
      <c r="A57" s="154"/>
      <c r="B57" s="146"/>
      <c r="C57" s="327"/>
      <c r="D57" s="387"/>
      <c r="E57" s="479"/>
      <c r="F57" s="487"/>
      <c r="G57" s="487"/>
      <c r="H57" s="80"/>
      <c r="I57" s="81"/>
      <c r="J57" s="114"/>
      <c r="K57" s="328"/>
    </row>
    <row r="58" spans="1:11" s="78" customFormat="1" ht="12.75">
      <c r="A58" s="154" t="str">
        <f>$B$9</f>
        <v>I.</v>
      </c>
      <c r="B58" s="146">
        <f>COUNT($A$13:B57)+1</f>
        <v>20</v>
      </c>
      <c r="C58" s="243" t="s">
        <v>481</v>
      </c>
      <c r="D58" s="387" t="s">
        <v>96</v>
      </c>
      <c r="E58" s="479">
        <v>1</v>
      </c>
      <c r="F58" s="487"/>
      <c r="G58" s="487">
        <f>IF('Osnovni podatki'!$B$41=1,E58*F58,"")</f>
        <v>0</v>
      </c>
      <c r="H58" s="80"/>
      <c r="I58" s="81"/>
      <c r="J58" s="114"/>
      <c r="K58" s="328"/>
    </row>
    <row r="59" spans="1:11" s="78" customFormat="1" ht="12.75">
      <c r="A59" s="154"/>
      <c r="B59" s="146"/>
      <c r="C59" s="89"/>
      <c r="D59" s="525"/>
      <c r="E59" s="507"/>
      <c r="F59" s="487"/>
      <c r="G59" s="487"/>
      <c r="H59" s="80"/>
      <c r="I59" s="81"/>
      <c r="J59" s="114"/>
      <c r="K59" s="328"/>
    </row>
    <row r="60" spans="1:11" s="78" customFormat="1" ht="12.75">
      <c r="A60" s="154" t="str">
        <f>$B$9</f>
        <v>I.</v>
      </c>
      <c r="B60" s="146">
        <f>COUNT($A$13:B58)+1</f>
        <v>21</v>
      </c>
      <c r="C60" s="243" t="s">
        <v>482</v>
      </c>
      <c r="D60" s="387" t="s">
        <v>138</v>
      </c>
      <c r="E60" s="479">
        <v>3</v>
      </c>
      <c r="F60" s="487">
        <f>((SUM(G13:G58)))/100</f>
        <v>0</v>
      </c>
      <c r="G60" s="487">
        <f>IF('Osnovni podatki'!$B$41=1,E60*F60,"")</f>
        <v>0</v>
      </c>
      <c r="H60" s="80"/>
      <c r="I60" s="81"/>
      <c r="J60" s="114"/>
      <c r="K60" s="328"/>
    </row>
    <row r="61" spans="1:11" s="78" customFormat="1" ht="12.75">
      <c r="A61" s="154"/>
      <c r="B61" s="146"/>
      <c r="C61" s="243"/>
      <c r="D61" s="387"/>
      <c r="E61" s="479"/>
      <c r="F61" s="487"/>
      <c r="G61" s="487"/>
      <c r="H61" s="80"/>
      <c r="I61" s="81"/>
      <c r="J61" s="114"/>
      <c r="K61" s="328"/>
    </row>
    <row r="62" spans="1:7" s="133" customFormat="1" ht="13.5" thickBot="1">
      <c r="A62" s="153"/>
      <c r="B62" s="148"/>
      <c r="C62" s="130" t="str">
        <f>CONCATENATE(C11," - SKUPAJ:")</f>
        <v>SPLOŠNA RAZSVETLJAVA - SKUPAJ:</v>
      </c>
      <c r="D62" s="526"/>
      <c r="E62" s="526"/>
      <c r="F62" s="491"/>
      <c r="G62" s="492">
        <f>IF('Osnovni podatki'!$B$41=1,SUM(G13:G60),"")</f>
        <v>0</v>
      </c>
    </row>
    <row r="63" spans="1:7" s="112" customFormat="1" ht="15">
      <c r="A63" s="96"/>
      <c r="B63" s="96"/>
      <c r="C63" s="104"/>
      <c r="D63" s="527"/>
      <c r="E63" s="528"/>
      <c r="F63" s="493"/>
      <c r="G63" s="494"/>
    </row>
    <row r="64" spans="1:11" s="78" customFormat="1" ht="12.75">
      <c r="A64" s="154"/>
      <c r="B64" s="146"/>
      <c r="C64" s="243"/>
      <c r="D64" s="387"/>
      <c r="E64" s="479"/>
      <c r="F64" s="487"/>
      <c r="G64" s="487"/>
      <c r="H64" s="80"/>
      <c r="I64" s="81"/>
      <c r="J64" s="114"/>
      <c r="K64" s="328"/>
    </row>
    <row r="65" spans="1:5" ht="12.75">
      <c r="A65" s="150"/>
      <c r="B65" s="149"/>
      <c r="C65" s="260" t="s">
        <v>182</v>
      </c>
      <c r="D65" s="195"/>
      <c r="E65" s="264"/>
    </row>
    <row r="66" spans="1:11" s="78" customFormat="1" ht="12.75">
      <c r="A66" s="154"/>
      <c r="B66" s="87"/>
      <c r="C66" s="243"/>
      <c r="D66" s="387"/>
      <c r="E66" s="479"/>
      <c r="F66" s="487"/>
      <c r="G66" s="487"/>
      <c r="H66" s="80"/>
      <c r="I66" s="81"/>
      <c r="J66" s="114"/>
      <c r="K66" s="328"/>
    </row>
    <row r="67" spans="1:11" s="78" customFormat="1" ht="114.75">
      <c r="A67" s="154" t="str">
        <f>$B$9</f>
        <v>I.</v>
      </c>
      <c r="B67" s="146">
        <f>COUNT($A$13:B66)+1</f>
        <v>22</v>
      </c>
      <c r="C67" s="343" t="s">
        <v>483</v>
      </c>
      <c r="D67" s="387" t="s">
        <v>96</v>
      </c>
      <c r="E67" s="479">
        <v>11</v>
      </c>
      <c r="F67" s="487"/>
      <c r="G67" s="487">
        <f>IF('Osnovni podatki'!$B$41=1,E67*F67,"")</f>
        <v>0</v>
      </c>
      <c r="H67" s="80"/>
      <c r="I67" s="81"/>
      <c r="J67" s="114"/>
      <c r="K67" s="328"/>
    </row>
    <row r="68" spans="1:11" s="78" customFormat="1" ht="12.75">
      <c r="A68" s="154"/>
      <c r="B68" s="146"/>
      <c r="C68" s="244"/>
      <c r="D68" s="387"/>
      <c r="E68" s="479"/>
      <c r="F68" s="487"/>
      <c r="G68" s="487"/>
      <c r="H68" s="80"/>
      <c r="I68" s="81"/>
      <c r="J68" s="114"/>
      <c r="K68" s="328"/>
    </row>
    <row r="69" spans="1:11" s="78" customFormat="1" ht="114.75">
      <c r="A69" s="154" t="str">
        <f>$B$9</f>
        <v>I.</v>
      </c>
      <c r="B69" s="146">
        <f>COUNT($A$13:B68)+1</f>
        <v>23</v>
      </c>
      <c r="C69" s="343" t="s">
        <v>285</v>
      </c>
      <c r="D69" s="387" t="s">
        <v>96</v>
      </c>
      <c r="E69" s="479">
        <v>70</v>
      </c>
      <c r="F69" s="487"/>
      <c r="G69" s="487">
        <f>IF('Osnovni podatki'!$B$41=1,E69*F69,"")</f>
        <v>0</v>
      </c>
      <c r="H69" s="80"/>
      <c r="I69" s="81"/>
      <c r="J69" s="114"/>
      <c r="K69" s="328"/>
    </row>
    <row r="70" spans="1:11" s="78" customFormat="1" ht="12.75">
      <c r="A70" s="154"/>
      <c r="B70" s="146"/>
      <c r="C70" s="244"/>
      <c r="D70" s="387"/>
      <c r="E70" s="479"/>
      <c r="F70" s="487"/>
      <c r="G70" s="487"/>
      <c r="H70" s="80"/>
      <c r="I70" s="81"/>
      <c r="J70" s="114"/>
      <c r="K70" s="328"/>
    </row>
    <row r="71" spans="1:11" s="78" customFormat="1" ht="114.75">
      <c r="A71" s="154" t="str">
        <f>$B$9</f>
        <v>I.</v>
      </c>
      <c r="B71" s="146">
        <f>COUNT($A$13:B70)+1</f>
        <v>24</v>
      </c>
      <c r="C71" s="343" t="s">
        <v>286</v>
      </c>
      <c r="D71" s="387" t="s">
        <v>96</v>
      </c>
      <c r="E71" s="479">
        <v>14</v>
      </c>
      <c r="F71" s="487"/>
      <c r="G71" s="487">
        <f>IF('Osnovni podatki'!$B$41=1,E71*F71,"")</f>
        <v>0</v>
      </c>
      <c r="H71" s="80"/>
      <c r="I71" s="81"/>
      <c r="J71" s="114"/>
      <c r="K71" s="328"/>
    </row>
    <row r="72" spans="1:11" s="78" customFormat="1" ht="12.75">
      <c r="A72" s="154"/>
      <c r="B72" s="146"/>
      <c r="C72" s="344" t="s">
        <v>287</v>
      </c>
      <c r="D72" s="387" t="s">
        <v>96</v>
      </c>
      <c r="E72" s="479">
        <v>13</v>
      </c>
      <c r="F72" s="487"/>
      <c r="G72" s="487">
        <f>IF('Osnovni podatki'!$B$41=1,E72*F72,"")</f>
        <v>0</v>
      </c>
      <c r="H72" s="80"/>
      <c r="I72" s="81"/>
      <c r="J72" s="114"/>
      <c r="K72" s="328"/>
    </row>
    <row r="73" spans="1:11" s="78" customFormat="1" ht="12.75">
      <c r="A73" s="154"/>
      <c r="B73" s="146"/>
      <c r="C73" s="244"/>
      <c r="D73" s="387"/>
      <c r="E73" s="479"/>
      <c r="F73" s="487"/>
      <c r="G73" s="487"/>
      <c r="H73" s="80"/>
      <c r="I73" s="81"/>
      <c r="J73" s="114"/>
      <c r="K73" s="328"/>
    </row>
    <row r="74" spans="1:11" s="78" customFormat="1" ht="114.75">
      <c r="A74" s="154" t="str">
        <f>$B$9</f>
        <v>I.</v>
      </c>
      <c r="B74" s="146">
        <f>COUNT($A$13:B73)+1</f>
        <v>25</v>
      </c>
      <c r="C74" s="343" t="s">
        <v>288</v>
      </c>
      <c r="D74" s="387" t="s">
        <v>96</v>
      </c>
      <c r="E74" s="479">
        <v>14</v>
      </c>
      <c r="F74" s="487"/>
      <c r="G74" s="487">
        <f>IF('Osnovni podatki'!$B$41=1,E74*F74,"")</f>
        <v>0</v>
      </c>
      <c r="H74" s="80"/>
      <c r="I74" s="81"/>
      <c r="J74" s="114"/>
      <c r="K74" s="328"/>
    </row>
    <row r="75" spans="1:11" s="78" customFormat="1" ht="12.75">
      <c r="A75" s="154"/>
      <c r="B75" s="146"/>
      <c r="C75" s="344" t="s">
        <v>287</v>
      </c>
      <c r="D75" s="387" t="s">
        <v>96</v>
      </c>
      <c r="E75" s="479">
        <v>8</v>
      </c>
      <c r="F75" s="487"/>
      <c r="G75" s="487">
        <f>IF('Osnovni podatki'!$B$41=1,E75*F75,"")</f>
        <v>0</v>
      </c>
      <c r="H75" s="80"/>
      <c r="I75" s="81"/>
      <c r="J75" s="114"/>
      <c r="K75" s="328"/>
    </row>
    <row r="76" spans="1:11" s="78" customFormat="1" ht="12.75">
      <c r="A76" s="154"/>
      <c r="B76" s="146"/>
      <c r="C76" s="244"/>
      <c r="D76" s="387"/>
      <c r="E76" s="479"/>
      <c r="F76" s="487"/>
      <c r="G76" s="487"/>
      <c r="H76" s="80"/>
      <c r="I76" s="81"/>
      <c r="J76" s="114"/>
      <c r="K76" s="328"/>
    </row>
    <row r="77" spans="1:11" s="78" customFormat="1" ht="114.75">
      <c r="A77" s="154" t="str">
        <f>$B$9</f>
        <v>I.</v>
      </c>
      <c r="B77" s="146">
        <f>COUNT($A$13:B76)+1</f>
        <v>26</v>
      </c>
      <c r="C77" s="344" t="s">
        <v>289</v>
      </c>
      <c r="D77" s="387" t="s">
        <v>96</v>
      </c>
      <c r="E77" s="479">
        <v>4</v>
      </c>
      <c r="F77" s="487"/>
      <c r="G77" s="487">
        <f>IF('Osnovni podatki'!$B$41=1,E77*F77,"")</f>
        <v>0</v>
      </c>
      <c r="H77" s="80"/>
      <c r="I77" s="81"/>
      <c r="J77" s="114"/>
      <c r="K77" s="328"/>
    </row>
    <row r="78" spans="1:11" s="78" customFormat="1" ht="12.75">
      <c r="A78" s="154"/>
      <c r="B78" s="146"/>
      <c r="C78" s="244"/>
      <c r="D78" s="387"/>
      <c r="E78" s="479"/>
      <c r="F78" s="487"/>
      <c r="G78" s="487"/>
      <c r="H78" s="80"/>
      <c r="I78" s="81"/>
      <c r="J78" s="114"/>
      <c r="K78" s="328"/>
    </row>
    <row r="79" spans="1:11" s="78" customFormat="1" ht="127.5">
      <c r="A79" s="154" t="str">
        <f>$B$9</f>
        <v>I.</v>
      </c>
      <c r="B79" s="146">
        <f>COUNT($A$13:B78)+1</f>
        <v>27</v>
      </c>
      <c r="C79" s="343" t="s">
        <v>290</v>
      </c>
      <c r="D79" s="387" t="s">
        <v>4</v>
      </c>
      <c r="E79" s="479">
        <v>3</v>
      </c>
      <c r="F79" s="487"/>
      <c r="G79" s="487">
        <f>IF('Osnovni podatki'!$B$41=1,E79*F79,"")</f>
        <v>0</v>
      </c>
      <c r="H79" s="80"/>
      <c r="I79" s="81"/>
      <c r="J79" s="114"/>
      <c r="K79" s="328"/>
    </row>
    <row r="80" spans="1:11" s="78" customFormat="1" ht="12.75">
      <c r="A80" s="154"/>
      <c r="B80" s="146"/>
      <c r="C80" s="244"/>
      <c r="D80" s="387"/>
      <c r="E80" s="479"/>
      <c r="F80" s="487"/>
      <c r="G80" s="487"/>
      <c r="H80" s="80"/>
      <c r="I80" s="81"/>
      <c r="J80" s="114"/>
      <c r="K80" s="328"/>
    </row>
    <row r="81" spans="1:11" s="78" customFormat="1" ht="102">
      <c r="A81" s="154" t="str">
        <f>$B$9</f>
        <v>I.</v>
      </c>
      <c r="B81" s="146">
        <f>COUNT($A$13:B80)+1</f>
        <v>28</v>
      </c>
      <c r="C81" s="344" t="s">
        <v>291</v>
      </c>
      <c r="D81" s="387" t="s">
        <v>4</v>
      </c>
      <c r="E81" s="479">
        <v>4</v>
      </c>
      <c r="F81" s="487"/>
      <c r="G81" s="487">
        <f>IF('Osnovni podatki'!$B$41=1,E81*F81,"")</f>
        <v>0</v>
      </c>
      <c r="H81" s="80"/>
      <c r="I81" s="81"/>
      <c r="J81" s="114"/>
      <c r="K81" s="328"/>
    </row>
    <row r="82" spans="1:11" s="78" customFormat="1" ht="12.75">
      <c r="A82" s="154"/>
      <c r="B82" s="146"/>
      <c r="C82" s="244"/>
      <c r="D82" s="387"/>
      <c r="E82" s="479"/>
      <c r="F82" s="487"/>
      <c r="G82" s="487"/>
      <c r="H82" s="80"/>
      <c r="I82" s="81"/>
      <c r="J82" s="114"/>
      <c r="K82" s="328"/>
    </row>
    <row r="83" spans="1:11" s="78" customFormat="1" ht="102">
      <c r="A83" s="154" t="str">
        <f>$B$9</f>
        <v>I.</v>
      </c>
      <c r="B83" s="146">
        <f>COUNT($A$13:B82)+1</f>
        <v>29</v>
      </c>
      <c r="C83" s="344" t="s">
        <v>292</v>
      </c>
      <c r="D83" s="387" t="s">
        <v>4</v>
      </c>
      <c r="E83" s="479">
        <v>20</v>
      </c>
      <c r="F83" s="487"/>
      <c r="G83" s="487">
        <f>IF('Osnovni podatki'!$B$41=1,E83*F83,"")</f>
        <v>0</v>
      </c>
      <c r="H83" s="80"/>
      <c r="I83" s="81"/>
      <c r="J83" s="114"/>
      <c r="K83" s="328"/>
    </row>
    <row r="84" spans="1:11" s="78" customFormat="1" ht="12.75">
      <c r="A84" s="154"/>
      <c r="B84" s="146"/>
      <c r="C84" s="244"/>
      <c r="D84" s="387"/>
      <c r="E84" s="479"/>
      <c r="F84" s="487"/>
      <c r="G84" s="487"/>
      <c r="H84" s="80"/>
      <c r="I84" s="81"/>
      <c r="J84" s="114"/>
      <c r="K84" s="328"/>
    </row>
    <row r="85" spans="1:11" s="78" customFormat="1" ht="25.5">
      <c r="A85" s="154" t="str">
        <f>$B$9</f>
        <v>I.</v>
      </c>
      <c r="B85" s="146">
        <f>COUNT($A$13:B84)+1</f>
        <v>30</v>
      </c>
      <c r="C85" s="344" t="s">
        <v>293</v>
      </c>
      <c r="D85" s="387" t="s">
        <v>4</v>
      </c>
      <c r="E85" s="479">
        <v>57</v>
      </c>
      <c r="F85" s="487"/>
      <c r="G85" s="487">
        <f>IF('Osnovni podatki'!$B$41=1,E85*F85,"")</f>
        <v>0</v>
      </c>
      <c r="H85" s="80"/>
      <c r="I85" s="81"/>
      <c r="J85" s="114"/>
      <c r="K85" s="328"/>
    </row>
    <row r="86" spans="1:11" s="78" customFormat="1" ht="12.75">
      <c r="A86" s="154"/>
      <c r="B86" s="146"/>
      <c r="C86" s="244"/>
      <c r="D86" s="387"/>
      <c r="E86" s="479"/>
      <c r="F86" s="487"/>
      <c r="G86" s="487"/>
      <c r="H86" s="80"/>
      <c r="I86" s="81"/>
      <c r="J86" s="114"/>
      <c r="K86" s="328"/>
    </row>
    <row r="87" spans="1:11" s="78" customFormat="1" ht="12.75">
      <c r="A87" s="154" t="str">
        <f>$B$9</f>
        <v>I.</v>
      </c>
      <c r="B87" s="146">
        <f>COUNT($A$13:B86)+1</f>
        <v>31</v>
      </c>
      <c r="C87" s="244" t="s">
        <v>295</v>
      </c>
      <c r="D87" s="387" t="s">
        <v>96</v>
      </c>
      <c r="E87" s="479">
        <v>1</v>
      </c>
      <c r="F87" s="487"/>
      <c r="G87" s="487">
        <f>IF('Osnovni podatki'!$B$41=1,E87*F87,"")</f>
        <v>0</v>
      </c>
      <c r="H87" s="80"/>
      <c r="I87" s="81"/>
      <c r="J87" s="114"/>
      <c r="K87" s="328"/>
    </row>
    <row r="88" spans="1:11" s="78" customFormat="1" ht="12.75">
      <c r="A88" s="154"/>
      <c r="B88" s="146"/>
      <c r="C88" s="244"/>
      <c r="D88" s="387"/>
      <c r="E88" s="479"/>
      <c r="F88" s="487"/>
      <c r="G88" s="487"/>
      <c r="H88" s="80"/>
      <c r="I88" s="81"/>
      <c r="J88" s="114"/>
      <c r="K88" s="328"/>
    </row>
    <row r="89" spans="1:11" s="78" customFormat="1" ht="12.75">
      <c r="A89" s="154" t="str">
        <f>$B$9</f>
        <v>I.</v>
      </c>
      <c r="B89" s="146">
        <f>COUNT($A$13:B88)+1</f>
        <v>32</v>
      </c>
      <c r="C89" s="243" t="s">
        <v>191</v>
      </c>
      <c r="D89" s="387" t="s">
        <v>96</v>
      </c>
      <c r="E89" s="479">
        <v>1</v>
      </c>
      <c r="F89" s="487"/>
      <c r="G89" s="487">
        <f>IF('Osnovni podatki'!$B$41=1,E89*F89,"")</f>
        <v>0</v>
      </c>
      <c r="H89" s="80"/>
      <c r="I89" s="81"/>
      <c r="J89" s="114"/>
      <c r="K89" s="328"/>
    </row>
    <row r="90" spans="1:11" s="78" customFormat="1" ht="12.75">
      <c r="A90" s="154"/>
      <c r="B90" s="146"/>
      <c r="C90" s="257"/>
      <c r="D90" s="525"/>
      <c r="E90" s="507"/>
      <c r="F90" s="487"/>
      <c r="G90" s="487"/>
      <c r="H90" s="80"/>
      <c r="I90" s="81"/>
      <c r="J90" s="114"/>
      <c r="K90" s="328"/>
    </row>
    <row r="91" spans="1:11" s="78" customFormat="1" ht="12.75">
      <c r="A91" s="154" t="str">
        <f>$B$9</f>
        <v>I.</v>
      </c>
      <c r="B91" s="146">
        <f>COUNT($A$13:B90)+1</f>
        <v>33</v>
      </c>
      <c r="C91" s="243" t="s">
        <v>201</v>
      </c>
      <c r="D91" s="387" t="s">
        <v>138</v>
      </c>
      <c r="E91" s="479">
        <v>3</v>
      </c>
      <c r="F91" s="487">
        <f>(SUM(G67:G89))/100</f>
        <v>0</v>
      </c>
      <c r="G91" s="487">
        <f>IF('Osnovni podatki'!$B$41=1,E91*F91,"")</f>
        <v>0</v>
      </c>
      <c r="H91" s="80"/>
      <c r="I91" s="81"/>
      <c r="J91" s="114"/>
      <c r="K91" s="328"/>
    </row>
    <row r="92" spans="1:11" s="78" customFormat="1" ht="12.75">
      <c r="A92" s="154"/>
      <c r="B92" s="146"/>
      <c r="C92" s="243"/>
      <c r="D92" s="113"/>
      <c r="E92" s="98"/>
      <c r="F92" s="487"/>
      <c r="G92" s="487"/>
      <c r="H92" s="80"/>
      <c r="I92" s="81"/>
      <c r="J92" s="114"/>
      <c r="K92" s="328"/>
    </row>
    <row r="93" spans="1:7" s="133" customFormat="1" ht="13.5" thickBot="1">
      <c r="A93" s="153"/>
      <c r="B93" s="148"/>
      <c r="C93" s="130" t="str">
        <f>CONCATENATE(C65," - SKUPAJ:")</f>
        <v>VARNOSTNA RAZSVETLJAVA - SKUPAJ:</v>
      </c>
      <c r="D93" s="130"/>
      <c r="E93" s="130"/>
      <c r="F93" s="491"/>
      <c r="G93" s="492">
        <f>IF('Osnovni podatki'!$B$41=1,SUM(G67:G91),"")</f>
        <v>0</v>
      </c>
    </row>
    <row r="94" spans="1:7" s="112" customFormat="1" ht="15">
      <c r="A94" s="96"/>
      <c r="B94" s="96"/>
      <c r="C94" s="104"/>
      <c r="D94" s="96"/>
      <c r="E94" s="105"/>
      <c r="F94" s="493"/>
      <c r="G94" s="494"/>
    </row>
    <row r="95" spans="1:7" s="133" customFormat="1" ht="13.5" thickBot="1">
      <c r="A95" s="153"/>
      <c r="B95" s="148"/>
      <c r="C95" s="130" t="str">
        <f>CONCATENATE(B9," ",C9," - SKUPAJ:")</f>
        <v>I. ELEKTRO DEL - SKUPAJ:</v>
      </c>
      <c r="D95" s="130"/>
      <c r="E95" s="130"/>
      <c r="F95" s="491"/>
      <c r="G95" s="492">
        <f>IF('Osnovni podatki'!$B$41=1,SUM(G62,G93),"")</f>
        <v>0</v>
      </c>
    </row>
    <row r="96" spans="1:7" s="112" customFormat="1" ht="15">
      <c r="A96" s="96"/>
      <c r="B96" s="96"/>
      <c r="C96" s="104"/>
      <c r="D96" s="96"/>
      <c r="E96" s="105"/>
      <c r="F96" s="493"/>
      <c r="G96" s="494"/>
    </row>
    <row r="97" spans="1:7" s="78" customFormat="1" ht="12">
      <c r="A97" s="86"/>
      <c r="B97" s="86"/>
      <c r="C97" s="117"/>
      <c r="D97" s="86"/>
      <c r="E97" s="88"/>
      <c r="F97" s="495"/>
      <c r="G97" s="495"/>
    </row>
    <row r="98" spans="1:7" s="138" customFormat="1" ht="13.5" thickBot="1">
      <c r="A98" s="514" t="str">
        <f>CONCATENATE("DELNA REKAPITULACIJA - ",A3,C3)</f>
        <v>DELNA REKAPITULACIJA - E2.RAZSVETLJAVA</v>
      </c>
      <c r="B98" s="514"/>
      <c r="C98" s="515"/>
      <c r="D98" s="381"/>
      <c r="E98" s="516"/>
      <c r="F98" s="521"/>
      <c r="G98" s="521"/>
    </row>
    <row r="99" spans="1:7" s="175" customFormat="1" ht="14.25" customHeight="1">
      <c r="A99" s="170"/>
      <c r="B99" s="170"/>
      <c r="C99" s="171"/>
      <c r="D99" s="170"/>
      <c r="E99" s="172"/>
      <c r="F99" s="522"/>
      <c r="G99" s="522"/>
    </row>
    <row r="100" spans="1:11" s="133" customFormat="1" ht="12.75">
      <c r="A100" s="178"/>
      <c r="B100" s="178"/>
      <c r="C100" s="134" t="str">
        <f>C62</f>
        <v>SPLOŠNA RAZSVETLJAVA - SKUPAJ:</v>
      </c>
      <c r="E100" s="180"/>
      <c r="F100" s="523"/>
      <c r="G100" s="524">
        <f>G62</f>
        <v>0</v>
      </c>
      <c r="H100" s="175"/>
      <c r="J100" s="177"/>
      <c r="K100" s="177"/>
    </row>
    <row r="101" spans="1:11" s="133" customFormat="1" ht="12.75">
      <c r="A101" s="178"/>
      <c r="B101" s="178"/>
      <c r="C101" s="134" t="str">
        <f>C93</f>
        <v>VARNOSTNA RAZSVETLJAVA - SKUPAJ:</v>
      </c>
      <c r="E101" s="180"/>
      <c r="F101" s="523"/>
      <c r="G101" s="524">
        <f>G93</f>
        <v>0</v>
      </c>
      <c r="H101" s="175"/>
      <c r="J101" s="177"/>
      <c r="K101" s="177"/>
    </row>
    <row r="102" spans="1:7" s="138" customFormat="1" ht="12.75">
      <c r="A102" s="145"/>
      <c r="B102" s="145"/>
      <c r="C102" s="220" t="str">
        <f>CONCATENATE(A3," ",C3," - SKUPAJ:")</f>
        <v>E2. RAZSVETLJAVA - SKUPAJ:</v>
      </c>
      <c r="D102" s="136"/>
      <c r="E102" s="136"/>
      <c r="F102" s="501"/>
      <c r="G102" s="502">
        <f>IF('Osnovni podatki'!$B$41=1,SUM(G100:G101),"")</f>
        <v>0</v>
      </c>
    </row>
    <row r="103" spans="1:7" s="175" customFormat="1" ht="12.75">
      <c r="A103" s="182"/>
      <c r="B103" s="182"/>
      <c r="C103" s="181"/>
      <c r="D103" s="182"/>
      <c r="E103" s="189"/>
      <c r="F103" s="340"/>
      <c r="G103" s="496"/>
    </row>
    <row r="104" spans="1:7" s="78" customFormat="1" ht="12">
      <c r="A104" s="86"/>
      <c r="B104" s="86"/>
      <c r="C104" s="87"/>
      <c r="D104" s="86"/>
      <c r="E104" s="88"/>
      <c r="F104" s="495"/>
      <c r="G104" s="495"/>
    </row>
    <row r="105" spans="1:7" s="78" customFormat="1" ht="12">
      <c r="A105" s="86"/>
      <c r="B105" s="86"/>
      <c r="C105" s="87"/>
      <c r="D105" s="86"/>
      <c r="E105" s="88"/>
      <c r="F105" s="495"/>
      <c r="G105" s="495"/>
    </row>
    <row r="106" spans="1:7" s="78" customFormat="1" ht="12">
      <c r="A106" s="86"/>
      <c r="B106" s="86"/>
      <c r="C106" s="87"/>
      <c r="D106" s="86"/>
      <c r="E106" s="88"/>
      <c r="F106" s="495"/>
      <c r="G106" s="495"/>
    </row>
    <row r="107" spans="1:7" s="78" customFormat="1" ht="12">
      <c r="A107" s="86"/>
      <c r="B107" s="86"/>
      <c r="C107" s="87"/>
      <c r="D107" s="86"/>
      <c r="E107" s="88"/>
      <c r="F107" s="495"/>
      <c r="G107" s="495"/>
    </row>
    <row r="108" spans="1:7" s="78" customFormat="1" ht="12">
      <c r="A108" s="86"/>
      <c r="B108" s="86"/>
      <c r="C108" s="87"/>
      <c r="D108" s="86"/>
      <c r="E108" s="88"/>
      <c r="F108" s="495"/>
      <c r="G108" s="495"/>
    </row>
    <row r="109" spans="1:7" s="78" customFormat="1" ht="12">
      <c r="A109" s="86"/>
      <c r="B109" s="86"/>
      <c r="C109" s="87"/>
      <c r="D109" s="86"/>
      <c r="E109" s="88"/>
      <c r="F109" s="495"/>
      <c r="G109" s="495"/>
    </row>
    <row r="110" spans="1:7" s="78" customFormat="1" ht="12">
      <c r="A110" s="86"/>
      <c r="B110" s="86"/>
      <c r="C110" s="87"/>
      <c r="D110" s="86"/>
      <c r="E110" s="88"/>
      <c r="F110" s="495"/>
      <c r="G110" s="495"/>
    </row>
    <row r="111" spans="1:7" s="78" customFormat="1" ht="12">
      <c r="A111" s="86"/>
      <c r="B111" s="86"/>
      <c r="C111" s="87"/>
      <c r="D111" s="86"/>
      <c r="E111" s="88"/>
      <c r="F111" s="495"/>
      <c r="G111" s="495"/>
    </row>
    <row r="112" spans="1:7" s="78" customFormat="1" ht="12">
      <c r="A112" s="86"/>
      <c r="B112" s="86"/>
      <c r="C112" s="87"/>
      <c r="D112" s="86"/>
      <c r="E112" s="88"/>
      <c r="F112" s="495"/>
      <c r="G112" s="495"/>
    </row>
    <row r="113" spans="1:7" s="78" customFormat="1" ht="12">
      <c r="A113" s="86"/>
      <c r="B113" s="86"/>
      <c r="C113" s="87"/>
      <c r="D113" s="86"/>
      <c r="E113" s="88"/>
      <c r="F113" s="495"/>
      <c r="G113" s="495"/>
    </row>
    <row r="114" spans="1:7" s="78" customFormat="1" ht="12">
      <c r="A114" s="86"/>
      <c r="B114" s="86"/>
      <c r="C114" s="87"/>
      <c r="D114" s="86"/>
      <c r="E114" s="88"/>
      <c r="F114" s="495"/>
      <c r="G114" s="495"/>
    </row>
    <row r="115" spans="1:7" s="78" customFormat="1" ht="12">
      <c r="A115" s="86"/>
      <c r="B115" s="86"/>
      <c r="C115" s="87"/>
      <c r="D115" s="86"/>
      <c r="E115" s="88"/>
      <c r="F115" s="495"/>
      <c r="G115" s="495"/>
    </row>
    <row r="116" spans="1:7" s="78" customFormat="1" ht="12">
      <c r="A116" s="86"/>
      <c r="B116" s="86"/>
      <c r="C116" s="87"/>
      <c r="D116" s="86"/>
      <c r="E116" s="88"/>
      <c r="F116" s="495"/>
      <c r="G116" s="495"/>
    </row>
    <row r="117" spans="1:7" s="78" customFormat="1" ht="12">
      <c r="A117" s="86"/>
      <c r="B117" s="86"/>
      <c r="C117" s="87"/>
      <c r="D117" s="86"/>
      <c r="E117" s="88"/>
      <c r="F117" s="495"/>
      <c r="G117" s="495"/>
    </row>
    <row r="118" spans="1:7" s="78" customFormat="1" ht="12">
      <c r="A118" s="86"/>
      <c r="B118" s="86"/>
      <c r="C118" s="87"/>
      <c r="D118" s="86"/>
      <c r="E118" s="88"/>
      <c r="F118" s="495"/>
      <c r="G118" s="495"/>
    </row>
    <row r="119" spans="1:7" s="78" customFormat="1" ht="12">
      <c r="A119" s="86"/>
      <c r="B119" s="86"/>
      <c r="C119" s="87"/>
      <c r="D119" s="86"/>
      <c r="E119" s="88"/>
      <c r="F119" s="495"/>
      <c r="G119" s="495"/>
    </row>
    <row r="120" spans="1:7" s="78" customFormat="1" ht="12">
      <c r="A120" s="86"/>
      <c r="B120" s="86"/>
      <c r="C120" s="87"/>
      <c r="D120" s="86"/>
      <c r="E120" s="88"/>
      <c r="F120" s="495"/>
      <c r="G120" s="495"/>
    </row>
    <row r="121" spans="1:7" s="78" customFormat="1" ht="12">
      <c r="A121" s="86"/>
      <c r="B121" s="86"/>
      <c r="C121" s="87"/>
      <c r="D121" s="86"/>
      <c r="E121" s="88"/>
      <c r="F121" s="495"/>
      <c r="G121" s="495"/>
    </row>
    <row r="122" spans="1:7" s="78" customFormat="1" ht="12">
      <c r="A122" s="86"/>
      <c r="B122" s="86"/>
      <c r="C122" s="87"/>
      <c r="D122" s="86"/>
      <c r="E122" s="88"/>
      <c r="F122" s="495"/>
      <c r="G122" s="495"/>
    </row>
    <row r="123" spans="1:7" s="78" customFormat="1" ht="12">
      <c r="A123" s="86"/>
      <c r="B123" s="86"/>
      <c r="C123" s="87"/>
      <c r="D123" s="86"/>
      <c r="E123" s="88"/>
      <c r="F123" s="495"/>
      <c r="G123" s="495"/>
    </row>
    <row r="124" spans="1:7" s="78" customFormat="1" ht="12">
      <c r="A124" s="86"/>
      <c r="B124" s="86"/>
      <c r="C124" s="87"/>
      <c r="D124" s="86"/>
      <c r="E124" s="88"/>
      <c r="F124" s="495"/>
      <c r="G124" s="495"/>
    </row>
    <row r="125" spans="1:7" s="78" customFormat="1" ht="12">
      <c r="A125" s="86"/>
      <c r="B125" s="86"/>
      <c r="C125" s="87"/>
      <c r="D125" s="86"/>
      <c r="E125" s="88"/>
      <c r="F125" s="495"/>
      <c r="G125" s="495"/>
    </row>
    <row r="126" spans="1:7" s="78" customFormat="1" ht="12">
      <c r="A126" s="86"/>
      <c r="B126" s="86"/>
      <c r="C126" s="87"/>
      <c r="D126" s="86"/>
      <c r="E126" s="88"/>
      <c r="F126" s="495"/>
      <c r="G126" s="495"/>
    </row>
    <row r="127" spans="1:7" s="78" customFormat="1" ht="12">
      <c r="A127" s="86"/>
      <c r="B127" s="86"/>
      <c r="C127" s="87"/>
      <c r="D127" s="86"/>
      <c r="E127" s="88"/>
      <c r="F127" s="495"/>
      <c r="G127" s="495"/>
    </row>
    <row r="128" spans="1:7" s="78" customFormat="1" ht="12">
      <c r="A128" s="86"/>
      <c r="B128" s="86"/>
      <c r="C128" s="87"/>
      <c r="D128" s="86"/>
      <c r="E128" s="88"/>
      <c r="F128" s="495"/>
      <c r="G128" s="495"/>
    </row>
    <row r="129" spans="1:7" s="78" customFormat="1" ht="12">
      <c r="A129" s="86"/>
      <c r="B129" s="86"/>
      <c r="C129" s="87"/>
      <c r="D129" s="86"/>
      <c r="E129" s="88"/>
      <c r="F129" s="495"/>
      <c r="G129" s="495"/>
    </row>
    <row r="130" spans="1:7" s="78" customFormat="1" ht="12">
      <c r="A130" s="86"/>
      <c r="B130" s="86"/>
      <c r="C130" s="87"/>
      <c r="D130" s="86"/>
      <c r="E130" s="88"/>
      <c r="F130" s="495"/>
      <c r="G130" s="495"/>
    </row>
    <row r="131" spans="1:7" s="78" customFormat="1" ht="12">
      <c r="A131" s="86"/>
      <c r="B131" s="86"/>
      <c r="C131" s="87"/>
      <c r="D131" s="86"/>
      <c r="E131" s="88"/>
      <c r="F131" s="495"/>
      <c r="G131" s="495"/>
    </row>
    <row r="132" spans="1:7" s="78" customFormat="1" ht="12">
      <c r="A132" s="86"/>
      <c r="B132" s="86"/>
      <c r="C132" s="87"/>
      <c r="D132" s="86"/>
      <c r="E132" s="88"/>
      <c r="F132" s="495"/>
      <c r="G132" s="495"/>
    </row>
    <row r="133" spans="1:7" s="78" customFormat="1" ht="12">
      <c r="A133" s="86"/>
      <c r="B133" s="86"/>
      <c r="C133" s="87"/>
      <c r="D133" s="86"/>
      <c r="E133" s="88"/>
      <c r="F133" s="495"/>
      <c r="G133" s="495"/>
    </row>
    <row r="134" spans="1:7" s="78" customFormat="1" ht="12">
      <c r="A134" s="86"/>
      <c r="B134" s="86"/>
      <c r="C134" s="87"/>
      <c r="D134" s="86"/>
      <c r="E134" s="88"/>
      <c r="F134" s="495"/>
      <c r="G134" s="495"/>
    </row>
    <row r="135" spans="1:7" s="78" customFormat="1" ht="12">
      <c r="A135" s="86"/>
      <c r="B135" s="86"/>
      <c r="C135" s="87"/>
      <c r="D135" s="86"/>
      <c r="E135" s="88"/>
      <c r="F135" s="495"/>
      <c r="G135" s="495"/>
    </row>
    <row r="136" spans="1:7" s="78" customFormat="1" ht="12">
      <c r="A136" s="86"/>
      <c r="B136" s="86"/>
      <c r="C136" s="87"/>
      <c r="D136" s="86"/>
      <c r="E136" s="88"/>
      <c r="F136" s="495"/>
      <c r="G136" s="495"/>
    </row>
    <row r="137" spans="1:7" s="78" customFormat="1" ht="12">
      <c r="A137" s="86"/>
      <c r="B137" s="86"/>
      <c r="C137" s="87"/>
      <c r="D137" s="86"/>
      <c r="E137" s="88"/>
      <c r="F137" s="495"/>
      <c r="G137" s="495"/>
    </row>
    <row r="138" spans="1:7" s="78" customFormat="1" ht="12">
      <c r="A138" s="86"/>
      <c r="B138" s="86"/>
      <c r="C138" s="87"/>
      <c r="D138" s="86"/>
      <c r="E138" s="88"/>
      <c r="F138" s="495"/>
      <c r="G138" s="495"/>
    </row>
    <row r="139" spans="1:7" s="78" customFormat="1" ht="12">
      <c r="A139" s="86"/>
      <c r="B139" s="86"/>
      <c r="C139" s="87"/>
      <c r="D139" s="86"/>
      <c r="E139" s="88"/>
      <c r="F139" s="495"/>
      <c r="G139" s="495"/>
    </row>
    <row r="140" spans="1:7" s="78" customFormat="1" ht="12">
      <c r="A140" s="86"/>
      <c r="B140" s="86"/>
      <c r="C140" s="87"/>
      <c r="D140" s="86"/>
      <c r="E140" s="88"/>
      <c r="F140" s="495"/>
      <c r="G140" s="495"/>
    </row>
    <row r="141" spans="1:7" s="78" customFormat="1" ht="12">
      <c r="A141" s="86"/>
      <c r="B141" s="86"/>
      <c r="C141" s="87"/>
      <c r="D141" s="86"/>
      <c r="E141" s="88"/>
      <c r="F141" s="495"/>
      <c r="G141" s="495"/>
    </row>
    <row r="142" spans="1:7" s="78" customFormat="1" ht="12">
      <c r="A142" s="86"/>
      <c r="B142" s="86"/>
      <c r="C142" s="87"/>
      <c r="D142" s="86"/>
      <c r="E142" s="88"/>
      <c r="F142" s="495"/>
      <c r="G142" s="495"/>
    </row>
    <row r="143" spans="1:7" s="78" customFormat="1" ht="12">
      <c r="A143" s="86"/>
      <c r="B143" s="86"/>
      <c r="C143" s="87"/>
      <c r="D143" s="86"/>
      <c r="E143" s="88"/>
      <c r="F143" s="495"/>
      <c r="G143" s="495"/>
    </row>
    <row r="144" spans="1:7" s="78" customFormat="1" ht="12">
      <c r="A144" s="86"/>
      <c r="B144" s="86"/>
      <c r="C144" s="87"/>
      <c r="D144" s="86"/>
      <c r="E144" s="88"/>
      <c r="F144" s="495"/>
      <c r="G144" s="495"/>
    </row>
    <row r="145" spans="1:7" s="78" customFormat="1" ht="12">
      <c r="A145" s="86"/>
      <c r="B145" s="86"/>
      <c r="C145" s="87"/>
      <c r="D145" s="86"/>
      <c r="E145" s="88"/>
      <c r="F145" s="495"/>
      <c r="G145" s="495"/>
    </row>
    <row r="146" spans="1:7" s="78" customFormat="1" ht="12">
      <c r="A146" s="86"/>
      <c r="B146" s="86"/>
      <c r="C146" s="87"/>
      <c r="D146" s="86"/>
      <c r="E146" s="88"/>
      <c r="F146" s="495"/>
      <c r="G146" s="495"/>
    </row>
    <row r="147" spans="1:7" s="78" customFormat="1" ht="12">
      <c r="A147" s="86"/>
      <c r="B147" s="86"/>
      <c r="C147" s="87"/>
      <c r="D147" s="86"/>
      <c r="E147" s="88"/>
      <c r="F147" s="495"/>
      <c r="G147" s="495"/>
    </row>
    <row r="148" spans="1:7" s="78" customFormat="1" ht="12">
      <c r="A148" s="86"/>
      <c r="B148" s="86"/>
      <c r="C148" s="87"/>
      <c r="D148" s="86"/>
      <c r="E148" s="88"/>
      <c r="F148" s="495"/>
      <c r="G148" s="495"/>
    </row>
    <row r="149" spans="1:7" s="78" customFormat="1" ht="12">
      <c r="A149" s="86"/>
      <c r="B149" s="86"/>
      <c r="C149" s="87"/>
      <c r="D149" s="86"/>
      <c r="E149" s="88"/>
      <c r="F149" s="495"/>
      <c r="G149" s="495"/>
    </row>
    <row r="150" spans="1:7" s="78" customFormat="1" ht="12">
      <c r="A150" s="86"/>
      <c r="B150" s="86"/>
      <c r="C150" s="87"/>
      <c r="D150" s="86"/>
      <c r="E150" s="88"/>
      <c r="F150" s="495"/>
      <c r="G150" s="495"/>
    </row>
    <row r="151" spans="1:7" s="78" customFormat="1" ht="12">
      <c r="A151" s="86"/>
      <c r="B151" s="86"/>
      <c r="C151" s="87"/>
      <c r="D151" s="86"/>
      <c r="E151" s="88"/>
      <c r="F151" s="495"/>
      <c r="G151" s="495"/>
    </row>
    <row r="152" spans="1:7" s="78" customFormat="1" ht="12">
      <c r="A152" s="86"/>
      <c r="B152" s="86"/>
      <c r="C152" s="87"/>
      <c r="D152" s="86"/>
      <c r="E152" s="88"/>
      <c r="F152" s="495"/>
      <c r="G152" s="495"/>
    </row>
    <row r="153" spans="1:7" s="78" customFormat="1" ht="12">
      <c r="A153" s="86"/>
      <c r="B153" s="86"/>
      <c r="C153" s="87"/>
      <c r="D153" s="86"/>
      <c r="E153" s="88"/>
      <c r="F153" s="495"/>
      <c r="G153" s="495"/>
    </row>
    <row r="154" spans="1:7" s="78" customFormat="1" ht="12">
      <c r="A154" s="86"/>
      <c r="B154" s="86"/>
      <c r="C154" s="87"/>
      <c r="D154" s="86"/>
      <c r="E154" s="88"/>
      <c r="F154" s="495"/>
      <c r="G154" s="495"/>
    </row>
    <row r="155" spans="1:7" s="78" customFormat="1" ht="12">
      <c r="A155" s="86"/>
      <c r="B155" s="86"/>
      <c r="C155" s="87"/>
      <c r="D155" s="86"/>
      <c r="E155" s="88"/>
      <c r="F155" s="495"/>
      <c r="G155" s="495"/>
    </row>
    <row r="156" spans="1:7" s="78" customFormat="1" ht="12">
      <c r="A156" s="86"/>
      <c r="B156" s="86"/>
      <c r="C156" s="87"/>
      <c r="D156" s="86"/>
      <c r="E156" s="88"/>
      <c r="F156" s="495"/>
      <c r="G156" s="495"/>
    </row>
    <row r="157" spans="1:7" s="78" customFormat="1" ht="12">
      <c r="A157" s="86"/>
      <c r="B157" s="86"/>
      <c r="C157" s="87"/>
      <c r="D157" s="86"/>
      <c r="E157" s="88"/>
      <c r="F157" s="495"/>
      <c r="G157" s="495"/>
    </row>
    <row r="158" spans="1:7" s="78" customFormat="1" ht="12">
      <c r="A158" s="86"/>
      <c r="B158" s="86"/>
      <c r="C158" s="87"/>
      <c r="D158" s="86"/>
      <c r="E158" s="88"/>
      <c r="F158" s="495"/>
      <c r="G158" s="495"/>
    </row>
    <row r="159" spans="1:7" s="78" customFormat="1" ht="12">
      <c r="A159" s="86"/>
      <c r="B159" s="86"/>
      <c r="C159" s="87"/>
      <c r="D159" s="86"/>
      <c r="E159" s="88"/>
      <c r="F159" s="495"/>
      <c r="G159" s="495"/>
    </row>
    <row r="160" spans="1:7" s="78" customFormat="1" ht="12">
      <c r="A160" s="86"/>
      <c r="B160" s="86"/>
      <c r="C160" s="87"/>
      <c r="D160" s="86"/>
      <c r="E160" s="88"/>
      <c r="F160" s="495"/>
      <c r="G160" s="495"/>
    </row>
    <row r="161" spans="1:7" s="78" customFormat="1" ht="12">
      <c r="A161" s="86"/>
      <c r="B161" s="86"/>
      <c r="C161" s="87"/>
      <c r="D161" s="86"/>
      <c r="E161" s="88"/>
      <c r="F161" s="495"/>
      <c r="G161" s="495"/>
    </row>
    <row r="162" spans="1:7" s="78" customFormat="1" ht="12">
      <c r="A162" s="86"/>
      <c r="B162" s="86"/>
      <c r="C162" s="87"/>
      <c r="D162" s="86"/>
      <c r="E162" s="88"/>
      <c r="F162" s="495"/>
      <c r="G162" s="495"/>
    </row>
    <row r="163" spans="1:7" s="78" customFormat="1" ht="12">
      <c r="A163" s="86"/>
      <c r="B163" s="86"/>
      <c r="C163" s="87"/>
      <c r="D163" s="86"/>
      <c r="E163" s="88"/>
      <c r="F163" s="495"/>
      <c r="G163" s="495"/>
    </row>
    <row r="164" spans="1:7" s="78" customFormat="1" ht="12">
      <c r="A164" s="86"/>
      <c r="B164" s="86"/>
      <c r="C164" s="87"/>
      <c r="D164" s="86"/>
      <c r="E164" s="88"/>
      <c r="F164" s="495"/>
      <c r="G164" s="495"/>
    </row>
    <row r="165" spans="1:7" s="78" customFormat="1" ht="12">
      <c r="A165" s="86"/>
      <c r="B165" s="86"/>
      <c r="C165" s="87"/>
      <c r="D165" s="86"/>
      <c r="E165" s="88"/>
      <c r="F165" s="495"/>
      <c r="G165" s="495"/>
    </row>
    <row r="166" spans="1:7" s="78" customFormat="1" ht="12">
      <c r="A166" s="86"/>
      <c r="B166" s="86"/>
      <c r="C166" s="87"/>
      <c r="D166" s="86"/>
      <c r="E166" s="88"/>
      <c r="F166" s="495"/>
      <c r="G166" s="495"/>
    </row>
    <row r="167" spans="1:7" s="78" customFormat="1" ht="12">
      <c r="A167" s="86"/>
      <c r="B167" s="86"/>
      <c r="C167" s="87"/>
      <c r="D167" s="86"/>
      <c r="E167" s="88"/>
      <c r="F167" s="495"/>
      <c r="G167" s="495"/>
    </row>
    <row r="168" spans="1:7" s="78" customFormat="1" ht="12">
      <c r="A168" s="86"/>
      <c r="B168" s="86"/>
      <c r="C168" s="87"/>
      <c r="D168" s="86"/>
      <c r="E168" s="88"/>
      <c r="F168" s="495"/>
      <c r="G168" s="495"/>
    </row>
    <row r="169" spans="1:7" s="78" customFormat="1" ht="12">
      <c r="A169" s="86"/>
      <c r="B169" s="86"/>
      <c r="C169" s="87"/>
      <c r="D169" s="86"/>
      <c r="E169" s="88"/>
      <c r="F169" s="495"/>
      <c r="G169" s="495"/>
    </row>
    <row r="170" spans="1:7" s="78" customFormat="1" ht="12">
      <c r="A170" s="86"/>
      <c r="B170" s="86"/>
      <c r="C170" s="87"/>
      <c r="D170" s="86"/>
      <c r="E170" s="88"/>
      <c r="F170" s="495"/>
      <c r="G170" s="495"/>
    </row>
    <row r="171" spans="1:7" s="78" customFormat="1" ht="12">
      <c r="A171" s="86"/>
      <c r="B171" s="86"/>
      <c r="C171" s="87"/>
      <c r="D171" s="86"/>
      <c r="E171" s="88"/>
      <c r="F171" s="495"/>
      <c r="G171" s="495"/>
    </row>
    <row r="172" spans="1:7" s="78" customFormat="1" ht="12">
      <c r="A172" s="86"/>
      <c r="B172" s="86"/>
      <c r="C172" s="87"/>
      <c r="D172" s="86"/>
      <c r="E172" s="88"/>
      <c r="F172" s="495"/>
      <c r="G172" s="495"/>
    </row>
    <row r="173" spans="1:7" s="78" customFormat="1" ht="12">
      <c r="A173" s="86"/>
      <c r="B173" s="86"/>
      <c r="C173" s="87"/>
      <c r="D173" s="86"/>
      <c r="E173" s="88"/>
      <c r="F173" s="495"/>
      <c r="G173" s="495"/>
    </row>
    <row r="174" spans="1:7" s="78" customFormat="1" ht="12">
      <c r="A174" s="86"/>
      <c r="B174" s="86"/>
      <c r="C174" s="87"/>
      <c r="D174" s="86"/>
      <c r="E174" s="88"/>
      <c r="F174" s="495"/>
      <c r="G174" s="495"/>
    </row>
    <row r="175" spans="1:7" s="78" customFormat="1" ht="12">
      <c r="A175" s="86"/>
      <c r="B175" s="86"/>
      <c r="C175" s="87"/>
      <c r="D175" s="86"/>
      <c r="E175" s="88"/>
      <c r="F175" s="495"/>
      <c r="G175" s="495"/>
    </row>
    <row r="176" spans="1:7" s="78" customFormat="1" ht="12">
      <c r="A176" s="86"/>
      <c r="B176" s="86"/>
      <c r="C176" s="87"/>
      <c r="D176" s="86"/>
      <c r="E176" s="88"/>
      <c r="F176" s="495"/>
      <c r="G176" s="495"/>
    </row>
    <row r="177" spans="1:7" s="78" customFormat="1" ht="12">
      <c r="A177" s="86"/>
      <c r="B177" s="86"/>
      <c r="C177" s="87"/>
      <c r="D177" s="86"/>
      <c r="E177" s="88"/>
      <c r="F177" s="495"/>
      <c r="G177" s="495"/>
    </row>
    <row r="178" spans="1:7" s="78" customFormat="1" ht="12">
      <c r="A178" s="86"/>
      <c r="B178" s="86"/>
      <c r="C178" s="87"/>
      <c r="D178" s="86"/>
      <c r="E178" s="88"/>
      <c r="F178" s="495"/>
      <c r="G178" s="495"/>
    </row>
    <row r="179" spans="1:7" s="78" customFormat="1" ht="12">
      <c r="A179" s="86"/>
      <c r="B179" s="86"/>
      <c r="C179" s="87"/>
      <c r="D179" s="86"/>
      <c r="E179" s="88"/>
      <c r="F179" s="495"/>
      <c r="G179" s="495"/>
    </row>
    <row r="180" spans="1:7" s="78" customFormat="1" ht="12">
      <c r="A180" s="86"/>
      <c r="B180" s="86"/>
      <c r="C180" s="87"/>
      <c r="D180" s="86"/>
      <c r="E180" s="88"/>
      <c r="F180" s="495"/>
      <c r="G180" s="495"/>
    </row>
    <row r="181" spans="1:7" s="78" customFormat="1" ht="12">
      <c r="A181" s="86"/>
      <c r="B181" s="86"/>
      <c r="C181" s="87"/>
      <c r="D181" s="86"/>
      <c r="E181" s="88"/>
      <c r="F181" s="495"/>
      <c r="G181" s="495"/>
    </row>
    <row r="182" spans="1:7" s="78" customFormat="1" ht="12">
      <c r="A182" s="86"/>
      <c r="B182" s="86"/>
      <c r="C182" s="87"/>
      <c r="D182" s="86"/>
      <c r="E182" s="88"/>
      <c r="F182" s="495"/>
      <c r="G182" s="495"/>
    </row>
    <row r="183" spans="1:7" s="78" customFormat="1" ht="12">
      <c r="A183" s="86"/>
      <c r="B183" s="86"/>
      <c r="C183" s="87"/>
      <c r="D183" s="86"/>
      <c r="E183" s="88"/>
      <c r="F183" s="495"/>
      <c r="G183" s="495"/>
    </row>
    <row r="184" spans="1:7" s="78" customFormat="1" ht="12">
      <c r="A184" s="86"/>
      <c r="B184" s="86"/>
      <c r="C184" s="87"/>
      <c r="D184" s="86"/>
      <c r="E184" s="88"/>
      <c r="F184" s="495"/>
      <c r="G184" s="495"/>
    </row>
    <row r="185" spans="1:7" s="78" customFormat="1" ht="12">
      <c r="A185" s="86"/>
      <c r="B185" s="86"/>
      <c r="C185" s="87"/>
      <c r="D185" s="86"/>
      <c r="E185" s="88"/>
      <c r="F185" s="495"/>
      <c r="G185" s="495"/>
    </row>
    <row r="186" spans="1:7" s="78" customFormat="1" ht="12">
      <c r="A186" s="86"/>
      <c r="B186" s="86"/>
      <c r="C186" s="87"/>
      <c r="D186" s="86"/>
      <c r="E186" s="88"/>
      <c r="F186" s="495"/>
      <c r="G186" s="495"/>
    </row>
    <row r="187" spans="1:7" s="78" customFormat="1" ht="12">
      <c r="A187" s="86"/>
      <c r="B187" s="86"/>
      <c r="C187" s="87"/>
      <c r="D187" s="86"/>
      <c r="E187" s="88"/>
      <c r="F187" s="495"/>
      <c r="G187" s="495"/>
    </row>
    <row r="188" spans="1:7" s="78" customFormat="1" ht="12">
      <c r="A188" s="86"/>
      <c r="B188" s="86"/>
      <c r="C188" s="87"/>
      <c r="D188" s="86"/>
      <c r="E188" s="88"/>
      <c r="F188" s="495"/>
      <c r="G188" s="495"/>
    </row>
    <row r="189" spans="1:7" s="78" customFormat="1" ht="12">
      <c r="A189" s="86"/>
      <c r="B189" s="86"/>
      <c r="C189" s="87"/>
      <c r="D189" s="86"/>
      <c r="E189" s="88"/>
      <c r="F189" s="495"/>
      <c r="G189" s="495"/>
    </row>
    <row r="190" spans="1:7" s="78" customFormat="1" ht="12">
      <c r="A190" s="86"/>
      <c r="B190" s="86"/>
      <c r="C190" s="87"/>
      <c r="D190" s="86"/>
      <c r="E190" s="88"/>
      <c r="F190" s="495"/>
      <c r="G190" s="495"/>
    </row>
    <row r="191" spans="1:7" s="78" customFormat="1" ht="12">
      <c r="A191" s="86"/>
      <c r="B191" s="86"/>
      <c r="C191" s="87"/>
      <c r="D191" s="86"/>
      <c r="E191" s="88"/>
      <c r="F191" s="495"/>
      <c r="G191" s="495"/>
    </row>
    <row r="192" spans="1:7" s="78" customFormat="1" ht="12">
      <c r="A192" s="86"/>
      <c r="B192" s="86"/>
      <c r="C192" s="87"/>
      <c r="D192" s="86"/>
      <c r="E192" s="88"/>
      <c r="F192" s="495"/>
      <c r="G192" s="495"/>
    </row>
    <row r="193" spans="1:7" s="78" customFormat="1" ht="12">
      <c r="A193" s="86"/>
      <c r="B193" s="86"/>
      <c r="C193" s="87"/>
      <c r="D193" s="86"/>
      <c r="E193" s="88"/>
      <c r="F193" s="495"/>
      <c r="G193" s="495"/>
    </row>
    <row r="194" spans="1:7" s="78" customFormat="1" ht="12">
      <c r="A194" s="86"/>
      <c r="B194" s="86"/>
      <c r="C194" s="87"/>
      <c r="D194" s="86"/>
      <c r="E194" s="88"/>
      <c r="F194" s="495"/>
      <c r="G194" s="495"/>
    </row>
    <row r="195" spans="1:7" s="78" customFormat="1" ht="12">
      <c r="A195" s="86"/>
      <c r="B195" s="86"/>
      <c r="C195" s="87"/>
      <c r="D195" s="86"/>
      <c r="E195" s="88"/>
      <c r="F195" s="495"/>
      <c r="G195" s="495"/>
    </row>
    <row r="196" spans="1:7" s="78" customFormat="1" ht="12">
      <c r="A196" s="86"/>
      <c r="B196" s="86"/>
      <c r="C196" s="87"/>
      <c r="D196" s="86"/>
      <c r="E196" s="88"/>
      <c r="F196" s="495"/>
      <c r="G196" s="495"/>
    </row>
    <row r="197" spans="1:7" s="78" customFormat="1" ht="12">
      <c r="A197" s="86"/>
      <c r="B197" s="86"/>
      <c r="C197" s="87"/>
      <c r="D197" s="86"/>
      <c r="E197" s="88"/>
      <c r="F197" s="495"/>
      <c r="G197" s="495"/>
    </row>
    <row r="198" spans="1:7" s="78" customFormat="1" ht="12">
      <c r="A198" s="86"/>
      <c r="B198" s="86"/>
      <c r="C198" s="87"/>
      <c r="D198" s="86"/>
      <c r="E198" s="88"/>
      <c r="F198" s="495"/>
      <c r="G198" s="495"/>
    </row>
    <row r="199" spans="1:7" s="78" customFormat="1" ht="12">
      <c r="A199" s="86"/>
      <c r="B199" s="86"/>
      <c r="C199" s="87"/>
      <c r="D199" s="86"/>
      <c r="E199" s="88"/>
      <c r="F199" s="495"/>
      <c r="G199" s="495"/>
    </row>
    <row r="200" spans="1:7" s="78" customFormat="1" ht="12">
      <c r="A200" s="86"/>
      <c r="B200" s="86"/>
      <c r="C200" s="87"/>
      <c r="D200" s="86"/>
      <c r="E200" s="88"/>
      <c r="F200" s="495"/>
      <c r="G200" s="495"/>
    </row>
    <row r="201" spans="1:7" s="78" customFormat="1" ht="12">
      <c r="A201" s="86"/>
      <c r="B201" s="86"/>
      <c r="C201" s="87"/>
      <c r="D201" s="86"/>
      <c r="E201" s="88"/>
      <c r="F201" s="495"/>
      <c r="G201" s="495"/>
    </row>
    <row r="202" spans="1:7" s="78" customFormat="1" ht="12">
      <c r="A202" s="86"/>
      <c r="B202" s="86"/>
      <c r="C202" s="87"/>
      <c r="D202" s="86"/>
      <c r="E202" s="88"/>
      <c r="F202" s="495"/>
      <c r="G202" s="495"/>
    </row>
    <row r="203" spans="1:7" s="78" customFormat="1" ht="12">
      <c r="A203" s="86"/>
      <c r="B203" s="86"/>
      <c r="C203" s="87"/>
      <c r="D203" s="86"/>
      <c r="E203" s="88"/>
      <c r="F203" s="495"/>
      <c r="G203" s="495"/>
    </row>
    <row r="204" spans="1:7" s="78" customFormat="1" ht="12">
      <c r="A204" s="86"/>
      <c r="B204" s="86"/>
      <c r="C204" s="87"/>
      <c r="D204" s="86"/>
      <c r="E204" s="88"/>
      <c r="F204" s="495"/>
      <c r="G204" s="495"/>
    </row>
    <row r="205" spans="1:7" s="78" customFormat="1" ht="12">
      <c r="A205" s="86"/>
      <c r="B205" s="86"/>
      <c r="C205" s="87"/>
      <c r="D205" s="86"/>
      <c r="E205" s="88"/>
      <c r="F205" s="495"/>
      <c r="G205" s="495"/>
    </row>
    <row r="206" spans="1:7" s="78" customFormat="1" ht="12">
      <c r="A206" s="86"/>
      <c r="B206" s="86"/>
      <c r="C206" s="87"/>
      <c r="D206" s="86"/>
      <c r="E206" s="88"/>
      <c r="F206" s="495"/>
      <c r="G206" s="495"/>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rowBreaks count="1" manualBreakCount="1">
    <brk id="64" max="6" man="1"/>
  </rowBreaks>
</worksheet>
</file>

<file path=xl/worksheets/sheet6.xml><?xml version="1.0" encoding="utf-8"?>
<worksheet xmlns="http://schemas.openxmlformats.org/spreadsheetml/2006/main" xmlns:r="http://schemas.openxmlformats.org/officeDocument/2006/relationships">
  <sheetPr codeName="List20">
    <tabColor rgb="FF92D050"/>
  </sheetPr>
  <dimension ref="A1:K329"/>
  <sheetViews>
    <sheetView view="pageBreakPreview" zoomScaleSheetLayoutView="100" workbookViewId="0" topLeftCell="A1">
      <selection activeCell="F214" sqref="F214"/>
    </sheetView>
  </sheetViews>
  <sheetFormatPr defaultColWidth="9.00390625" defaultRowHeight="12.75"/>
  <cols>
    <col min="1" max="1" width="2.625" style="109" customWidth="1"/>
    <col min="2" max="2" width="4.375" style="109" customWidth="1"/>
    <col min="3" max="3" width="43.75390625" style="273" customWidth="1"/>
    <col min="4" max="4" width="6.25390625" style="109" customWidth="1"/>
    <col min="5" max="5" width="7.625" style="274" customWidth="1"/>
    <col min="6" max="6" width="9.625" style="275" customWidth="1"/>
    <col min="7" max="7" width="13.25390625" style="275" customWidth="1"/>
    <col min="8" max="8" width="2.625" style="109" bestFit="1" customWidth="1"/>
    <col min="9" max="9" width="9.125" style="109" customWidth="1"/>
    <col min="10" max="10" width="9.00390625" style="109" customWidth="1"/>
    <col min="11" max="16384" width="9.125" style="109" customWidth="1"/>
  </cols>
  <sheetData>
    <row r="1" spans="1:7" s="107" customFormat="1" ht="12.75">
      <c r="A1" s="457" t="str">
        <f>+OZN</f>
        <v>4.</v>
      </c>
      <c r="C1" s="457" t="str">
        <f>+DEL</f>
        <v>ELEKTRIČNE INŠTALACIJE</v>
      </c>
      <c r="E1" s="458"/>
      <c r="F1" s="276"/>
      <c r="G1" s="276"/>
    </row>
    <row r="2" spans="1:7" s="107" customFormat="1" ht="12.75">
      <c r="A2" s="457"/>
      <c r="B2" s="450"/>
      <c r="C2" s="457"/>
      <c r="E2" s="458"/>
      <c r="F2" s="276"/>
      <c r="G2" s="276"/>
    </row>
    <row r="3" spans="1:7" s="358" customFormat="1" ht="12.75">
      <c r="A3" s="461" t="str">
        <f>+'Osnovni podatki'!D35</f>
        <v>E3.</v>
      </c>
      <c r="B3" s="460"/>
      <c r="C3" s="461" t="str">
        <f>+'Osnovni podatki'!E35</f>
        <v>VODOVNI MATERIAL</v>
      </c>
      <c r="E3" s="462"/>
      <c r="F3" s="289"/>
      <c r="G3" s="289"/>
    </row>
    <row r="4" spans="3:7" ht="12.75">
      <c r="C4" s="277"/>
      <c r="D4" s="272"/>
      <c r="E4" s="272"/>
      <c r="F4" s="272"/>
      <c r="G4" s="272"/>
    </row>
    <row r="5" spans="1:7" ht="12.75" customHeight="1">
      <c r="A5" s="272" t="s">
        <v>121</v>
      </c>
      <c r="B5" s="272"/>
      <c r="C5" s="277"/>
      <c r="D5" s="272"/>
      <c r="E5" s="272"/>
      <c r="F5" s="272"/>
      <c r="G5" s="272"/>
    </row>
    <row r="6" spans="1:10" s="107" customFormat="1" ht="12.75">
      <c r="A6" s="465" t="s">
        <v>457</v>
      </c>
      <c r="B6" s="465"/>
      <c r="C6" s="466" t="s">
        <v>458</v>
      </c>
      <c r="D6" s="467" t="s">
        <v>453</v>
      </c>
      <c r="E6" s="467" t="s">
        <v>454</v>
      </c>
      <c r="F6" s="484" t="s">
        <v>455</v>
      </c>
      <c r="G6" s="484" t="s">
        <v>456</v>
      </c>
      <c r="I6" s="108"/>
      <c r="J6" s="108"/>
    </row>
    <row r="7" spans="1:7" s="78" customFormat="1" ht="12">
      <c r="A7" s="279"/>
      <c r="B7" s="79"/>
      <c r="C7" s="280"/>
      <c r="E7" s="281"/>
      <c r="F7" s="272"/>
      <c r="G7" s="272"/>
    </row>
    <row r="8" spans="1:7" s="169" customFormat="1" ht="13.5" thickBot="1">
      <c r="A8" s="476"/>
      <c r="B8" s="477" t="s">
        <v>108</v>
      </c>
      <c r="C8" s="529" t="s">
        <v>125</v>
      </c>
      <c r="D8" s="285"/>
      <c r="E8" s="286"/>
      <c r="F8" s="287"/>
      <c r="G8" s="288"/>
    </row>
    <row r="9" spans="1:10" ht="12.75">
      <c r="A9" s="530"/>
      <c r="B9" s="111"/>
      <c r="C9" s="531"/>
      <c r="D9" s="532"/>
      <c r="E9" s="533"/>
      <c r="F9" s="534"/>
      <c r="G9" s="534"/>
      <c r="H9" s="458"/>
      <c r="I9" s="114"/>
      <c r="J9" s="535"/>
    </row>
    <row r="10" spans="1:11" s="436" customFormat="1" ht="13.5" thickBot="1">
      <c r="A10" s="430" t="s">
        <v>485</v>
      </c>
      <c r="B10" s="431"/>
      <c r="C10" s="432"/>
      <c r="D10" s="433"/>
      <c r="E10" s="434"/>
      <c r="F10" s="434"/>
      <c r="G10" s="434"/>
      <c r="H10" s="437"/>
      <c r="J10" s="438"/>
      <c r="K10" s="438"/>
    </row>
    <row r="11" spans="1:10" s="78" customFormat="1" ht="12.75">
      <c r="A11" s="248"/>
      <c r="B11" s="79"/>
      <c r="C11" s="259"/>
      <c r="D11" s="249"/>
      <c r="E11" s="250"/>
      <c r="F11" s="251"/>
      <c r="G11" s="251"/>
      <c r="H11" s="81"/>
      <c r="I11" s="114"/>
      <c r="J11" s="82"/>
    </row>
    <row r="12" spans="1:10" s="78" customFormat="1" ht="24">
      <c r="A12" s="248" t="str">
        <f>$B$8</f>
        <v>I.</v>
      </c>
      <c r="B12" s="79">
        <f>COUNT(#REF!)+1</f>
        <v>1</v>
      </c>
      <c r="C12" s="243" t="s">
        <v>487</v>
      </c>
      <c r="D12" s="249"/>
      <c r="E12" s="250"/>
      <c r="F12" s="251"/>
      <c r="G12" s="251"/>
      <c r="H12" s="81"/>
      <c r="I12" s="114"/>
      <c r="J12" s="84"/>
    </row>
    <row r="13" spans="1:10" s="78" customFormat="1" ht="12.75">
      <c r="A13" s="248"/>
      <c r="B13" s="79"/>
      <c r="C13" s="243" t="s">
        <v>141</v>
      </c>
      <c r="D13" s="364" t="s">
        <v>2</v>
      </c>
      <c r="E13" s="503">
        <v>335</v>
      </c>
      <c r="F13" s="251"/>
      <c r="G13" s="251">
        <f>IF('Osnovni podatki'!$B$41=1,E13*F13,"")</f>
        <v>0</v>
      </c>
      <c r="H13" s="81"/>
      <c r="I13" s="114"/>
      <c r="J13" s="84"/>
    </row>
    <row r="14" spans="1:10" s="78" customFormat="1" ht="12.75">
      <c r="A14" s="248"/>
      <c r="B14" s="79"/>
      <c r="C14" s="243" t="s">
        <v>376</v>
      </c>
      <c r="D14" s="364" t="s">
        <v>2</v>
      </c>
      <c r="E14" s="503">
        <v>450</v>
      </c>
      <c r="F14" s="251"/>
      <c r="G14" s="251">
        <f>IF('Osnovni podatki'!$B$41=1,E14*F14,"")</f>
        <v>0</v>
      </c>
      <c r="H14" s="81"/>
      <c r="I14" s="114"/>
      <c r="J14" s="84"/>
    </row>
    <row r="15" spans="1:10" s="78" customFormat="1" ht="12.75">
      <c r="A15" s="248"/>
      <c r="B15" s="79"/>
      <c r="C15" s="243" t="s">
        <v>142</v>
      </c>
      <c r="D15" s="364" t="s">
        <v>2</v>
      </c>
      <c r="E15" s="503">
        <v>150</v>
      </c>
      <c r="F15" s="251"/>
      <c r="G15" s="251">
        <f>IF('Osnovni podatki'!$B$41=1,E15*F15,"")</f>
        <v>0</v>
      </c>
      <c r="H15" s="81"/>
      <c r="I15" s="114"/>
      <c r="J15" s="84"/>
    </row>
    <row r="16" spans="1:10" s="78" customFormat="1" ht="12.75">
      <c r="A16" s="248"/>
      <c r="B16" s="79"/>
      <c r="C16" s="243" t="s">
        <v>377</v>
      </c>
      <c r="D16" s="364" t="s">
        <v>2</v>
      </c>
      <c r="E16" s="503">
        <v>50</v>
      </c>
      <c r="F16" s="251"/>
      <c r="G16" s="251">
        <f>IF('Osnovni podatki'!$B$41=1,E16*F16,"")</f>
        <v>0</v>
      </c>
      <c r="H16" s="81"/>
      <c r="I16" s="114"/>
      <c r="J16" s="84"/>
    </row>
    <row r="17" spans="1:10" s="78" customFormat="1" ht="12.75">
      <c r="A17" s="248"/>
      <c r="B17" s="79"/>
      <c r="C17" s="243" t="s">
        <v>143</v>
      </c>
      <c r="D17" s="364" t="s">
        <v>2</v>
      </c>
      <c r="E17" s="503">
        <v>150</v>
      </c>
      <c r="F17" s="251"/>
      <c r="G17" s="251">
        <f>IF('Osnovni podatki'!$B$41=1,E17*F17,"")</f>
        <v>0</v>
      </c>
      <c r="H17" s="81"/>
      <c r="I17" s="114"/>
      <c r="J17" s="84"/>
    </row>
    <row r="18" spans="1:10" s="78" customFormat="1" ht="12.75">
      <c r="A18" s="248"/>
      <c r="B18" s="79"/>
      <c r="C18" s="243" t="s">
        <v>378</v>
      </c>
      <c r="D18" s="364" t="s">
        <v>2</v>
      </c>
      <c r="E18" s="503">
        <v>350</v>
      </c>
      <c r="F18" s="251"/>
      <c r="G18" s="251">
        <f>IF('Osnovni podatki'!$B$41=1,E18*F18,"")</f>
        <v>0</v>
      </c>
      <c r="H18" s="81"/>
      <c r="I18" s="114"/>
      <c r="J18" s="84"/>
    </row>
    <row r="19" spans="1:10" s="78" customFormat="1" ht="12.75">
      <c r="A19" s="248"/>
      <c r="B19" s="79"/>
      <c r="C19" s="243" t="s">
        <v>144</v>
      </c>
      <c r="D19" s="364" t="s">
        <v>2</v>
      </c>
      <c r="E19" s="503">
        <v>230</v>
      </c>
      <c r="F19" s="251"/>
      <c r="G19" s="251">
        <f>IF('Osnovni podatki'!$B$41=1,E19*F19,"")</f>
        <v>0</v>
      </c>
      <c r="H19" s="81"/>
      <c r="I19" s="114"/>
      <c r="J19" s="82"/>
    </row>
    <row r="20" spans="1:10" s="78" customFormat="1" ht="12.75">
      <c r="A20" s="248"/>
      <c r="B20" s="79"/>
      <c r="C20" s="243"/>
      <c r="D20" s="391"/>
      <c r="E20" s="536"/>
      <c r="F20" s="190"/>
      <c r="G20" s="251"/>
      <c r="H20" s="81"/>
      <c r="I20" s="114"/>
      <c r="J20" s="84"/>
    </row>
    <row r="21" spans="1:10" s="78" customFormat="1" ht="24">
      <c r="A21" s="248" t="str">
        <f>$B$8</f>
        <v>I.</v>
      </c>
      <c r="B21" s="256">
        <f>COUNT($A$12:B12)+1</f>
        <v>2</v>
      </c>
      <c r="C21" s="243" t="s">
        <v>486</v>
      </c>
      <c r="D21" s="364"/>
      <c r="E21" s="503"/>
      <c r="F21" s="251"/>
      <c r="G21" s="251"/>
      <c r="H21" s="81"/>
      <c r="I21" s="114"/>
      <c r="J21" s="84"/>
    </row>
    <row r="22" spans="1:10" s="85" customFormat="1" ht="12.75">
      <c r="A22" s="255"/>
      <c r="B22" s="174"/>
      <c r="C22" s="243" t="s">
        <v>412</v>
      </c>
      <c r="D22" s="364" t="s">
        <v>2</v>
      </c>
      <c r="E22" s="503">
        <v>10</v>
      </c>
      <c r="F22" s="251"/>
      <c r="G22" s="251">
        <f>IF('Osnovni podatki'!$B$41=1,E22*F22,"")</f>
        <v>0</v>
      </c>
      <c r="H22" s="83"/>
      <c r="I22" s="114"/>
      <c r="J22" s="82"/>
    </row>
    <row r="23" spans="1:10" s="85" customFormat="1" ht="12.75">
      <c r="A23" s="255"/>
      <c r="B23" s="174"/>
      <c r="C23" s="243" t="s">
        <v>375</v>
      </c>
      <c r="D23" s="364" t="s">
        <v>2</v>
      </c>
      <c r="E23" s="503">
        <v>40</v>
      </c>
      <c r="F23" s="251"/>
      <c r="G23" s="251">
        <f>IF('Osnovni podatki'!$B$41=1,E23*F23,"")</f>
        <v>0</v>
      </c>
      <c r="H23" s="83"/>
      <c r="I23" s="114"/>
      <c r="J23" s="82"/>
    </row>
    <row r="24" spans="1:10" s="78" customFormat="1" ht="12.75">
      <c r="A24" s="248"/>
      <c r="B24" s="79"/>
      <c r="C24" s="243" t="s">
        <v>146</v>
      </c>
      <c r="D24" s="364" t="s">
        <v>2</v>
      </c>
      <c r="E24" s="503">
        <v>90</v>
      </c>
      <c r="F24" s="251"/>
      <c r="G24" s="251">
        <f>IF('Osnovni podatki'!$B$41=1,E24*F24,"")</f>
        <v>0</v>
      </c>
      <c r="H24" s="81"/>
      <c r="I24" s="114"/>
      <c r="J24" s="82"/>
    </row>
    <row r="25" spans="1:10" s="78" customFormat="1" ht="12.75">
      <c r="A25" s="248"/>
      <c r="B25" s="79"/>
      <c r="C25" s="243" t="s">
        <v>155</v>
      </c>
      <c r="D25" s="364" t="s">
        <v>2</v>
      </c>
      <c r="E25" s="503">
        <v>195</v>
      </c>
      <c r="F25" s="251"/>
      <c r="G25" s="251">
        <f>IF('Osnovni podatki'!$B$41=1,E25*F25,"")</f>
        <v>0</v>
      </c>
      <c r="H25" s="81"/>
      <c r="I25" s="114"/>
      <c r="J25" s="82"/>
    </row>
    <row r="26" spans="1:10" s="78" customFormat="1" ht="12.75">
      <c r="A26" s="248"/>
      <c r="B26" s="79"/>
      <c r="C26" s="243" t="s">
        <v>145</v>
      </c>
      <c r="D26" s="364" t="s">
        <v>2</v>
      </c>
      <c r="E26" s="503">
        <v>110</v>
      </c>
      <c r="F26" s="251"/>
      <c r="G26" s="251">
        <f>IF('Osnovni podatki'!$B$41=1,E26*F26,"")</f>
        <v>0</v>
      </c>
      <c r="H26" s="81"/>
      <c r="I26" s="114"/>
      <c r="J26" s="82"/>
    </row>
    <row r="27" spans="1:10" s="78" customFormat="1" ht="12.75">
      <c r="A27" s="248"/>
      <c r="B27" s="79"/>
      <c r="C27" s="257"/>
      <c r="D27" s="391"/>
      <c r="E27" s="536"/>
      <c r="F27" s="190"/>
      <c r="G27" s="251"/>
      <c r="H27" s="81"/>
      <c r="I27" s="114"/>
      <c r="J27" s="82"/>
    </row>
    <row r="28" spans="1:10" s="78" customFormat="1" ht="36">
      <c r="A28" s="248" t="str">
        <f>$B$8</f>
        <v>I.</v>
      </c>
      <c r="B28" s="79">
        <f>COUNT($A$12:B24)+1</f>
        <v>3</v>
      </c>
      <c r="C28" s="243" t="s">
        <v>147</v>
      </c>
      <c r="D28" s="364"/>
      <c r="E28" s="503"/>
      <c r="F28" s="251"/>
      <c r="G28" s="251"/>
      <c r="H28" s="81"/>
      <c r="I28" s="114"/>
      <c r="J28" s="82"/>
    </row>
    <row r="29" spans="1:10" s="78" customFormat="1" ht="12.75">
      <c r="A29" s="248"/>
      <c r="B29" s="79"/>
      <c r="C29" s="243" t="s">
        <v>154</v>
      </c>
      <c r="D29" s="364" t="s">
        <v>2</v>
      </c>
      <c r="E29" s="503">
        <v>25</v>
      </c>
      <c r="F29" s="251"/>
      <c r="G29" s="251">
        <f>IF('Osnovni podatki'!$B$41=1,E29*F29,"")</f>
        <v>0</v>
      </c>
      <c r="H29" s="81"/>
      <c r="I29" s="114"/>
      <c r="J29" s="82"/>
    </row>
    <row r="30" spans="1:10" s="78" customFormat="1" ht="12.75">
      <c r="A30" s="248"/>
      <c r="B30" s="79"/>
      <c r="C30" s="243" t="s">
        <v>148</v>
      </c>
      <c r="D30" s="364" t="s">
        <v>2</v>
      </c>
      <c r="E30" s="503">
        <v>40</v>
      </c>
      <c r="F30" s="251"/>
      <c r="G30" s="251">
        <f>IF('Osnovni podatki'!$B$41=1,E30*F30,"")</f>
        <v>0</v>
      </c>
      <c r="H30" s="81"/>
      <c r="I30" s="114"/>
      <c r="J30" s="82"/>
    </row>
    <row r="31" spans="1:10" s="78" customFormat="1" ht="12.75">
      <c r="A31" s="248"/>
      <c r="B31" s="79"/>
      <c r="C31" s="243" t="s">
        <v>149</v>
      </c>
      <c r="D31" s="364" t="s">
        <v>2</v>
      </c>
      <c r="E31" s="503">
        <v>20</v>
      </c>
      <c r="F31" s="251"/>
      <c r="G31" s="251">
        <f>IF('Osnovni podatki'!$B$41=1,E31*F31,"")</f>
        <v>0</v>
      </c>
      <c r="H31" s="81"/>
      <c r="I31" s="114"/>
      <c r="J31" s="82"/>
    </row>
    <row r="32" spans="1:10" s="78" customFormat="1" ht="12.75">
      <c r="A32" s="248"/>
      <c r="B32" s="79"/>
      <c r="C32" s="243" t="s">
        <v>150</v>
      </c>
      <c r="D32" s="364" t="s">
        <v>2</v>
      </c>
      <c r="E32" s="503">
        <v>50</v>
      </c>
      <c r="F32" s="251"/>
      <c r="G32" s="251">
        <f>IF('Osnovni podatki'!$B$41=1,E32*F32,"")</f>
        <v>0</v>
      </c>
      <c r="H32" s="81"/>
      <c r="I32" s="114"/>
      <c r="J32" s="82"/>
    </row>
    <row r="33" spans="1:10" s="78" customFormat="1" ht="12.75">
      <c r="A33" s="248"/>
      <c r="B33" s="79"/>
      <c r="C33" s="243" t="s">
        <v>151</v>
      </c>
      <c r="D33" s="364" t="s">
        <v>2</v>
      </c>
      <c r="E33" s="503">
        <v>20</v>
      </c>
      <c r="F33" s="251"/>
      <c r="G33" s="251">
        <f>IF('Osnovni podatki'!$B$41=1,E33*F33,"")</f>
        <v>0</v>
      </c>
      <c r="H33" s="81"/>
      <c r="I33" s="114"/>
      <c r="J33" s="82"/>
    </row>
    <row r="34" spans="1:10" s="78" customFormat="1" ht="12.75">
      <c r="A34" s="248"/>
      <c r="B34" s="79"/>
      <c r="C34" s="243"/>
      <c r="D34" s="364"/>
      <c r="E34" s="503"/>
      <c r="F34" s="251"/>
      <c r="G34" s="251"/>
      <c r="H34" s="81"/>
      <c r="I34" s="114"/>
      <c r="J34" s="82"/>
    </row>
    <row r="35" spans="1:10" s="78" customFormat="1" ht="12.75">
      <c r="A35" s="248" t="str">
        <f>$B$8</f>
        <v>I.</v>
      </c>
      <c r="B35" s="256">
        <f>COUNT($A$12:B34)+1</f>
        <v>4</v>
      </c>
      <c r="C35" s="243" t="s">
        <v>488</v>
      </c>
      <c r="D35" s="387" t="s">
        <v>2</v>
      </c>
      <c r="E35" s="479">
        <v>500</v>
      </c>
      <c r="F35" s="251"/>
      <c r="G35" s="251">
        <f>IF('Osnovni podatki'!$B$41=1,E35*F35,"")</f>
        <v>0</v>
      </c>
      <c r="H35" s="81"/>
      <c r="I35" s="114"/>
      <c r="J35" s="82"/>
    </row>
    <row r="36" spans="1:10" s="78" customFormat="1" ht="12.75">
      <c r="A36" s="248"/>
      <c r="B36" s="79"/>
      <c r="C36" s="243"/>
      <c r="D36" s="364"/>
      <c r="E36" s="503"/>
      <c r="F36" s="251"/>
      <c r="G36" s="251"/>
      <c r="H36" s="81"/>
      <c r="I36" s="114"/>
      <c r="J36" s="82"/>
    </row>
    <row r="37" spans="1:10" s="78" customFormat="1" ht="12.75">
      <c r="A37" s="248" t="str">
        <f>$B$8</f>
        <v>I.</v>
      </c>
      <c r="B37" s="256">
        <f>COUNT($A$12:B36)+1</f>
        <v>5</v>
      </c>
      <c r="C37" s="243" t="s">
        <v>213</v>
      </c>
      <c r="D37" s="197"/>
      <c r="E37" s="197"/>
      <c r="H37" s="81"/>
      <c r="I37" s="114"/>
      <c r="J37" s="82"/>
    </row>
    <row r="38" spans="1:10" s="78" customFormat="1" ht="12.75">
      <c r="A38" s="248"/>
      <c r="B38" s="256"/>
      <c r="C38" s="334" t="s">
        <v>379</v>
      </c>
      <c r="D38" s="364" t="s">
        <v>2</v>
      </c>
      <c r="E38" s="503">
        <v>650</v>
      </c>
      <c r="F38" s="251"/>
      <c r="G38" s="251">
        <f>IF('Osnovni podatki'!$B$41=1,E38*F38,"")</f>
        <v>0</v>
      </c>
      <c r="H38" s="81"/>
      <c r="I38" s="114"/>
      <c r="J38" s="82"/>
    </row>
    <row r="39" spans="1:10" s="78" customFormat="1" ht="12.75">
      <c r="A39" s="248"/>
      <c r="B39" s="79"/>
      <c r="C39" s="243"/>
      <c r="D39" s="364"/>
      <c r="E39" s="503"/>
      <c r="F39" s="251"/>
      <c r="G39" s="251"/>
      <c r="H39" s="81"/>
      <c r="I39" s="114"/>
      <c r="J39" s="82"/>
    </row>
    <row r="40" spans="1:10" s="78" customFormat="1" ht="51" customHeight="1">
      <c r="A40" s="248" t="str">
        <f>$B$8</f>
        <v>I.</v>
      </c>
      <c r="B40" s="256">
        <f>COUNT($A$12:B39)+1</f>
        <v>6</v>
      </c>
      <c r="C40" s="243" t="s">
        <v>489</v>
      </c>
      <c r="D40" s="364"/>
      <c r="E40" s="503"/>
      <c r="F40" s="251"/>
      <c r="G40" s="251"/>
      <c r="H40" s="81"/>
      <c r="I40" s="114"/>
      <c r="J40" s="82"/>
    </row>
    <row r="41" spans="1:10" s="78" customFormat="1" ht="12.75">
      <c r="A41" s="248"/>
      <c r="B41" s="79"/>
      <c r="C41" s="243" t="s">
        <v>152</v>
      </c>
      <c r="D41" s="364" t="s">
        <v>2</v>
      </c>
      <c r="E41" s="503">
        <v>10</v>
      </c>
      <c r="F41" s="251"/>
      <c r="G41" s="251">
        <f>IF('Osnovni podatki'!$B$41=1,E41*F41,"")</f>
        <v>0</v>
      </c>
      <c r="H41" s="81"/>
      <c r="I41" s="114"/>
      <c r="J41" s="82"/>
    </row>
    <row r="42" spans="1:10" s="78" customFormat="1" ht="12.75">
      <c r="A42" s="248"/>
      <c r="B42" s="79"/>
      <c r="C42" s="243" t="s">
        <v>153</v>
      </c>
      <c r="D42" s="364" t="s">
        <v>2</v>
      </c>
      <c r="E42" s="503">
        <v>5</v>
      </c>
      <c r="F42" s="251"/>
      <c r="G42" s="251">
        <f>IF('Osnovni podatki'!$B$41=1,E42*F42,"")</f>
        <v>0</v>
      </c>
      <c r="H42" s="81"/>
      <c r="I42" s="114"/>
      <c r="J42" s="82"/>
    </row>
    <row r="43" spans="1:10" s="78" customFormat="1" ht="12.75">
      <c r="A43" s="248"/>
      <c r="B43" s="79"/>
      <c r="C43" s="246"/>
      <c r="D43" s="364"/>
      <c r="E43" s="503"/>
      <c r="F43" s="251"/>
      <c r="G43" s="251"/>
      <c r="H43" s="81"/>
      <c r="I43" s="114"/>
      <c r="J43" s="82"/>
    </row>
    <row r="44" spans="1:10" s="78" customFormat="1" ht="36">
      <c r="A44" s="248" t="str">
        <f>$B$8</f>
        <v>I.</v>
      </c>
      <c r="B44" s="79">
        <f>COUNT($A$12:B43)+1</f>
        <v>7</v>
      </c>
      <c r="C44" s="243" t="s">
        <v>156</v>
      </c>
      <c r="D44" s="197"/>
      <c r="E44" s="197"/>
      <c r="H44" s="81"/>
      <c r="I44" s="114"/>
      <c r="J44" s="82"/>
    </row>
    <row r="45" spans="1:10" s="78" customFormat="1" ht="12.75">
      <c r="A45" s="248"/>
      <c r="B45" s="79"/>
      <c r="C45" s="243" t="s">
        <v>157</v>
      </c>
      <c r="D45" s="364" t="s">
        <v>2</v>
      </c>
      <c r="E45" s="503">
        <v>100</v>
      </c>
      <c r="F45" s="251"/>
      <c r="G45" s="251">
        <f>IF('Osnovni podatki'!$B$41=1,E45*F45,"")</f>
        <v>0</v>
      </c>
      <c r="H45" s="81"/>
      <c r="I45" s="114"/>
      <c r="J45" s="82"/>
    </row>
    <row r="46" spans="1:10" s="78" customFormat="1" ht="12.75">
      <c r="A46" s="248"/>
      <c r="B46" s="79"/>
      <c r="C46" s="243" t="s">
        <v>158</v>
      </c>
      <c r="D46" s="364" t="s">
        <v>2</v>
      </c>
      <c r="E46" s="503">
        <v>50</v>
      </c>
      <c r="F46" s="251"/>
      <c r="G46" s="251">
        <f>IF('Osnovni podatki'!$B$41=1,E46*F46,"")</f>
        <v>0</v>
      </c>
      <c r="H46" s="81"/>
      <c r="I46" s="114"/>
      <c r="J46" s="82"/>
    </row>
    <row r="47" spans="1:10" s="78" customFormat="1" ht="12.75">
      <c r="A47" s="248"/>
      <c r="B47" s="79"/>
      <c r="C47" s="243" t="s">
        <v>159</v>
      </c>
      <c r="D47" s="364" t="s">
        <v>2</v>
      </c>
      <c r="E47" s="503">
        <v>30</v>
      </c>
      <c r="F47" s="251"/>
      <c r="G47" s="251">
        <f>IF('Osnovni podatki'!$B$41=1,E47*F47,"")</f>
        <v>0</v>
      </c>
      <c r="H47" s="81"/>
      <c r="I47" s="114"/>
      <c r="J47" s="82"/>
    </row>
    <row r="48" spans="1:10" s="78" customFormat="1" ht="12.75">
      <c r="A48" s="248"/>
      <c r="B48" s="79"/>
      <c r="C48" s="243" t="s">
        <v>193</v>
      </c>
      <c r="D48" s="364" t="s">
        <v>2</v>
      </c>
      <c r="E48" s="503">
        <v>30</v>
      </c>
      <c r="F48" s="251"/>
      <c r="G48" s="251">
        <f>IF('Osnovni podatki'!$B$41=1,E48*F48,"")</f>
        <v>0</v>
      </c>
      <c r="H48" s="81"/>
      <c r="I48" s="114"/>
      <c r="J48" s="82"/>
    </row>
    <row r="49" spans="1:10" s="78" customFormat="1" ht="12.75">
      <c r="A49" s="248"/>
      <c r="B49" s="79"/>
      <c r="C49" s="246"/>
      <c r="D49" s="197"/>
      <c r="E49" s="197"/>
      <c r="H49" s="81"/>
      <c r="I49" s="114"/>
      <c r="J49" s="82"/>
    </row>
    <row r="50" spans="1:10" s="78" customFormat="1" ht="24">
      <c r="A50" s="248" t="str">
        <f>$B$8</f>
        <v>I.</v>
      </c>
      <c r="B50" s="79">
        <f>COUNT($A$12:B49)+1</f>
        <v>8</v>
      </c>
      <c r="C50" s="243" t="s">
        <v>160</v>
      </c>
      <c r="D50" s="364"/>
      <c r="E50" s="503"/>
      <c r="F50" s="251"/>
      <c r="G50" s="251"/>
      <c r="H50" s="81"/>
      <c r="I50" s="114"/>
      <c r="J50" s="82"/>
    </row>
    <row r="51" spans="1:10" s="78" customFormat="1" ht="12.75">
      <c r="A51" s="248"/>
      <c r="B51" s="79"/>
      <c r="C51" s="243" t="s">
        <v>161</v>
      </c>
      <c r="D51" s="364" t="s">
        <v>2</v>
      </c>
      <c r="E51" s="503">
        <v>50</v>
      </c>
      <c r="F51" s="251"/>
      <c r="G51" s="251">
        <f>IF('Osnovni podatki'!$B$41=1,E51*F51,"")</f>
        <v>0</v>
      </c>
      <c r="H51" s="81"/>
      <c r="I51" s="114"/>
      <c r="J51" s="82"/>
    </row>
    <row r="52" spans="1:10" s="78" customFormat="1" ht="12.75">
      <c r="A52" s="248"/>
      <c r="B52" s="79"/>
      <c r="C52" s="243" t="s">
        <v>190</v>
      </c>
      <c r="D52" s="364" t="s">
        <v>2</v>
      </c>
      <c r="E52" s="503">
        <v>50</v>
      </c>
      <c r="F52" s="251"/>
      <c r="G52" s="251">
        <f>IF('Osnovni podatki'!$B$41=1,E52*F52,"")</f>
        <v>0</v>
      </c>
      <c r="H52" s="81"/>
      <c r="I52" s="114"/>
      <c r="J52" s="82"/>
    </row>
    <row r="53" spans="1:10" s="78" customFormat="1" ht="12.75">
      <c r="A53" s="248"/>
      <c r="B53" s="79"/>
      <c r="C53" s="243" t="s">
        <v>162</v>
      </c>
      <c r="D53" s="364" t="s">
        <v>2</v>
      </c>
      <c r="E53" s="503">
        <v>60</v>
      </c>
      <c r="F53" s="251"/>
      <c r="G53" s="251">
        <f>IF('Osnovni podatki'!$B$41=1,E53*F53,"")</f>
        <v>0</v>
      </c>
      <c r="H53" s="81"/>
      <c r="I53" s="114"/>
      <c r="J53" s="82"/>
    </row>
    <row r="54" spans="1:10" s="78" customFormat="1" ht="12.75">
      <c r="A54" s="248"/>
      <c r="B54" s="79"/>
      <c r="C54" s="246"/>
      <c r="D54" s="364"/>
      <c r="E54" s="503"/>
      <c r="F54" s="251"/>
      <c r="G54" s="251"/>
      <c r="H54" s="81"/>
      <c r="I54" s="114"/>
      <c r="J54" s="82"/>
    </row>
    <row r="55" spans="1:10" s="78" customFormat="1" ht="24">
      <c r="A55" s="248" t="str">
        <f>$B$8</f>
        <v>I.</v>
      </c>
      <c r="B55" s="79">
        <f>COUNT($A$12:B52)+1</f>
        <v>9</v>
      </c>
      <c r="C55" s="243" t="s">
        <v>204</v>
      </c>
      <c r="D55" s="364"/>
      <c r="E55" s="503"/>
      <c r="F55" s="251"/>
      <c r="G55" s="251"/>
      <c r="H55" s="81"/>
      <c r="I55" s="114"/>
      <c r="J55" s="82"/>
    </row>
    <row r="56" spans="1:10" s="78" customFormat="1" ht="12.75">
      <c r="A56" s="248"/>
      <c r="B56" s="79"/>
      <c r="C56" s="243" t="s">
        <v>205</v>
      </c>
      <c r="D56" s="364" t="s">
        <v>2</v>
      </c>
      <c r="E56" s="503">
        <v>2</v>
      </c>
      <c r="F56" s="251"/>
      <c r="G56" s="251">
        <f>IF('Osnovni podatki'!$B$41=1,E56*F56,"")</f>
        <v>0</v>
      </c>
      <c r="H56" s="81"/>
      <c r="I56" s="114"/>
      <c r="J56" s="82"/>
    </row>
    <row r="57" spans="1:10" s="78" customFormat="1" ht="12.75">
      <c r="A57" s="248"/>
      <c r="B57" s="79"/>
      <c r="C57" s="243" t="s">
        <v>206</v>
      </c>
      <c r="D57" s="364" t="s">
        <v>2</v>
      </c>
      <c r="E57" s="503">
        <v>4</v>
      </c>
      <c r="F57" s="251"/>
      <c r="G57" s="251">
        <f>IF('Osnovni podatki'!$B$41=1,E57*F57,"")</f>
        <v>0</v>
      </c>
      <c r="H57" s="81"/>
      <c r="I57" s="114"/>
      <c r="J57" s="82"/>
    </row>
    <row r="58" spans="1:10" s="78" customFormat="1" ht="12.75">
      <c r="A58" s="248"/>
      <c r="B58" s="79"/>
      <c r="C58" s="243" t="s">
        <v>208</v>
      </c>
      <c r="D58" s="364" t="s">
        <v>2</v>
      </c>
      <c r="E58" s="503">
        <v>6</v>
      </c>
      <c r="F58" s="251"/>
      <c r="G58" s="251">
        <f>IF('Osnovni podatki'!$B$41=1,E58*F58,"")</f>
        <v>0</v>
      </c>
      <c r="H58" s="81"/>
      <c r="I58" s="114"/>
      <c r="J58" s="82"/>
    </row>
    <row r="59" spans="1:10" s="78" customFormat="1" ht="12.75">
      <c r="A59" s="248"/>
      <c r="B59" s="79"/>
      <c r="C59" s="243" t="s">
        <v>207</v>
      </c>
      <c r="D59" s="364" t="s">
        <v>2</v>
      </c>
      <c r="E59" s="503">
        <v>2</v>
      </c>
      <c r="F59" s="251"/>
      <c r="G59" s="251">
        <f>IF('Osnovni podatki'!$B$41=1,E59*F59,"")</f>
        <v>0</v>
      </c>
      <c r="H59" s="81"/>
      <c r="I59" s="114"/>
      <c r="J59" s="82"/>
    </row>
    <row r="60" spans="1:10" s="78" customFormat="1" ht="12.75">
      <c r="A60" s="248"/>
      <c r="B60" s="79"/>
      <c r="C60" s="246"/>
      <c r="D60" s="364"/>
      <c r="E60" s="503"/>
      <c r="F60" s="251"/>
      <c r="G60" s="251"/>
      <c r="H60" s="81"/>
      <c r="I60" s="114"/>
      <c r="J60" s="82"/>
    </row>
    <row r="61" spans="1:10" s="78" customFormat="1" ht="12.75">
      <c r="A61" s="248" t="str">
        <f>$B$8</f>
        <v>I.</v>
      </c>
      <c r="B61" s="79">
        <f>COUNT($A$12:B57)+1</f>
        <v>10</v>
      </c>
      <c r="C61" s="243" t="s">
        <v>163</v>
      </c>
      <c r="D61" s="197"/>
      <c r="E61" s="197"/>
      <c r="F61" s="251"/>
      <c r="G61" s="251"/>
      <c r="H61" s="81"/>
      <c r="I61" s="114"/>
      <c r="J61" s="82"/>
    </row>
    <row r="62" spans="1:10" s="78" customFormat="1" ht="12.75">
      <c r="A62" s="248"/>
      <c r="B62" s="79"/>
      <c r="C62" s="243" t="s">
        <v>164</v>
      </c>
      <c r="D62" s="364" t="s">
        <v>4</v>
      </c>
      <c r="E62" s="503">
        <v>15</v>
      </c>
      <c r="F62" s="251"/>
      <c r="G62" s="251">
        <f>IF('Osnovni podatki'!$B$41=1,E62*F62,"")</f>
        <v>0</v>
      </c>
      <c r="H62" s="81"/>
      <c r="I62" s="114"/>
      <c r="J62" s="82"/>
    </row>
    <row r="63" spans="1:10" s="78" customFormat="1" ht="12.75">
      <c r="A63" s="248"/>
      <c r="B63" s="79"/>
      <c r="C63" s="246"/>
      <c r="D63" s="364"/>
      <c r="E63" s="503"/>
      <c r="F63" s="251"/>
      <c r="G63" s="251"/>
      <c r="H63" s="81"/>
      <c r="I63" s="114"/>
      <c r="J63" s="82"/>
    </row>
    <row r="64" spans="1:10" s="78" customFormat="1" ht="24">
      <c r="A64" s="243" t="str">
        <f>$B$8</f>
        <v>I.</v>
      </c>
      <c r="B64" s="243">
        <f>COUNT($A$12:B63)+1</f>
        <v>11</v>
      </c>
      <c r="C64" s="253" t="s">
        <v>490</v>
      </c>
      <c r="D64" s="364" t="s">
        <v>96</v>
      </c>
      <c r="E64" s="503">
        <v>1</v>
      </c>
      <c r="F64" s="251"/>
      <c r="G64" s="251">
        <f>IF('Osnovni podatki'!$B$41=1,E64*F64,"")</f>
        <v>0</v>
      </c>
      <c r="H64" s="81"/>
      <c r="I64" s="114"/>
      <c r="J64" s="82"/>
    </row>
    <row r="65" spans="1:10" s="78" customFormat="1" ht="12.75">
      <c r="A65" s="248"/>
      <c r="B65" s="79"/>
      <c r="C65" s="252"/>
      <c r="D65" s="364"/>
      <c r="E65" s="503"/>
      <c r="F65" s="251"/>
      <c r="G65" s="251"/>
      <c r="H65" s="81"/>
      <c r="I65" s="114"/>
      <c r="J65" s="82"/>
    </row>
    <row r="66" spans="1:10" s="78" customFormat="1" ht="12.75">
      <c r="A66" s="243" t="str">
        <f>$B$8</f>
        <v>I.</v>
      </c>
      <c r="B66" s="243">
        <f>COUNT($A$12:B64)+1</f>
        <v>12</v>
      </c>
      <c r="C66" s="243" t="s">
        <v>201</v>
      </c>
      <c r="D66" s="364" t="s">
        <v>138</v>
      </c>
      <c r="E66" s="503">
        <v>3</v>
      </c>
      <c r="F66" s="251">
        <f>(SUM(G13:G64))/100</f>
        <v>0</v>
      </c>
      <c r="G66" s="251">
        <f>IF('Osnovni podatki'!$B$41=1,E66*F66,"")</f>
        <v>0</v>
      </c>
      <c r="H66" s="81"/>
      <c r="I66" s="114"/>
      <c r="J66" s="82"/>
    </row>
    <row r="67" spans="1:7" s="133" customFormat="1" ht="13.5" thickBot="1">
      <c r="A67" s="294"/>
      <c r="B67" s="295"/>
      <c r="C67" s="130" t="str">
        <f>CONCATENATE(B8," ",C8," - UPRAVIČENI STROŠKI:")</f>
        <v>I. ELEKTRO DEL - UPRAVIČENI STROŠKI:</v>
      </c>
      <c r="D67" s="130"/>
      <c r="E67" s="130"/>
      <c r="F67" s="296"/>
      <c r="G67" s="297">
        <f>IF('Osnovni podatki'!$B$41=1,SUM(G9:G66),"")</f>
        <v>0</v>
      </c>
    </row>
    <row r="68" spans="1:7" s="133" customFormat="1" ht="13.5" thickBot="1">
      <c r="A68" s="294"/>
      <c r="B68" s="295"/>
      <c r="C68" s="130"/>
      <c r="D68" s="130"/>
      <c r="E68" s="130"/>
      <c r="F68" s="296"/>
      <c r="G68" s="297"/>
    </row>
    <row r="69" spans="1:11" s="436" customFormat="1" ht="13.5" thickBot="1">
      <c r="A69" s="430" t="s">
        <v>491</v>
      </c>
      <c r="B69" s="431"/>
      <c r="C69" s="432"/>
      <c r="D69" s="433"/>
      <c r="E69" s="434"/>
      <c r="F69" s="434"/>
      <c r="G69" s="434"/>
      <c r="H69" s="437"/>
      <c r="J69" s="438"/>
      <c r="K69" s="438"/>
    </row>
    <row r="70" spans="1:10" s="78" customFormat="1" ht="12.75">
      <c r="A70" s="248"/>
      <c r="B70" s="79"/>
      <c r="C70" s="259"/>
      <c r="D70" s="249"/>
      <c r="E70" s="250"/>
      <c r="F70" s="251"/>
      <c r="G70" s="251"/>
      <c r="H70" s="81"/>
      <c r="I70" s="114"/>
      <c r="J70" s="82"/>
    </row>
    <row r="71" spans="1:10" s="78" customFormat="1" ht="24">
      <c r="A71" s="248" t="str">
        <f>$B$8</f>
        <v>I.</v>
      </c>
      <c r="B71" s="256">
        <f>COUNT($A$12:B70)+1</f>
        <v>13</v>
      </c>
      <c r="C71" s="243" t="s">
        <v>140</v>
      </c>
      <c r="D71" s="249"/>
      <c r="E71" s="250"/>
      <c r="F71" s="251"/>
      <c r="G71" s="251"/>
      <c r="H71" s="81"/>
      <c r="I71" s="114"/>
      <c r="J71" s="84"/>
    </row>
    <row r="72" spans="1:10" s="78" customFormat="1" ht="12.75">
      <c r="A72" s="248"/>
      <c r="B72" s="79"/>
      <c r="C72" s="243" t="s">
        <v>141</v>
      </c>
      <c r="D72" s="364" t="s">
        <v>2</v>
      </c>
      <c r="E72" s="503">
        <v>170</v>
      </c>
      <c r="F72" s="251"/>
      <c r="G72" s="251">
        <f>IF('Osnovni podatki'!$B$41=1,E72*F72,"")</f>
        <v>0</v>
      </c>
      <c r="H72" s="81"/>
      <c r="I72" s="114"/>
      <c r="J72" s="84"/>
    </row>
    <row r="73" spans="1:10" s="78" customFormat="1" ht="12.75">
      <c r="A73" s="248"/>
      <c r="B73" s="79"/>
      <c r="C73" s="243" t="s">
        <v>374</v>
      </c>
      <c r="D73" s="364" t="s">
        <v>2</v>
      </c>
      <c r="E73" s="503">
        <v>100</v>
      </c>
      <c r="F73" s="251"/>
      <c r="G73" s="251">
        <f>IF('Osnovni podatki'!$B$41=1,E73*F73,"")</f>
        <v>0</v>
      </c>
      <c r="H73" s="81"/>
      <c r="I73" s="114"/>
      <c r="J73" s="82"/>
    </row>
    <row r="74" spans="1:10" s="78" customFormat="1" ht="12.75">
      <c r="A74" s="248"/>
      <c r="B74" s="79"/>
      <c r="C74" s="243" t="s">
        <v>155</v>
      </c>
      <c r="D74" s="364" t="s">
        <v>2</v>
      </c>
      <c r="E74" s="503">
        <v>195</v>
      </c>
      <c r="F74" s="251"/>
      <c r="G74" s="251">
        <f>IF('Osnovni podatki'!$B$41=1,E74*F74,"")</f>
        <v>0</v>
      </c>
      <c r="H74" s="81"/>
      <c r="I74" s="114"/>
      <c r="J74" s="82"/>
    </row>
    <row r="75" spans="1:10" s="78" customFormat="1" ht="12.75">
      <c r="A75" s="248"/>
      <c r="B75" s="79"/>
      <c r="C75" s="243" t="s">
        <v>155</v>
      </c>
      <c r="D75" s="364" t="s">
        <v>2</v>
      </c>
      <c r="E75" s="503">
        <v>80</v>
      </c>
      <c r="F75" s="251"/>
      <c r="G75" s="251">
        <f>IF('Osnovni podatki'!$B$41=1,E75*F75,"")</f>
        <v>0</v>
      </c>
      <c r="H75" s="81"/>
      <c r="I75" s="114"/>
      <c r="J75" s="82"/>
    </row>
    <row r="76" spans="1:10" s="78" customFormat="1" ht="12.75">
      <c r="A76" s="248"/>
      <c r="B76" s="79"/>
      <c r="C76" s="243" t="s">
        <v>145</v>
      </c>
      <c r="D76" s="364" t="s">
        <v>2</v>
      </c>
      <c r="E76" s="503">
        <v>110</v>
      </c>
      <c r="F76" s="251"/>
      <c r="G76" s="251">
        <f>IF('Osnovni podatki'!$B$41=1,E76*F76,"")</f>
        <v>0</v>
      </c>
      <c r="H76" s="81"/>
      <c r="I76" s="114"/>
      <c r="J76" s="82"/>
    </row>
    <row r="77" spans="1:10" s="78" customFormat="1" ht="12.75">
      <c r="A77" s="248"/>
      <c r="B77" s="79"/>
      <c r="C77" s="243" t="s">
        <v>144</v>
      </c>
      <c r="D77" s="364" t="s">
        <v>2</v>
      </c>
      <c r="E77" s="503">
        <v>110</v>
      </c>
      <c r="F77" s="251"/>
      <c r="G77" s="251">
        <f>IF('Osnovni podatki'!$B$41=1,E77*F77,"")</f>
        <v>0</v>
      </c>
      <c r="H77" s="81"/>
      <c r="I77" s="114"/>
      <c r="J77" s="82"/>
    </row>
    <row r="78" spans="1:10" s="78" customFormat="1" ht="12.75">
      <c r="A78" s="248"/>
      <c r="B78" s="79"/>
      <c r="C78" s="243" t="s">
        <v>143</v>
      </c>
      <c r="D78" s="364" t="s">
        <v>2</v>
      </c>
      <c r="E78" s="503">
        <v>2500</v>
      </c>
      <c r="F78" s="251"/>
      <c r="G78" s="251">
        <f>IF('Osnovni podatki'!$B$41=1,E78*F78,"")</f>
        <v>0</v>
      </c>
      <c r="H78" s="81"/>
      <c r="I78" s="114"/>
      <c r="J78" s="82"/>
    </row>
    <row r="79" spans="1:10" s="78" customFormat="1" ht="12.75">
      <c r="A79" s="248"/>
      <c r="B79" s="79"/>
      <c r="C79" s="243" t="s">
        <v>142</v>
      </c>
      <c r="D79" s="364" t="s">
        <v>2</v>
      </c>
      <c r="E79" s="503">
        <v>5470</v>
      </c>
      <c r="F79" s="251"/>
      <c r="G79" s="251">
        <f>IF('Osnovni podatki'!$B$41=1,E79*F79,"")</f>
        <v>0</v>
      </c>
      <c r="H79" s="81"/>
      <c r="I79" s="114"/>
      <c r="J79" s="82"/>
    </row>
    <row r="80" spans="1:10" s="78" customFormat="1" ht="12.75">
      <c r="A80" s="248"/>
      <c r="B80" s="79"/>
      <c r="C80" s="243" t="s">
        <v>413</v>
      </c>
      <c r="D80" s="364" t="s">
        <v>2</v>
      </c>
      <c r="E80" s="503">
        <v>1220</v>
      </c>
      <c r="F80" s="251"/>
      <c r="G80" s="251">
        <f>IF('Osnovni podatki'!$B$41=1,E80*F80,"")</f>
        <v>0</v>
      </c>
      <c r="H80" s="81"/>
      <c r="I80" s="114"/>
      <c r="J80" s="82"/>
    </row>
    <row r="81" spans="1:10" s="78" customFormat="1" ht="12.75">
      <c r="A81" s="248"/>
      <c r="B81" s="79"/>
      <c r="C81" s="243" t="s">
        <v>414</v>
      </c>
      <c r="D81" s="364" t="s">
        <v>2</v>
      </c>
      <c r="E81" s="503">
        <v>620</v>
      </c>
      <c r="F81" s="251"/>
      <c r="G81" s="251">
        <f>IF('Osnovni podatki'!$B$41=1,E81*F81,"")</f>
        <v>0</v>
      </c>
      <c r="H81" s="81"/>
      <c r="I81" s="114"/>
      <c r="J81" s="82"/>
    </row>
    <row r="82" spans="1:10" s="78" customFormat="1" ht="12.75">
      <c r="A82" s="248"/>
      <c r="B82" s="79"/>
      <c r="C82" s="243"/>
      <c r="D82" s="364"/>
      <c r="E82" s="503"/>
      <c r="F82" s="251"/>
      <c r="G82" s="251"/>
      <c r="H82" s="81"/>
      <c r="I82" s="114"/>
      <c r="J82" s="82"/>
    </row>
    <row r="83" spans="1:10" s="78" customFormat="1" ht="36">
      <c r="A83" s="248" t="str">
        <f>$B$8</f>
        <v>I.</v>
      </c>
      <c r="B83" s="79">
        <f>COUNT($A$12:B73)+1</f>
        <v>14</v>
      </c>
      <c r="C83" s="243" t="s">
        <v>147</v>
      </c>
      <c r="D83" s="364"/>
      <c r="E83" s="503"/>
      <c r="F83" s="251"/>
      <c r="G83" s="251"/>
      <c r="H83" s="81"/>
      <c r="I83" s="114"/>
      <c r="J83" s="82"/>
    </row>
    <row r="84" spans="1:10" s="78" customFormat="1" ht="12.75">
      <c r="A84" s="248"/>
      <c r="B84" s="79"/>
      <c r="C84" s="243" t="s">
        <v>149</v>
      </c>
      <c r="D84" s="364" t="s">
        <v>2</v>
      </c>
      <c r="E84" s="503">
        <v>150</v>
      </c>
      <c r="F84" s="251"/>
      <c r="G84" s="251">
        <f>IF('Osnovni podatki'!$B$41=1,E84*F84,"")</f>
        <v>0</v>
      </c>
      <c r="H84" s="81"/>
      <c r="I84" s="114"/>
      <c r="J84" s="82"/>
    </row>
    <row r="85" spans="1:10" s="78" customFormat="1" ht="12.75">
      <c r="A85" s="248"/>
      <c r="B85" s="79"/>
      <c r="C85" s="243" t="s">
        <v>150</v>
      </c>
      <c r="D85" s="364" t="s">
        <v>2</v>
      </c>
      <c r="E85" s="503">
        <v>100</v>
      </c>
      <c r="F85" s="251"/>
      <c r="G85" s="251">
        <f>IF('Osnovni podatki'!$B$41=1,E85*F85,"")</f>
        <v>0</v>
      </c>
      <c r="H85" s="81"/>
      <c r="I85" s="114"/>
      <c r="J85" s="82"/>
    </row>
    <row r="86" spans="1:10" s="78" customFormat="1" ht="12.75">
      <c r="A86" s="248"/>
      <c r="B86" s="79"/>
      <c r="C86" s="243" t="s">
        <v>151</v>
      </c>
      <c r="D86" s="364" t="s">
        <v>2</v>
      </c>
      <c r="E86" s="503">
        <v>80</v>
      </c>
      <c r="F86" s="251"/>
      <c r="G86" s="251">
        <f>IF('Osnovni podatki'!$B$41=1,E86*F86,"")</f>
        <v>0</v>
      </c>
      <c r="H86" s="81"/>
      <c r="I86" s="114"/>
      <c r="J86" s="82"/>
    </row>
    <row r="87" spans="1:10" s="78" customFormat="1" ht="12.75">
      <c r="A87" s="248"/>
      <c r="B87" s="79"/>
      <c r="C87" s="243"/>
      <c r="D87" s="364"/>
      <c r="E87" s="503"/>
      <c r="F87" s="251"/>
      <c r="G87" s="251"/>
      <c r="H87" s="81"/>
      <c r="I87" s="114"/>
      <c r="J87" s="82"/>
    </row>
    <row r="88" spans="1:10" s="78" customFormat="1" ht="36">
      <c r="A88" s="248" t="str">
        <f>$B$8</f>
        <v>I.</v>
      </c>
      <c r="B88" s="79">
        <f>COUNT($A$12:B83)+1</f>
        <v>15</v>
      </c>
      <c r="C88" s="244" t="s">
        <v>212</v>
      </c>
      <c r="D88" s="387" t="s">
        <v>2</v>
      </c>
      <c r="E88" s="479">
        <v>860</v>
      </c>
      <c r="F88" s="251"/>
      <c r="G88" s="251">
        <f>IF('Osnovni podatki'!$B$41=1,E88*F88,"")</f>
        <v>0</v>
      </c>
      <c r="H88" s="81"/>
      <c r="I88" s="114"/>
      <c r="J88" s="82"/>
    </row>
    <row r="89" spans="1:10" s="78" customFormat="1" ht="12.75">
      <c r="A89" s="248"/>
      <c r="B89" s="79"/>
      <c r="C89" s="244"/>
      <c r="D89" s="387"/>
      <c r="E89" s="479"/>
      <c r="F89" s="97"/>
      <c r="G89" s="97"/>
      <c r="H89" s="81"/>
      <c r="I89" s="114"/>
      <c r="J89" s="82"/>
    </row>
    <row r="90" spans="1:10" s="78" customFormat="1" ht="24">
      <c r="A90" s="248" t="str">
        <f>$B$8</f>
        <v>I.</v>
      </c>
      <c r="B90" s="256">
        <f>COUNT($A$12:B88)+1</f>
        <v>16</v>
      </c>
      <c r="C90" s="244" t="s">
        <v>210</v>
      </c>
      <c r="D90" s="387" t="s">
        <v>2</v>
      </c>
      <c r="E90" s="479">
        <v>1500</v>
      </c>
      <c r="F90" s="251"/>
      <c r="G90" s="251">
        <f>IF('Osnovni podatki'!$B$41=1,E90*F90,"")</f>
        <v>0</v>
      </c>
      <c r="H90" s="81"/>
      <c r="I90" s="114"/>
      <c r="J90" s="82"/>
    </row>
    <row r="91" spans="1:10" s="78" customFormat="1" ht="12.75">
      <c r="A91" s="248"/>
      <c r="B91" s="256"/>
      <c r="C91" s="244"/>
      <c r="D91" s="387"/>
      <c r="E91" s="479"/>
      <c r="F91" s="97"/>
      <c r="G91" s="97"/>
      <c r="H91" s="81"/>
      <c r="I91" s="114"/>
      <c r="J91" s="82"/>
    </row>
    <row r="92" spans="1:10" s="78" customFormat="1" ht="24">
      <c r="A92" s="248" t="str">
        <f>$B$8</f>
        <v>I.</v>
      </c>
      <c r="B92" s="256">
        <f>COUNT($A$12:B90)+1</f>
        <v>17</v>
      </c>
      <c r="C92" s="244" t="s">
        <v>255</v>
      </c>
      <c r="D92" s="387" t="s">
        <v>2</v>
      </c>
      <c r="E92" s="479">
        <v>500</v>
      </c>
      <c r="F92" s="251"/>
      <c r="G92" s="251">
        <f>IF('Osnovni podatki'!$B$41=1,E92*F92,"")</f>
        <v>0</v>
      </c>
      <c r="H92" s="81"/>
      <c r="I92" s="114"/>
      <c r="J92" s="82"/>
    </row>
    <row r="93" spans="1:10" s="78" customFormat="1" ht="12.75">
      <c r="A93" s="248"/>
      <c r="B93" s="79"/>
      <c r="C93" s="243"/>
      <c r="D93" s="364"/>
      <c r="E93" s="503"/>
      <c r="F93" s="251"/>
      <c r="G93" s="251"/>
      <c r="H93" s="81"/>
      <c r="I93" s="114"/>
      <c r="J93" s="82"/>
    </row>
    <row r="94" spans="1:10" s="78" customFormat="1" ht="12.75">
      <c r="A94" s="248" t="str">
        <f>$B$8</f>
        <v>I.</v>
      </c>
      <c r="B94" s="256">
        <f>COUNT($A$12:B92)+1</f>
        <v>18</v>
      </c>
      <c r="C94" s="243" t="s">
        <v>488</v>
      </c>
      <c r="D94" s="387" t="s">
        <v>2</v>
      </c>
      <c r="E94" s="479">
        <v>825</v>
      </c>
      <c r="F94" s="251"/>
      <c r="G94" s="251">
        <f>IF('Osnovni podatki'!$B$41=1,E94*F94,"")</f>
        <v>0</v>
      </c>
      <c r="H94" s="81"/>
      <c r="I94" s="114"/>
      <c r="J94" s="82"/>
    </row>
    <row r="95" spans="1:10" s="78" customFormat="1" ht="12.75">
      <c r="A95" s="248"/>
      <c r="B95" s="79"/>
      <c r="C95" s="243"/>
      <c r="D95" s="364"/>
      <c r="E95" s="503"/>
      <c r="F95" s="251"/>
      <c r="G95" s="251"/>
      <c r="H95" s="81"/>
      <c r="I95" s="114"/>
      <c r="J95" s="82"/>
    </row>
    <row r="96" spans="1:10" s="78" customFormat="1" ht="24">
      <c r="A96" s="248" t="str">
        <f>$B$8</f>
        <v>I.</v>
      </c>
      <c r="B96" s="256">
        <f>COUNT($A$12:B94)+1</f>
        <v>19</v>
      </c>
      <c r="C96" s="243" t="s">
        <v>492</v>
      </c>
      <c r="D96" s="387" t="s">
        <v>96</v>
      </c>
      <c r="E96" s="479">
        <v>6</v>
      </c>
      <c r="F96" s="251"/>
      <c r="G96" s="251">
        <f>IF('Osnovni podatki'!$B$41=1,E96*F96,"")</f>
        <v>0</v>
      </c>
      <c r="H96" s="81"/>
      <c r="I96" s="114"/>
      <c r="J96" s="82"/>
    </row>
    <row r="97" spans="1:10" s="78" customFormat="1" ht="12.75">
      <c r="A97" s="248"/>
      <c r="B97" s="256"/>
      <c r="C97" s="243"/>
      <c r="D97" s="364"/>
      <c r="E97" s="503"/>
      <c r="F97" s="251"/>
      <c r="G97" s="251"/>
      <c r="H97" s="81"/>
      <c r="I97" s="114"/>
      <c r="J97" s="82"/>
    </row>
    <row r="98" spans="1:10" s="78" customFormat="1" ht="36">
      <c r="A98" s="248" t="str">
        <f>$B$8</f>
        <v>I.</v>
      </c>
      <c r="B98" s="256">
        <f>COUNT($A$12:B96)+1</f>
        <v>20</v>
      </c>
      <c r="C98" s="243" t="s">
        <v>493</v>
      </c>
      <c r="D98" s="387" t="s">
        <v>96</v>
      </c>
      <c r="E98" s="479">
        <v>6</v>
      </c>
      <c r="F98" s="251"/>
      <c r="G98" s="251">
        <f>IF('Osnovni podatki'!$B$41=1,E98*F98,"")</f>
        <v>0</v>
      </c>
      <c r="H98" s="81"/>
      <c r="I98" s="114"/>
      <c r="J98" s="82"/>
    </row>
    <row r="99" spans="1:10" s="78" customFormat="1" ht="12.75">
      <c r="A99" s="248"/>
      <c r="B99" s="256"/>
      <c r="C99" s="243"/>
      <c r="D99" s="364"/>
      <c r="E99" s="503"/>
      <c r="F99" s="251"/>
      <c r="G99" s="251"/>
      <c r="H99" s="81"/>
      <c r="I99" s="114"/>
      <c r="J99" s="82"/>
    </row>
    <row r="100" spans="1:10" s="78" customFormat="1" ht="12.75">
      <c r="A100" s="248" t="str">
        <f>$B$8</f>
        <v>I.</v>
      </c>
      <c r="B100" s="256">
        <f>COUNT($A$12:B98)+1</f>
        <v>21</v>
      </c>
      <c r="C100" s="243" t="s">
        <v>213</v>
      </c>
      <c r="D100" s="197"/>
      <c r="E100" s="197"/>
      <c r="H100" s="81"/>
      <c r="I100" s="114"/>
      <c r="J100" s="82"/>
    </row>
    <row r="101" spans="1:10" s="78" customFormat="1" ht="12.75">
      <c r="A101" s="248"/>
      <c r="B101" s="256"/>
      <c r="C101" s="334" t="s">
        <v>211</v>
      </c>
      <c r="D101" s="364" t="s">
        <v>2</v>
      </c>
      <c r="E101" s="503">
        <v>45</v>
      </c>
      <c r="F101" s="251"/>
      <c r="G101" s="251">
        <f>IF('Osnovni podatki'!$B$41=1,E101*F101,"")</f>
        <v>0</v>
      </c>
      <c r="H101" s="81"/>
      <c r="I101" s="114"/>
      <c r="J101" s="82"/>
    </row>
    <row r="102" spans="1:10" s="78" customFormat="1" ht="12.75">
      <c r="A102" s="248"/>
      <c r="B102" s="79"/>
      <c r="C102" s="243"/>
      <c r="D102" s="364"/>
      <c r="E102" s="503"/>
      <c r="F102" s="251"/>
      <c r="G102" s="251"/>
      <c r="H102" s="81"/>
      <c r="I102" s="114"/>
      <c r="J102" s="82"/>
    </row>
    <row r="103" spans="1:10" s="78" customFormat="1" ht="51" customHeight="1">
      <c r="A103" s="248" t="str">
        <f>$B$8</f>
        <v>I.</v>
      </c>
      <c r="B103" s="256">
        <f>COUNT($A$12:B102)+1</f>
        <v>22</v>
      </c>
      <c r="C103" s="243" t="s">
        <v>489</v>
      </c>
      <c r="D103" s="364"/>
      <c r="E103" s="503"/>
      <c r="F103" s="251"/>
      <c r="G103" s="251"/>
      <c r="H103" s="81"/>
      <c r="I103" s="114"/>
      <c r="J103" s="82"/>
    </row>
    <row r="104" spans="1:10" s="78" customFormat="1" ht="12.75">
      <c r="A104" s="248"/>
      <c r="B104" s="79"/>
      <c r="C104" s="243" t="s">
        <v>152</v>
      </c>
      <c r="D104" s="364" t="s">
        <v>2</v>
      </c>
      <c r="E104" s="503">
        <v>244</v>
      </c>
      <c r="F104" s="251"/>
      <c r="G104" s="251">
        <f>IF('Osnovni podatki'!$B$41=1,E104*F104,"")</f>
        <v>0</v>
      </c>
      <c r="H104" s="81"/>
      <c r="I104" s="114"/>
      <c r="J104" s="82"/>
    </row>
    <row r="105" spans="1:10" s="78" customFormat="1" ht="12.75">
      <c r="A105" s="248"/>
      <c r="B105" s="79"/>
      <c r="C105" s="243" t="s">
        <v>153</v>
      </c>
      <c r="D105" s="364" t="s">
        <v>2</v>
      </c>
      <c r="E105" s="503">
        <v>170</v>
      </c>
      <c r="F105" s="251"/>
      <c r="G105" s="251">
        <f>IF('Osnovni podatki'!$B$41=1,E105*F105,"")</f>
        <v>0</v>
      </c>
      <c r="H105" s="81"/>
      <c r="I105" s="114"/>
      <c r="J105" s="82"/>
    </row>
    <row r="106" spans="1:10" s="78" customFormat="1" ht="12.75">
      <c r="A106" s="248"/>
      <c r="B106" s="79"/>
      <c r="C106" s="243" t="s">
        <v>415</v>
      </c>
      <c r="D106" s="364" t="s">
        <v>2</v>
      </c>
      <c r="E106" s="503">
        <v>40</v>
      </c>
      <c r="F106" s="251"/>
      <c r="G106" s="251">
        <f>IF('Osnovni podatki'!$B$41=1,E106*F106,"")</f>
        <v>0</v>
      </c>
      <c r="H106" s="81"/>
      <c r="I106" s="114"/>
      <c r="J106" s="82"/>
    </row>
    <row r="107" spans="1:10" s="78" customFormat="1" ht="12.75">
      <c r="A107" s="248"/>
      <c r="B107" s="79"/>
      <c r="C107" s="246"/>
      <c r="D107" s="364"/>
      <c r="E107" s="503"/>
      <c r="F107" s="251"/>
      <c r="G107" s="251"/>
      <c r="H107" s="81"/>
      <c r="I107" s="114"/>
      <c r="J107" s="82"/>
    </row>
    <row r="108" spans="1:10" s="78" customFormat="1" ht="48">
      <c r="A108" s="248" t="str">
        <f>$B$8</f>
        <v>I.</v>
      </c>
      <c r="B108" s="79">
        <f>COUNT($A$12:B105)+1</f>
        <v>23</v>
      </c>
      <c r="C108" s="243" t="s">
        <v>494</v>
      </c>
      <c r="D108" s="364"/>
      <c r="E108" s="503"/>
      <c r="F108" s="251"/>
      <c r="G108" s="251"/>
      <c r="H108" s="81"/>
      <c r="I108" s="114"/>
      <c r="J108" s="82"/>
    </row>
    <row r="109" spans="1:10" s="78" customFormat="1" ht="12.75">
      <c r="A109" s="248"/>
      <c r="B109" s="79"/>
      <c r="C109" s="243" t="s">
        <v>362</v>
      </c>
      <c r="D109" s="364" t="s">
        <v>2</v>
      </c>
      <c r="E109" s="503">
        <v>8</v>
      </c>
      <c r="F109" s="251"/>
      <c r="G109" s="251">
        <f>IF('Osnovni podatki'!$B$41=1,E109*F109,"")</f>
        <v>0</v>
      </c>
      <c r="H109" s="81"/>
      <c r="I109" s="114"/>
      <c r="J109" s="82"/>
    </row>
    <row r="110" spans="1:10" s="78" customFormat="1" ht="12.75">
      <c r="A110" s="248"/>
      <c r="B110" s="79"/>
      <c r="C110" s="243" t="s">
        <v>153</v>
      </c>
      <c r="D110" s="364" t="s">
        <v>2</v>
      </c>
      <c r="E110" s="503">
        <v>20</v>
      </c>
      <c r="F110" s="251"/>
      <c r="G110" s="251">
        <f>IF('Osnovni podatki'!$B$41=1,E110*F110,"")</f>
        <v>0</v>
      </c>
      <c r="H110" s="81"/>
      <c r="I110" s="114"/>
      <c r="J110" s="82"/>
    </row>
    <row r="111" spans="1:10" s="78" customFormat="1" ht="12.75">
      <c r="A111" s="248"/>
      <c r="B111" s="79"/>
      <c r="C111" s="243"/>
      <c r="D111" s="364"/>
      <c r="E111" s="503"/>
      <c r="F111" s="251"/>
      <c r="G111" s="251"/>
      <c r="H111" s="81"/>
      <c r="I111" s="114"/>
      <c r="J111" s="82"/>
    </row>
    <row r="112" spans="1:10" s="78" customFormat="1" ht="36">
      <c r="A112" s="248" t="str">
        <f>$B$8</f>
        <v>I.</v>
      </c>
      <c r="B112" s="79">
        <f>COUNT($A$12:B111)+1</f>
        <v>24</v>
      </c>
      <c r="C112" s="243" t="s">
        <v>156</v>
      </c>
      <c r="D112" s="197"/>
      <c r="E112" s="197"/>
      <c r="H112" s="81"/>
      <c r="I112" s="114"/>
      <c r="J112" s="82"/>
    </row>
    <row r="113" spans="1:10" s="78" customFormat="1" ht="12.75">
      <c r="A113" s="248"/>
      <c r="B113" s="79"/>
      <c r="C113" s="243" t="s">
        <v>157</v>
      </c>
      <c r="D113" s="364" t="s">
        <v>2</v>
      </c>
      <c r="E113" s="503">
        <v>470</v>
      </c>
      <c r="F113" s="251"/>
      <c r="G113" s="251">
        <f>IF('Osnovni podatki'!$B$41=1,E113*F113,"")</f>
        <v>0</v>
      </c>
      <c r="H113" s="81"/>
      <c r="I113" s="114"/>
      <c r="J113" s="82"/>
    </row>
    <row r="114" spans="1:10" s="78" customFormat="1" ht="12.75">
      <c r="A114" s="248"/>
      <c r="B114" s="79"/>
      <c r="C114" s="243" t="s">
        <v>158</v>
      </c>
      <c r="D114" s="364" t="s">
        <v>2</v>
      </c>
      <c r="E114" s="503">
        <v>550</v>
      </c>
      <c r="F114" s="251"/>
      <c r="G114" s="251">
        <f>IF('Osnovni podatki'!$B$41=1,E114*F114,"")</f>
        <v>0</v>
      </c>
      <c r="H114" s="81"/>
      <c r="I114" s="114"/>
      <c r="J114" s="82"/>
    </row>
    <row r="115" spans="1:10" s="78" customFormat="1" ht="12.75">
      <c r="A115" s="248"/>
      <c r="B115" s="79"/>
      <c r="C115" s="243" t="s">
        <v>159</v>
      </c>
      <c r="D115" s="364" t="s">
        <v>2</v>
      </c>
      <c r="E115" s="503">
        <v>450</v>
      </c>
      <c r="F115" s="251"/>
      <c r="G115" s="251">
        <f>IF('Osnovni podatki'!$B$41=1,E115*F115,"")</f>
        <v>0</v>
      </c>
      <c r="H115" s="81"/>
      <c r="I115" s="114"/>
      <c r="J115" s="82"/>
    </row>
    <row r="116" spans="1:10" s="78" customFormat="1" ht="12.75">
      <c r="A116" s="248"/>
      <c r="B116" s="79"/>
      <c r="C116" s="243" t="s">
        <v>193</v>
      </c>
      <c r="D116" s="364" t="s">
        <v>2</v>
      </c>
      <c r="E116" s="503">
        <v>320</v>
      </c>
      <c r="F116" s="251"/>
      <c r="G116" s="251">
        <f>IF('Osnovni podatki'!$B$41=1,E116*F116,"")</f>
        <v>0</v>
      </c>
      <c r="H116" s="81"/>
      <c r="I116" s="114"/>
      <c r="J116" s="82"/>
    </row>
    <row r="117" spans="1:10" s="78" customFormat="1" ht="12.75">
      <c r="A117" s="248"/>
      <c r="B117" s="79"/>
      <c r="C117" s="246"/>
      <c r="D117" s="197"/>
      <c r="E117" s="197"/>
      <c r="H117" s="81"/>
      <c r="I117" s="114"/>
      <c r="J117" s="82"/>
    </row>
    <row r="118" spans="1:10" s="78" customFormat="1" ht="24">
      <c r="A118" s="248" t="str">
        <f>$B$8</f>
        <v>I.</v>
      </c>
      <c r="B118" s="79">
        <f>COUNT($A$12:B117)+1</f>
        <v>25</v>
      </c>
      <c r="C118" s="243" t="s">
        <v>160</v>
      </c>
      <c r="D118" s="364"/>
      <c r="E118" s="503"/>
      <c r="F118" s="251"/>
      <c r="G118" s="251"/>
      <c r="H118" s="81"/>
      <c r="I118" s="114"/>
      <c r="J118" s="82"/>
    </row>
    <row r="119" spans="1:10" s="78" customFormat="1" ht="12.75">
      <c r="A119" s="248"/>
      <c r="B119" s="79"/>
      <c r="C119" s="243" t="s">
        <v>161</v>
      </c>
      <c r="D119" s="364" t="s">
        <v>2</v>
      </c>
      <c r="E119" s="503">
        <v>100</v>
      </c>
      <c r="F119" s="251"/>
      <c r="G119" s="251">
        <f>IF('Osnovni podatki'!$B$41=1,E119*F119,"")</f>
        <v>0</v>
      </c>
      <c r="H119" s="81"/>
      <c r="I119" s="114"/>
      <c r="J119" s="82"/>
    </row>
    <row r="120" spans="1:10" s="78" customFormat="1" ht="12.75">
      <c r="A120" s="248"/>
      <c r="B120" s="79"/>
      <c r="C120" s="243" t="s">
        <v>190</v>
      </c>
      <c r="D120" s="364" t="s">
        <v>2</v>
      </c>
      <c r="E120" s="503">
        <v>60</v>
      </c>
      <c r="F120" s="251"/>
      <c r="G120" s="251">
        <f>IF('Osnovni podatki'!$B$41=1,E120*F120,"")</f>
        <v>0</v>
      </c>
      <c r="H120" s="81"/>
      <c r="I120" s="114"/>
      <c r="J120" s="82"/>
    </row>
    <row r="121" spans="1:10" s="78" customFormat="1" ht="12.75">
      <c r="A121" s="248"/>
      <c r="B121" s="79"/>
      <c r="C121" s="243" t="s">
        <v>162</v>
      </c>
      <c r="D121" s="364" t="s">
        <v>2</v>
      </c>
      <c r="E121" s="503">
        <v>80</v>
      </c>
      <c r="F121" s="251"/>
      <c r="G121" s="251">
        <f>IF('Osnovni podatki'!$B$41=1,E121*F121,"")</f>
        <v>0</v>
      </c>
      <c r="H121" s="81"/>
      <c r="I121" s="114"/>
      <c r="J121" s="82"/>
    </row>
    <row r="122" spans="1:10" s="78" customFormat="1" ht="12.75">
      <c r="A122" s="248"/>
      <c r="B122" s="79"/>
      <c r="C122" s="243"/>
      <c r="D122" s="364"/>
      <c r="E122" s="503"/>
      <c r="F122" s="251"/>
      <c r="G122" s="251"/>
      <c r="H122" s="81"/>
      <c r="I122" s="114"/>
      <c r="J122" s="82"/>
    </row>
    <row r="123" spans="1:10" s="78" customFormat="1" ht="24">
      <c r="A123" s="248" t="str">
        <f>$B$8</f>
        <v>I.</v>
      </c>
      <c r="B123" s="79">
        <f>COUNT($A$12:B122)+1</f>
        <v>26</v>
      </c>
      <c r="C123" s="243" t="s">
        <v>416</v>
      </c>
      <c r="D123" s="364" t="s">
        <v>2</v>
      </c>
      <c r="E123" s="503">
        <v>40</v>
      </c>
      <c r="F123" s="251"/>
      <c r="G123" s="251">
        <f>IF('Osnovni podatki'!$B$41=1,E123*F123,"")</f>
        <v>0</v>
      </c>
      <c r="H123" s="81"/>
      <c r="I123" s="114"/>
      <c r="J123" s="82"/>
    </row>
    <row r="124" spans="1:10" s="78" customFormat="1" ht="12.75">
      <c r="A124" s="248"/>
      <c r="B124" s="79"/>
      <c r="C124" s="246"/>
      <c r="D124" s="364"/>
      <c r="E124" s="503"/>
      <c r="F124" s="251"/>
      <c r="G124" s="251"/>
      <c r="H124" s="81"/>
      <c r="I124" s="114"/>
      <c r="J124" s="82"/>
    </row>
    <row r="125" spans="1:10" s="78" customFormat="1" ht="12.75">
      <c r="A125" s="248" t="str">
        <f>$B$8</f>
        <v>I.</v>
      </c>
      <c r="B125" s="79">
        <f>COUNT($A$12:B124)+1</f>
        <v>27</v>
      </c>
      <c r="C125" s="243" t="s">
        <v>163</v>
      </c>
      <c r="D125" s="197"/>
      <c r="E125" s="197"/>
      <c r="F125" s="251"/>
      <c r="G125" s="251"/>
      <c r="H125" s="81"/>
      <c r="I125" s="114"/>
      <c r="J125" s="82"/>
    </row>
    <row r="126" spans="1:10" s="78" customFormat="1" ht="12.75">
      <c r="A126" s="248"/>
      <c r="B126" s="79"/>
      <c r="C126" s="243" t="s">
        <v>164</v>
      </c>
      <c r="D126" s="364" t="s">
        <v>4</v>
      </c>
      <c r="E126" s="503">
        <v>50</v>
      </c>
      <c r="F126" s="251"/>
      <c r="G126" s="251">
        <f>IF('Osnovni podatki'!$B$41=1,E126*F126,"")</f>
        <v>0</v>
      </c>
      <c r="H126" s="81"/>
      <c r="I126" s="114"/>
      <c r="J126" s="82"/>
    </row>
    <row r="127" spans="1:10" s="78" customFormat="1" ht="12.75">
      <c r="A127" s="248"/>
      <c r="B127" s="79"/>
      <c r="C127" s="246"/>
      <c r="D127" s="364"/>
      <c r="E127" s="503"/>
      <c r="F127" s="251"/>
      <c r="G127" s="251"/>
      <c r="H127" s="81"/>
      <c r="I127" s="114"/>
      <c r="J127" s="82"/>
    </row>
    <row r="128" spans="1:10" s="78" customFormat="1" ht="24">
      <c r="A128" s="248" t="str">
        <f>$B$8</f>
        <v>I.</v>
      </c>
      <c r="B128" s="256">
        <f>COUNT($A$12:B126)+1</f>
        <v>28</v>
      </c>
      <c r="C128" s="243" t="s">
        <v>497</v>
      </c>
      <c r="D128" s="364"/>
      <c r="E128" s="503"/>
      <c r="F128" s="251"/>
      <c r="G128" s="251"/>
      <c r="H128" s="81"/>
      <c r="I128" s="114"/>
      <c r="J128" s="82"/>
    </row>
    <row r="129" spans="1:10" s="78" customFormat="1" ht="12.75">
      <c r="A129" s="248"/>
      <c r="B129" s="79"/>
      <c r="C129" s="243" t="s">
        <v>165</v>
      </c>
      <c r="D129" s="364" t="s">
        <v>4</v>
      </c>
      <c r="E129" s="503">
        <v>20</v>
      </c>
      <c r="F129" s="251"/>
      <c r="G129" s="251">
        <f>IF('Osnovni podatki'!$B$41=1,E129*F129,"")</f>
        <v>0</v>
      </c>
      <c r="H129" s="81"/>
      <c r="I129" s="114"/>
      <c r="J129" s="82"/>
    </row>
    <row r="130" spans="1:10" s="78" customFormat="1" ht="12.75">
      <c r="A130" s="248"/>
      <c r="B130" s="79"/>
      <c r="C130" s="243" t="s">
        <v>166</v>
      </c>
      <c r="D130" s="364" t="s">
        <v>4</v>
      </c>
      <c r="E130" s="503">
        <v>12</v>
      </c>
      <c r="F130" s="251"/>
      <c r="G130" s="251">
        <f>IF('Osnovni podatki'!$B$41=1,E130*F130,"")</f>
        <v>0</v>
      </c>
      <c r="H130" s="81"/>
      <c r="I130" s="114"/>
      <c r="J130" s="82"/>
    </row>
    <row r="131" spans="1:10" s="78" customFormat="1" ht="12.75">
      <c r="A131" s="248"/>
      <c r="B131" s="79"/>
      <c r="C131" s="243" t="s">
        <v>194</v>
      </c>
      <c r="D131" s="364" t="s">
        <v>4</v>
      </c>
      <c r="E131" s="503">
        <v>100</v>
      </c>
      <c r="F131" s="251"/>
      <c r="G131" s="251">
        <f>IF('Osnovni podatki'!$B$41=1,E131*F131,"")</f>
        <v>0</v>
      </c>
      <c r="H131" s="81"/>
      <c r="I131" s="114"/>
      <c r="J131" s="82"/>
    </row>
    <row r="132" spans="1:10" s="78" customFormat="1" ht="12.75">
      <c r="A132" s="248"/>
      <c r="B132" s="79"/>
      <c r="C132" s="243"/>
      <c r="D132" s="364"/>
      <c r="E132" s="503"/>
      <c r="F132" s="251"/>
      <c r="G132" s="251"/>
      <c r="H132" s="81"/>
      <c r="I132" s="114"/>
      <c r="J132" s="82"/>
    </row>
    <row r="133" spans="1:10" s="78" customFormat="1" ht="48">
      <c r="A133" s="248" t="str">
        <f>$B$8</f>
        <v>I.</v>
      </c>
      <c r="B133" s="256">
        <f>COUNT($A$12:B131)+1</f>
        <v>29</v>
      </c>
      <c r="C133" s="243" t="s">
        <v>495</v>
      </c>
      <c r="D133" s="364" t="s">
        <v>96</v>
      </c>
      <c r="E133" s="503">
        <v>1</v>
      </c>
      <c r="F133" s="251"/>
      <c r="G133" s="251">
        <f>IF('Osnovni podatki'!$B$41=1,E133*F133,"")</f>
        <v>0</v>
      </c>
      <c r="H133" s="81"/>
      <c r="I133" s="114"/>
      <c r="J133" s="82"/>
    </row>
    <row r="134" spans="1:10" s="78" customFormat="1" ht="12.75">
      <c r="A134" s="248"/>
      <c r="B134" s="256"/>
      <c r="C134" s="243"/>
      <c r="D134" s="364"/>
      <c r="E134" s="503"/>
      <c r="F134" s="251"/>
      <c r="G134" s="251"/>
      <c r="H134" s="81"/>
      <c r="I134" s="114"/>
      <c r="J134" s="82"/>
    </row>
    <row r="135" spans="1:10" s="78" customFormat="1" ht="24">
      <c r="A135" s="248" t="str">
        <f>$B$8</f>
        <v>I.</v>
      </c>
      <c r="B135" s="256">
        <f>COUNT($A$12:B134)+1</f>
        <v>30</v>
      </c>
      <c r="C135" s="243" t="s">
        <v>496</v>
      </c>
      <c r="D135" s="364"/>
      <c r="E135" s="503"/>
      <c r="F135" s="251"/>
      <c r="G135" s="251"/>
      <c r="H135" s="81"/>
      <c r="I135" s="114"/>
      <c r="J135" s="82"/>
    </row>
    <row r="136" spans="1:10" s="78" customFormat="1" ht="12.75">
      <c r="A136" s="248"/>
      <c r="B136" s="79"/>
      <c r="C136" s="243" t="s">
        <v>165</v>
      </c>
      <c r="D136" s="364" t="s">
        <v>4</v>
      </c>
      <c r="E136" s="503">
        <v>30</v>
      </c>
      <c r="F136" s="251"/>
      <c r="G136" s="251">
        <f>IF('Osnovni podatki'!$B$41=1,E136*F136,"")</f>
        <v>0</v>
      </c>
      <c r="H136" s="81"/>
      <c r="I136" s="114"/>
      <c r="J136" s="82"/>
    </row>
    <row r="137" spans="1:10" s="78" customFormat="1" ht="12.75">
      <c r="A137" s="248"/>
      <c r="B137" s="79"/>
      <c r="C137" s="243" t="s">
        <v>166</v>
      </c>
      <c r="D137" s="364" t="s">
        <v>4</v>
      </c>
      <c r="E137" s="503">
        <v>20</v>
      </c>
      <c r="F137" s="251"/>
      <c r="G137" s="251">
        <f>IF('Osnovni podatki'!$B$41=1,E137*F137,"")</f>
        <v>0</v>
      </c>
      <c r="H137" s="81"/>
      <c r="I137" s="114"/>
      <c r="J137" s="82"/>
    </row>
    <row r="138" spans="1:10" s="78" customFormat="1" ht="12.75">
      <c r="A138" s="248"/>
      <c r="B138" s="79"/>
      <c r="C138" s="243"/>
      <c r="D138" s="364"/>
      <c r="E138" s="503"/>
      <c r="F138" s="251"/>
      <c r="G138" s="251"/>
      <c r="H138" s="81"/>
      <c r="I138" s="114"/>
      <c r="J138" s="82"/>
    </row>
    <row r="139" spans="1:10" s="78" customFormat="1" ht="24">
      <c r="A139" s="248" t="str">
        <f>$B$8</f>
        <v>I.</v>
      </c>
      <c r="B139" s="256">
        <f>COUNT($A$12:B137)+1</f>
        <v>31</v>
      </c>
      <c r="C139" s="243" t="s">
        <v>498</v>
      </c>
      <c r="D139" s="364" t="s">
        <v>4</v>
      </c>
      <c r="E139" s="503">
        <v>1</v>
      </c>
      <c r="F139" s="251"/>
      <c r="G139" s="251">
        <f>IF('Osnovni podatki'!$B$41=1,E139*F139,"")</f>
        <v>0</v>
      </c>
      <c r="H139" s="81"/>
      <c r="I139" s="114"/>
      <c r="J139" s="82"/>
    </row>
    <row r="140" spans="1:10" s="78" customFormat="1" ht="12.75">
      <c r="A140" s="248"/>
      <c r="B140" s="79"/>
      <c r="C140" s="243"/>
      <c r="D140" s="364"/>
      <c r="E140" s="503"/>
      <c r="F140" s="251"/>
      <c r="G140" s="251"/>
      <c r="H140" s="81"/>
      <c r="I140" s="114"/>
      <c r="J140" s="82"/>
    </row>
    <row r="141" spans="1:10" s="78" customFormat="1" ht="24">
      <c r="A141" s="248" t="str">
        <f>$B$8</f>
        <v>I.</v>
      </c>
      <c r="B141" s="256">
        <f>COUNT($A$12:B139)+1</f>
        <v>32</v>
      </c>
      <c r="C141" s="243" t="s">
        <v>167</v>
      </c>
      <c r="D141" s="364"/>
      <c r="E141" s="503"/>
      <c r="F141" s="251"/>
      <c r="G141" s="251"/>
      <c r="H141" s="81"/>
      <c r="I141" s="114"/>
      <c r="J141" s="82"/>
    </row>
    <row r="142" spans="1:10" s="78" customFormat="1" ht="12.75">
      <c r="A142" s="248"/>
      <c r="B142" s="79"/>
      <c r="C142" s="243" t="s">
        <v>168</v>
      </c>
      <c r="D142" s="364" t="s">
        <v>4</v>
      </c>
      <c r="E142" s="503">
        <v>47</v>
      </c>
      <c r="F142" s="251"/>
      <c r="G142" s="251">
        <f>IF('Osnovni podatki'!$B$41=1,E142*F142,"")</f>
        <v>0</v>
      </c>
      <c r="H142" s="81"/>
      <c r="I142" s="114"/>
      <c r="J142" s="82"/>
    </row>
    <row r="143" spans="1:10" s="78" customFormat="1" ht="12.75">
      <c r="A143" s="248"/>
      <c r="B143" s="79"/>
      <c r="C143" s="243" t="s">
        <v>195</v>
      </c>
      <c r="D143" s="364" t="s">
        <v>4</v>
      </c>
      <c r="E143" s="503">
        <v>5</v>
      </c>
      <c r="F143" s="251"/>
      <c r="G143" s="251">
        <f>IF('Osnovni podatki'!$B$41=1,E143*F143,"")</f>
        <v>0</v>
      </c>
      <c r="H143" s="81"/>
      <c r="I143" s="114"/>
      <c r="J143" s="82"/>
    </row>
    <row r="144" spans="1:10" s="78" customFormat="1" ht="12.75">
      <c r="A144" s="248"/>
      <c r="B144" s="79"/>
      <c r="C144" s="243" t="s">
        <v>301</v>
      </c>
      <c r="D144" s="364" t="s">
        <v>4</v>
      </c>
      <c r="E144" s="503">
        <v>7</v>
      </c>
      <c r="F144" s="251"/>
      <c r="G144" s="251">
        <f>IF('Osnovni podatki'!$B$41=1,E144*F144,"")</f>
        <v>0</v>
      </c>
      <c r="H144" s="81"/>
      <c r="I144" s="114"/>
      <c r="J144" s="82"/>
    </row>
    <row r="145" spans="1:10" s="78" customFormat="1" ht="12.75">
      <c r="A145" s="248"/>
      <c r="B145" s="79"/>
      <c r="C145" s="243" t="s">
        <v>302</v>
      </c>
      <c r="D145" s="364" t="s">
        <v>4</v>
      </c>
      <c r="E145" s="503">
        <v>35</v>
      </c>
      <c r="F145" s="251"/>
      <c r="G145" s="251">
        <f>IF('Osnovni podatki'!$B$41=1,E145*F145,"")</f>
        <v>0</v>
      </c>
      <c r="H145" s="81"/>
      <c r="I145" s="114"/>
      <c r="J145" s="82"/>
    </row>
    <row r="146" spans="1:10" s="78" customFormat="1" ht="24">
      <c r="A146" s="248"/>
      <c r="B146" s="79"/>
      <c r="C146" s="243" t="s">
        <v>417</v>
      </c>
      <c r="D146" s="364" t="s">
        <v>4</v>
      </c>
      <c r="E146" s="503">
        <v>34</v>
      </c>
      <c r="F146" s="251"/>
      <c r="G146" s="251">
        <f>IF('Osnovni podatki'!$B$41=1,E146*F146,"")</f>
        <v>0</v>
      </c>
      <c r="H146" s="81"/>
      <c r="I146" s="114"/>
      <c r="J146" s="82"/>
    </row>
    <row r="147" spans="1:10" s="78" customFormat="1" ht="12.75">
      <c r="A147" s="248"/>
      <c r="B147" s="79"/>
      <c r="C147" s="332"/>
      <c r="D147" s="364"/>
      <c r="E147" s="503"/>
      <c r="F147" s="251"/>
      <c r="G147" s="251"/>
      <c r="H147" s="81"/>
      <c r="I147" s="114"/>
      <c r="J147" s="82"/>
    </row>
    <row r="148" spans="1:10" s="78" customFormat="1" ht="24">
      <c r="A148" s="243" t="str">
        <f>$B$8</f>
        <v>I.</v>
      </c>
      <c r="B148" s="322">
        <f>COUNT($A$12:B144)+1</f>
        <v>33</v>
      </c>
      <c r="C148" s="243" t="s">
        <v>222</v>
      </c>
      <c r="D148" s="364"/>
      <c r="E148" s="503"/>
      <c r="F148" s="251"/>
      <c r="G148" s="251"/>
      <c r="H148" s="81"/>
      <c r="I148" s="114"/>
      <c r="J148" s="82"/>
    </row>
    <row r="149" spans="1:10" s="78" customFormat="1" ht="12.75">
      <c r="A149" s="248"/>
      <c r="B149" s="79"/>
      <c r="C149" s="243" t="s">
        <v>218</v>
      </c>
      <c r="D149" s="364" t="s">
        <v>4</v>
      </c>
      <c r="E149" s="503">
        <v>5</v>
      </c>
      <c r="F149" s="251"/>
      <c r="G149" s="251">
        <f>IF('Osnovni podatki'!$B$41=1,E149*F149,"")</f>
        <v>0</v>
      </c>
      <c r="H149" s="81"/>
      <c r="I149" s="114"/>
      <c r="J149" s="82"/>
    </row>
    <row r="150" spans="1:10" s="78" customFormat="1" ht="12.75">
      <c r="A150" s="248"/>
      <c r="B150" s="79"/>
      <c r="C150" s="243" t="s">
        <v>219</v>
      </c>
      <c r="D150" s="364" t="s">
        <v>4</v>
      </c>
      <c r="E150" s="503">
        <v>1</v>
      </c>
      <c r="F150" s="251"/>
      <c r="G150" s="251">
        <f>IF('Osnovni podatki'!$B$41=1,E150*F150,"")</f>
        <v>0</v>
      </c>
      <c r="H150" s="81"/>
      <c r="I150" s="114"/>
      <c r="J150" s="82"/>
    </row>
    <row r="151" spans="1:10" s="78" customFormat="1" ht="12.75">
      <c r="A151" s="248"/>
      <c r="B151" s="79"/>
      <c r="C151" s="243" t="s">
        <v>220</v>
      </c>
      <c r="D151" s="364" t="s">
        <v>4</v>
      </c>
      <c r="E151" s="503">
        <v>1</v>
      </c>
      <c r="F151" s="251"/>
      <c r="G151" s="251">
        <f>IF('Osnovni podatki'!$B$41=1,E151*F151,"")</f>
        <v>0</v>
      </c>
      <c r="H151" s="81"/>
      <c r="I151" s="114"/>
      <c r="J151" s="82"/>
    </row>
    <row r="152" spans="1:10" s="78" customFormat="1" ht="12.75">
      <c r="A152" s="243"/>
      <c r="B152" s="322"/>
      <c r="C152" s="243"/>
      <c r="D152" s="364"/>
      <c r="E152" s="503"/>
      <c r="F152" s="251"/>
      <c r="G152" s="251"/>
      <c r="H152" s="81"/>
      <c r="I152" s="114"/>
      <c r="J152" s="82"/>
    </row>
    <row r="153" spans="1:10" s="78" customFormat="1" ht="24">
      <c r="A153" s="243" t="str">
        <f>$B$8</f>
        <v>I.</v>
      </c>
      <c r="B153" s="322">
        <f>COUNT($A$12:B148)+1</f>
        <v>34</v>
      </c>
      <c r="C153" s="243" t="s">
        <v>221</v>
      </c>
      <c r="D153" s="364"/>
      <c r="E153" s="503"/>
      <c r="F153" s="251"/>
      <c r="G153" s="251"/>
      <c r="H153" s="81"/>
      <c r="I153" s="114"/>
      <c r="J153" s="82"/>
    </row>
    <row r="154" spans="1:10" s="78" customFormat="1" ht="12.75">
      <c r="A154" s="248"/>
      <c r="B154" s="79"/>
      <c r="C154" s="243" t="s">
        <v>218</v>
      </c>
      <c r="D154" s="364" t="s">
        <v>4</v>
      </c>
      <c r="E154" s="503">
        <v>5</v>
      </c>
      <c r="F154" s="251"/>
      <c r="G154" s="251">
        <f>IF('Osnovni podatki'!$B$41=1,E154*F154,"")</f>
        <v>0</v>
      </c>
      <c r="H154" s="81"/>
      <c r="I154" s="114"/>
      <c r="J154" s="82"/>
    </row>
    <row r="155" spans="1:10" s="78" customFormat="1" ht="12.75">
      <c r="A155" s="248"/>
      <c r="B155" s="79"/>
      <c r="C155" s="243" t="s">
        <v>219</v>
      </c>
      <c r="D155" s="364" t="s">
        <v>4</v>
      </c>
      <c r="E155" s="503">
        <v>1</v>
      </c>
      <c r="F155" s="251"/>
      <c r="G155" s="251">
        <f>IF('Osnovni podatki'!$B$41=1,E155*F155,"")</f>
        <v>0</v>
      </c>
      <c r="H155" s="81"/>
      <c r="I155" s="114"/>
      <c r="J155" s="82"/>
    </row>
    <row r="156" spans="1:10" s="78" customFormat="1" ht="12.75">
      <c r="A156" s="248"/>
      <c r="B156" s="79"/>
      <c r="C156" s="243" t="s">
        <v>220</v>
      </c>
      <c r="D156" s="364" t="s">
        <v>4</v>
      </c>
      <c r="E156" s="503">
        <v>1</v>
      </c>
      <c r="F156" s="251"/>
      <c r="G156" s="251">
        <f>IF('Osnovni podatki'!$B$41=1,E156*F156,"")</f>
        <v>0</v>
      </c>
      <c r="H156" s="81"/>
      <c r="I156" s="114"/>
      <c r="J156" s="82"/>
    </row>
    <row r="157" spans="1:10" s="78" customFormat="1" ht="12.75">
      <c r="A157" s="248"/>
      <c r="B157" s="79"/>
      <c r="C157" s="243"/>
      <c r="D157" s="364"/>
      <c r="E157" s="503"/>
      <c r="F157" s="251"/>
      <c r="G157" s="251"/>
      <c r="H157" s="81"/>
      <c r="I157" s="114"/>
      <c r="J157" s="82"/>
    </row>
    <row r="158" spans="1:10" s="78" customFormat="1" ht="12.75">
      <c r="A158" s="243" t="str">
        <f>$B$8</f>
        <v>I.</v>
      </c>
      <c r="B158" s="322">
        <f>COUNT($A$12:B157)+1</f>
        <v>35</v>
      </c>
      <c r="C158" s="243" t="s">
        <v>214</v>
      </c>
      <c r="D158" s="364" t="s">
        <v>4</v>
      </c>
      <c r="E158" s="503">
        <v>15</v>
      </c>
      <c r="F158" s="251"/>
      <c r="G158" s="251">
        <f>IF('Osnovni podatki'!$B$41=1,E158*F158,"")</f>
        <v>0</v>
      </c>
      <c r="H158" s="81"/>
      <c r="I158" s="114"/>
      <c r="J158" s="82"/>
    </row>
    <row r="159" spans="1:10" s="78" customFormat="1" ht="12.75">
      <c r="A159" s="243"/>
      <c r="B159" s="322"/>
      <c r="C159" s="243"/>
      <c r="D159" s="364"/>
      <c r="E159" s="503"/>
      <c r="F159" s="251"/>
      <c r="G159" s="251"/>
      <c r="H159" s="81"/>
      <c r="I159" s="114"/>
      <c r="J159" s="82"/>
    </row>
    <row r="160" spans="1:10" s="78" customFormat="1" ht="12.75">
      <c r="A160" s="243" t="str">
        <f>$B$8</f>
        <v>I.</v>
      </c>
      <c r="B160" s="322">
        <f>COUNT($A$12:B158)+1</f>
        <v>36</v>
      </c>
      <c r="C160" s="243" t="s">
        <v>169</v>
      </c>
      <c r="D160" s="364" t="s">
        <v>4</v>
      </c>
      <c r="E160" s="503">
        <v>3</v>
      </c>
      <c r="F160" s="251"/>
      <c r="G160" s="251">
        <f>IF('Osnovni podatki'!$B$41=1,E160*F160,"")</f>
        <v>0</v>
      </c>
      <c r="H160" s="81"/>
      <c r="I160" s="114"/>
      <c r="J160" s="82"/>
    </row>
    <row r="161" spans="1:10" s="78" customFormat="1" ht="12.75">
      <c r="A161" s="248"/>
      <c r="B161" s="79"/>
      <c r="C161" s="243"/>
      <c r="D161" s="364"/>
      <c r="E161" s="503"/>
      <c r="F161" s="251"/>
      <c r="G161" s="251"/>
      <c r="H161" s="81"/>
      <c r="I161" s="114"/>
      <c r="J161" s="82"/>
    </row>
    <row r="162" spans="1:10" s="78" customFormat="1" ht="12.75">
      <c r="A162" s="243" t="str">
        <f>$B$8</f>
        <v>I.</v>
      </c>
      <c r="B162" s="322">
        <f>COUNT($A$12:B161)+1</f>
        <v>37</v>
      </c>
      <c r="C162" s="243" t="s">
        <v>361</v>
      </c>
      <c r="D162" s="364" t="s">
        <v>4</v>
      </c>
      <c r="E162" s="503">
        <v>5</v>
      </c>
      <c r="F162" s="251"/>
      <c r="G162" s="251">
        <f>IF('Osnovni podatki'!$B$41=1,E162*F162,"")</f>
        <v>0</v>
      </c>
      <c r="H162" s="81"/>
      <c r="I162" s="114"/>
      <c r="J162" s="82"/>
    </row>
    <row r="163" spans="1:10" s="78" customFormat="1" ht="12.75">
      <c r="A163" s="243"/>
      <c r="B163" s="322"/>
      <c r="C163" s="243"/>
      <c r="D163" s="364"/>
      <c r="E163" s="503"/>
      <c r="F163" s="251"/>
      <c r="G163" s="251"/>
      <c r="H163" s="81"/>
      <c r="I163" s="114"/>
      <c r="J163" s="82"/>
    </row>
    <row r="164" spans="1:10" s="78" customFormat="1" ht="48">
      <c r="A164" s="243" t="str">
        <f>$B$8</f>
        <v>I.</v>
      </c>
      <c r="B164" s="322">
        <f>COUNT($A$12:B163)+1</f>
        <v>38</v>
      </c>
      <c r="C164" s="243" t="s">
        <v>499</v>
      </c>
      <c r="D164" s="197"/>
      <c r="E164" s="197"/>
      <c r="H164" s="81"/>
      <c r="I164" s="114"/>
      <c r="J164" s="82"/>
    </row>
    <row r="165" spans="1:10" s="78" customFormat="1" ht="12.75">
      <c r="A165" s="248"/>
      <c r="B165" s="79"/>
      <c r="C165" s="243" t="s">
        <v>170</v>
      </c>
      <c r="D165" s="364" t="s">
        <v>4</v>
      </c>
      <c r="E165" s="503">
        <v>165</v>
      </c>
      <c r="F165" s="251"/>
      <c r="G165" s="251">
        <f>IF('Osnovni podatki'!$B$41=1,E165*F165,"")</f>
        <v>0</v>
      </c>
      <c r="H165" s="81"/>
      <c r="I165" s="114"/>
      <c r="J165" s="82"/>
    </row>
    <row r="166" spans="1:10" s="78" customFormat="1" ht="12.75">
      <c r="A166" s="248"/>
      <c r="B166" s="79"/>
      <c r="C166" s="243" t="s">
        <v>215</v>
      </c>
      <c r="D166" s="364" t="s">
        <v>4</v>
      </c>
      <c r="E166" s="503">
        <v>10</v>
      </c>
      <c r="F166" s="251"/>
      <c r="G166" s="251">
        <f>IF('Osnovni podatki'!$B$41=1,E166*F166,"")</f>
        <v>0</v>
      </c>
      <c r="H166" s="81"/>
      <c r="I166" s="114"/>
      <c r="J166" s="82"/>
    </row>
    <row r="167" spans="1:10" s="78" customFormat="1" ht="12.75">
      <c r="A167" s="248"/>
      <c r="B167" s="79"/>
      <c r="C167" s="243" t="s">
        <v>406</v>
      </c>
      <c r="D167" s="364" t="s">
        <v>4</v>
      </c>
      <c r="E167" s="503">
        <v>31</v>
      </c>
      <c r="F167" s="251"/>
      <c r="G167" s="251">
        <f>IF('Osnovni podatki'!$B$41=1,E167*F167,"")</f>
        <v>0</v>
      </c>
      <c r="H167" s="81"/>
      <c r="I167" s="114"/>
      <c r="J167" s="82"/>
    </row>
    <row r="168" spans="1:10" s="78" customFormat="1" ht="12.75">
      <c r="A168" s="248"/>
      <c r="B168" s="79"/>
      <c r="C168" s="243"/>
      <c r="D168" s="364"/>
      <c r="E168" s="503"/>
      <c r="F168" s="251"/>
      <c r="G168" s="251"/>
      <c r="H168" s="81"/>
      <c r="I168" s="114"/>
      <c r="J168" s="82"/>
    </row>
    <row r="169" spans="1:10" s="78" customFormat="1" ht="48">
      <c r="A169" s="243" t="str">
        <f>$B$8</f>
        <v>I.</v>
      </c>
      <c r="B169" s="322">
        <f>COUNT($A$12:B168)+1</f>
        <v>39</v>
      </c>
      <c r="C169" s="243" t="s">
        <v>500</v>
      </c>
      <c r="D169" s="197"/>
      <c r="E169" s="197"/>
      <c r="H169" s="81"/>
      <c r="I169" s="114"/>
      <c r="J169" s="82"/>
    </row>
    <row r="170" spans="1:10" s="78" customFormat="1" ht="12.75">
      <c r="A170" s="248"/>
      <c r="B170" s="79"/>
      <c r="C170" s="243" t="s">
        <v>170</v>
      </c>
      <c r="D170" s="364" t="s">
        <v>4</v>
      </c>
      <c r="E170" s="503">
        <v>5</v>
      </c>
      <c r="F170" s="251"/>
      <c r="G170" s="251">
        <f>IF('Osnovni podatki'!$B$41=1,E170*F170,"")</f>
        <v>0</v>
      </c>
      <c r="H170" s="81"/>
      <c r="I170" s="114"/>
      <c r="J170" s="82"/>
    </row>
    <row r="171" spans="1:10" s="78" customFormat="1" ht="12.75">
      <c r="A171" s="248"/>
      <c r="B171" s="79"/>
      <c r="C171" s="243"/>
      <c r="D171" s="364"/>
      <c r="E171" s="503"/>
      <c r="F171" s="251"/>
      <c r="G171" s="251"/>
      <c r="H171" s="81"/>
      <c r="I171" s="114"/>
      <c r="J171" s="82"/>
    </row>
    <row r="172" spans="1:10" s="78" customFormat="1" ht="60">
      <c r="A172" s="243" t="str">
        <f>$B$8</f>
        <v>I.</v>
      </c>
      <c r="B172" s="322">
        <f>COUNT($A$12:B171)+1</f>
        <v>40</v>
      </c>
      <c r="C172" s="243" t="s">
        <v>501</v>
      </c>
      <c r="D172" s="364"/>
      <c r="E172" s="503"/>
      <c r="F172" s="251"/>
      <c r="G172" s="251"/>
      <c r="H172" s="81"/>
      <c r="I172" s="114"/>
      <c r="J172" s="82"/>
    </row>
    <row r="173" spans="1:10" s="78" customFormat="1" ht="12.75">
      <c r="A173" s="248"/>
      <c r="B173" s="79"/>
      <c r="C173" s="243" t="s">
        <v>215</v>
      </c>
      <c r="D173" s="364" t="s">
        <v>4</v>
      </c>
      <c r="E173" s="503">
        <v>5</v>
      </c>
      <c r="F173" s="251"/>
      <c r="G173" s="251">
        <f>IF('Osnovni podatki'!$B$41=1,E173*F173,"")</f>
        <v>0</v>
      </c>
      <c r="H173" s="81"/>
      <c r="I173" s="114"/>
      <c r="J173" s="82"/>
    </row>
    <row r="174" spans="1:10" s="78" customFormat="1" ht="12.75">
      <c r="A174" s="248"/>
      <c r="B174" s="79"/>
      <c r="C174" s="243"/>
      <c r="D174" s="364"/>
      <c r="E174" s="503"/>
      <c r="F174" s="251"/>
      <c r="G174" s="251"/>
      <c r="H174" s="81"/>
      <c r="I174" s="114"/>
      <c r="J174" s="82"/>
    </row>
    <row r="175" spans="1:10" s="78" customFormat="1" ht="36">
      <c r="A175" s="243" t="str">
        <f>$B$8</f>
        <v>I.</v>
      </c>
      <c r="B175" s="322">
        <f>COUNT($A$12:B174)+1</f>
        <v>41</v>
      </c>
      <c r="C175" s="335" t="s">
        <v>407</v>
      </c>
      <c r="D175" s="364"/>
      <c r="E175" s="503"/>
      <c r="F175" s="251"/>
      <c r="G175" s="251"/>
      <c r="H175" s="81"/>
      <c r="I175" s="114"/>
      <c r="J175" s="82"/>
    </row>
    <row r="176" spans="1:10" s="78" customFormat="1" ht="12.75">
      <c r="A176" s="248"/>
      <c r="B176" s="79"/>
      <c r="C176" s="243" t="s">
        <v>171</v>
      </c>
      <c r="D176" s="364" t="s">
        <v>4</v>
      </c>
      <c r="E176" s="503">
        <v>4</v>
      </c>
      <c r="F176" s="251"/>
      <c r="G176" s="251">
        <f>IF('Osnovni podatki'!$B$41=1,E176*F176,"")</f>
        <v>0</v>
      </c>
      <c r="H176" s="81"/>
      <c r="I176" s="114"/>
      <c r="J176" s="82"/>
    </row>
    <row r="177" spans="1:10" s="78" customFormat="1" ht="12.75">
      <c r="A177" s="248"/>
      <c r="B177" s="79"/>
      <c r="C177" s="243"/>
      <c r="D177" s="364"/>
      <c r="E177" s="503"/>
      <c r="F177" s="251"/>
      <c r="G177" s="251"/>
      <c r="H177" s="81"/>
      <c r="I177" s="114"/>
      <c r="J177" s="82"/>
    </row>
    <row r="178" spans="1:10" s="78" customFormat="1" ht="24">
      <c r="A178" s="243" t="str">
        <f>$B$8</f>
        <v>I.</v>
      </c>
      <c r="B178" s="243">
        <f>COUNT($A$12:B177)+1</f>
        <v>42</v>
      </c>
      <c r="C178" s="335" t="s">
        <v>502</v>
      </c>
      <c r="D178" s="364" t="s">
        <v>96</v>
      </c>
      <c r="E178" s="503">
        <v>1</v>
      </c>
      <c r="F178" s="251"/>
      <c r="G178" s="251">
        <f>IF('Osnovni podatki'!$B$41=1,E178*F178,"")</f>
        <v>0</v>
      </c>
      <c r="H178" s="81"/>
      <c r="I178" s="114"/>
      <c r="J178" s="82"/>
    </row>
    <row r="179" spans="1:10" s="78" customFormat="1" ht="12.75">
      <c r="A179" s="248"/>
      <c r="B179" s="79"/>
      <c r="C179" s="243"/>
      <c r="D179" s="364"/>
      <c r="E179" s="503"/>
      <c r="F179" s="251"/>
      <c r="G179" s="251"/>
      <c r="H179" s="81"/>
      <c r="I179" s="114"/>
      <c r="J179" s="82"/>
    </row>
    <row r="180" spans="1:10" s="78" customFormat="1" ht="36">
      <c r="A180" s="243" t="str">
        <f>$B$8</f>
        <v>I.</v>
      </c>
      <c r="B180" s="243">
        <f>COUNT($A$12:B179)+1</f>
        <v>43</v>
      </c>
      <c r="C180" s="335" t="s">
        <v>503</v>
      </c>
      <c r="D180" s="364" t="s">
        <v>4</v>
      </c>
      <c r="E180" s="503">
        <v>1</v>
      </c>
      <c r="F180" s="251"/>
      <c r="G180" s="251">
        <f>IF('Osnovni podatki'!$B$41=1,E180*F180,"")</f>
        <v>0</v>
      </c>
      <c r="H180" s="81"/>
      <c r="I180" s="114"/>
      <c r="J180" s="82"/>
    </row>
    <row r="181" spans="1:10" s="78" customFormat="1" ht="12.75">
      <c r="A181" s="248"/>
      <c r="B181" s="243"/>
      <c r="C181" s="243"/>
      <c r="D181" s="364"/>
      <c r="E181" s="503"/>
      <c r="F181" s="251"/>
      <c r="G181" s="251"/>
      <c r="H181" s="81"/>
      <c r="I181" s="114"/>
      <c r="J181" s="82"/>
    </row>
    <row r="182" spans="1:10" s="78" customFormat="1" ht="48">
      <c r="A182" s="243" t="str">
        <f>$B$8</f>
        <v>I.</v>
      </c>
      <c r="B182" s="243">
        <f>COUNT($A$12:B181)+1</f>
        <v>44</v>
      </c>
      <c r="C182" s="335" t="s">
        <v>504</v>
      </c>
      <c r="D182" s="364" t="s">
        <v>96</v>
      </c>
      <c r="E182" s="503">
        <v>1</v>
      </c>
      <c r="F182" s="251"/>
      <c r="G182" s="251">
        <f>IF('Osnovni podatki'!$B$41=1,E182*F182,"")</f>
        <v>0</v>
      </c>
      <c r="H182" s="81"/>
      <c r="I182" s="114"/>
      <c r="J182" s="82"/>
    </row>
    <row r="183" spans="1:10" s="78" customFormat="1" ht="12.75">
      <c r="A183" s="248"/>
      <c r="B183" s="243"/>
      <c r="C183" s="243"/>
      <c r="D183" s="364"/>
      <c r="E183" s="503"/>
      <c r="F183" s="251"/>
      <c r="G183" s="251"/>
      <c r="H183" s="81"/>
      <c r="I183" s="114"/>
      <c r="J183" s="82"/>
    </row>
    <row r="184" spans="1:10" s="78" customFormat="1" ht="48">
      <c r="A184" s="243" t="str">
        <f>$B$8</f>
        <v>I.</v>
      </c>
      <c r="B184" s="243">
        <f>COUNT($A$12:B183)+1</f>
        <v>45</v>
      </c>
      <c r="C184" s="335" t="s">
        <v>505</v>
      </c>
      <c r="D184" s="364" t="s">
        <v>2</v>
      </c>
      <c r="E184" s="503">
        <v>2</v>
      </c>
      <c r="F184" s="251"/>
      <c r="G184" s="251">
        <f>IF('Osnovni podatki'!$B$41=1,E184*F184,"")</f>
        <v>0</v>
      </c>
      <c r="H184" s="81"/>
      <c r="I184" s="114"/>
      <c r="J184" s="82"/>
    </row>
    <row r="185" spans="1:10" s="78" customFormat="1" ht="12.75">
      <c r="A185" s="248"/>
      <c r="B185" s="79"/>
      <c r="C185" s="243"/>
      <c r="D185" s="364"/>
      <c r="E185" s="503"/>
      <c r="F185" s="251"/>
      <c r="G185" s="251"/>
      <c r="H185" s="81"/>
      <c r="I185" s="114"/>
      <c r="J185" s="82"/>
    </row>
    <row r="186" spans="1:10" s="78" customFormat="1" ht="27.75" customHeight="1">
      <c r="A186" s="243" t="str">
        <f>$B$8</f>
        <v>I.</v>
      </c>
      <c r="B186" s="243">
        <f>COUNT($A$12:B185)+1</f>
        <v>46</v>
      </c>
      <c r="C186" s="335" t="s">
        <v>506</v>
      </c>
      <c r="D186" s="364" t="s">
        <v>4</v>
      </c>
      <c r="E186" s="503">
        <v>84</v>
      </c>
      <c r="F186" s="251"/>
      <c r="G186" s="251">
        <f>IF('Osnovni podatki'!$B$41=1,E186*F186,"")</f>
        <v>0</v>
      </c>
      <c r="H186" s="81"/>
      <c r="I186" s="114"/>
      <c r="J186" s="82"/>
    </row>
    <row r="187" spans="1:10" s="78" customFormat="1" ht="12.75">
      <c r="A187" s="243"/>
      <c r="B187" s="243"/>
      <c r="C187" s="253"/>
      <c r="D187" s="364"/>
      <c r="E187" s="503"/>
      <c r="F187" s="251"/>
      <c r="G187" s="251"/>
      <c r="H187" s="81"/>
      <c r="I187" s="114"/>
      <c r="J187" s="82"/>
    </row>
    <row r="188" spans="1:10" s="78" customFormat="1" ht="48">
      <c r="A188" s="243" t="str">
        <f>$B$8</f>
        <v>I.</v>
      </c>
      <c r="B188" s="243">
        <f>COUNT($A$12:B187)+1</f>
        <v>47</v>
      </c>
      <c r="C188" s="253" t="s">
        <v>216</v>
      </c>
      <c r="D188" s="364" t="s">
        <v>96</v>
      </c>
      <c r="E188" s="503">
        <v>12</v>
      </c>
      <c r="F188" s="251"/>
      <c r="G188" s="251">
        <f>IF('Osnovni podatki'!$B$41=1,E188*F188,"")</f>
        <v>0</v>
      </c>
      <c r="H188" s="81"/>
      <c r="I188" s="114"/>
      <c r="J188" s="82"/>
    </row>
    <row r="189" spans="1:10" s="78" customFormat="1" ht="12.75">
      <c r="A189" s="248"/>
      <c r="B189" s="79"/>
      <c r="C189" s="252"/>
      <c r="D189" s="364"/>
      <c r="E189" s="503"/>
      <c r="F189" s="251"/>
      <c r="G189" s="251"/>
      <c r="H189" s="81"/>
      <c r="I189" s="114"/>
      <c r="J189" s="82"/>
    </row>
    <row r="190" spans="1:10" s="78" customFormat="1" ht="60">
      <c r="A190" s="243" t="str">
        <f>$B$8</f>
        <v>I.</v>
      </c>
      <c r="B190" s="243">
        <f>COUNT($A$12:B189)+1</f>
        <v>48</v>
      </c>
      <c r="C190" s="253" t="s">
        <v>507</v>
      </c>
      <c r="D190" s="364" t="s">
        <v>96</v>
      </c>
      <c r="E190" s="503">
        <v>1</v>
      </c>
      <c r="F190" s="251"/>
      <c r="G190" s="251">
        <f>IF('Osnovni podatki'!$B$41=1,E190*F190,"")</f>
        <v>0</v>
      </c>
      <c r="H190" s="81"/>
      <c r="I190" s="114"/>
      <c r="J190" s="82"/>
    </row>
    <row r="191" spans="1:10" s="78" customFormat="1" ht="12.75">
      <c r="A191" s="243"/>
      <c r="B191" s="243"/>
      <c r="C191" s="253"/>
      <c r="D191" s="364"/>
      <c r="E191" s="503"/>
      <c r="F191" s="251"/>
      <c r="G191" s="251"/>
      <c r="H191" s="81"/>
      <c r="I191" s="114"/>
      <c r="J191" s="82"/>
    </row>
    <row r="192" spans="1:10" s="78" customFormat="1" ht="24">
      <c r="A192" s="243" t="str">
        <f>$B$8</f>
        <v>I.</v>
      </c>
      <c r="B192" s="243">
        <f>COUNT($A$12:B191)+1</f>
        <v>49</v>
      </c>
      <c r="C192" s="253" t="s">
        <v>508</v>
      </c>
      <c r="D192" s="364" t="s">
        <v>96</v>
      </c>
      <c r="E192" s="503">
        <v>6</v>
      </c>
      <c r="F192" s="251"/>
      <c r="G192" s="251">
        <f>IF('Osnovni podatki'!$B$41=1,E192*F192,"")</f>
        <v>0</v>
      </c>
      <c r="H192" s="81"/>
      <c r="I192" s="114"/>
      <c r="J192" s="82"/>
    </row>
    <row r="193" spans="1:10" s="78" customFormat="1" ht="12.75">
      <c r="A193" s="243"/>
      <c r="B193" s="243"/>
      <c r="C193" s="253"/>
      <c r="D193" s="364"/>
      <c r="E193" s="503"/>
      <c r="F193" s="251"/>
      <c r="G193" s="251"/>
      <c r="H193" s="81"/>
      <c r="I193" s="114"/>
      <c r="J193" s="82"/>
    </row>
    <row r="194" spans="1:10" s="78" customFormat="1" ht="12.75">
      <c r="A194" s="243" t="str">
        <f>$B$8</f>
        <v>I.</v>
      </c>
      <c r="B194" s="243">
        <f>COUNT($A$12:B193)+1</f>
        <v>50</v>
      </c>
      <c r="C194" s="253" t="s">
        <v>418</v>
      </c>
      <c r="D194" s="364" t="s">
        <v>4</v>
      </c>
      <c r="E194" s="503">
        <v>31</v>
      </c>
      <c r="F194" s="251"/>
      <c r="G194" s="251">
        <f>IF('Osnovni podatki'!$B$41=1,E194*F194,"")</f>
        <v>0</v>
      </c>
      <c r="H194" s="81"/>
      <c r="I194" s="114"/>
      <c r="J194" s="82"/>
    </row>
    <row r="195" spans="1:10" s="78" customFormat="1" ht="12.75">
      <c r="A195" s="243"/>
      <c r="B195" s="243"/>
      <c r="C195" s="253"/>
      <c r="D195" s="364"/>
      <c r="E195" s="503"/>
      <c r="F195" s="251"/>
      <c r="G195" s="251"/>
      <c r="H195" s="81"/>
      <c r="I195" s="114"/>
      <c r="J195" s="82"/>
    </row>
    <row r="196" spans="1:10" s="78" customFormat="1" ht="12.75">
      <c r="A196" s="243" t="str">
        <f>$B$8</f>
        <v>I.</v>
      </c>
      <c r="B196" s="243">
        <f>COUNT($A$12:B195)+1</f>
        <v>51</v>
      </c>
      <c r="C196" s="253" t="s">
        <v>419</v>
      </c>
      <c r="D196" s="364" t="s">
        <v>4</v>
      </c>
      <c r="E196" s="503">
        <v>14</v>
      </c>
      <c r="F196" s="251"/>
      <c r="G196" s="251">
        <f>IF('Osnovni podatki'!$B$41=1,E196*F196,"")</f>
        <v>0</v>
      </c>
      <c r="H196" s="81"/>
      <c r="I196" s="114"/>
      <c r="J196" s="82"/>
    </row>
    <row r="197" spans="1:10" s="78" customFormat="1" ht="12.75">
      <c r="A197" s="243"/>
      <c r="B197" s="243"/>
      <c r="C197" s="253"/>
      <c r="D197" s="364"/>
      <c r="E197" s="503"/>
      <c r="F197" s="251"/>
      <c r="G197" s="251"/>
      <c r="H197" s="81"/>
      <c r="I197" s="114"/>
      <c r="J197" s="82"/>
    </row>
    <row r="198" spans="1:10" s="78" customFormat="1" ht="12.75">
      <c r="A198" s="243" t="str">
        <f>$B$8</f>
        <v>I.</v>
      </c>
      <c r="B198" s="243">
        <f>COUNT($A$12:B197)+1</f>
        <v>52</v>
      </c>
      <c r="C198" s="253" t="s">
        <v>420</v>
      </c>
      <c r="D198" s="364" t="s">
        <v>4</v>
      </c>
      <c r="E198" s="503">
        <v>65</v>
      </c>
      <c r="F198" s="251"/>
      <c r="G198" s="251">
        <f>IF('Osnovni podatki'!$B$41=1,E198*F198,"")</f>
        <v>0</v>
      </c>
      <c r="H198" s="81"/>
      <c r="I198" s="114"/>
      <c r="J198" s="82"/>
    </row>
    <row r="199" spans="1:10" s="78" customFormat="1" ht="12.75">
      <c r="A199" s="243"/>
      <c r="B199" s="243"/>
      <c r="C199" s="253"/>
      <c r="D199" s="364"/>
      <c r="E199" s="503"/>
      <c r="F199" s="251"/>
      <c r="G199" s="251"/>
      <c r="H199" s="81"/>
      <c r="I199" s="114"/>
      <c r="J199" s="82"/>
    </row>
    <row r="200" spans="1:10" s="78" customFormat="1" ht="12.75">
      <c r="A200" s="243" t="str">
        <f>$B$8</f>
        <v>I.</v>
      </c>
      <c r="B200" s="243">
        <f>COUNT($A$12:B199)+1</f>
        <v>53</v>
      </c>
      <c r="C200" s="253" t="s">
        <v>421</v>
      </c>
      <c r="D200" s="364" t="s">
        <v>4</v>
      </c>
      <c r="E200" s="503">
        <v>4</v>
      </c>
      <c r="F200" s="251"/>
      <c r="G200" s="251">
        <f>IF('Osnovni podatki'!$B$41=1,E200*F200,"")</f>
        <v>0</v>
      </c>
      <c r="H200" s="81"/>
      <c r="I200" s="114"/>
      <c r="J200" s="82"/>
    </row>
    <row r="201" spans="1:10" s="78" customFormat="1" ht="12.75">
      <c r="A201" s="243"/>
      <c r="B201" s="243"/>
      <c r="C201" s="253"/>
      <c r="D201" s="364"/>
      <c r="E201" s="503"/>
      <c r="F201" s="251"/>
      <c r="G201" s="251"/>
      <c r="H201" s="81"/>
      <c r="I201" s="114"/>
      <c r="J201" s="82"/>
    </row>
    <row r="202" spans="1:10" s="78" customFormat="1" ht="12.75">
      <c r="A202" s="243" t="str">
        <f>$B$8</f>
        <v>I.</v>
      </c>
      <c r="B202" s="243">
        <f>COUNT($A$12:B201)+1</f>
        <v>54</v>
      </c>
      <c r="C202" s="253" t="s">
        <v>422</v>
      </c>
      <c r="D202" s="364" t="s">
        <v>4</v>
      </c>
      <c r="E202" s="503">
        <v>16</v>
      </c>
      <c r="F202" s="251"/>
      <c r="G202" s="251">
        <f>IF('Osnovni podatki'!$B$41=1,E202*F202,"")</f>
        <v>0</v>
      </c>
      <c r="H202" s="81"/>
      <c r="I202" s="114"/>
      <c r="J202" s="82"/>
    </row>
    <row r="203" spans="1:10" s="78" customFormat="1" ht="12.75">
      <c r="A203" s="243"/>
      <c r="B203" s="243"/>
      <c r="C203" s="253"/>
      <c r="D203" s="364"/>
      <c r="E203" s="503"/>
      <c r="F203" s="251"/>
      <c r="G203" s="251"/>
      <c r="H203" s="81"/>
      <c r="I203" s="114"/>
      <c r="J203" s="82"/>
    </row>
    <row r="204" spans="1:10" s="78" customFormat="1" ht="12.75">
      <c r="A204" s="243" t="str">
        <f>$B$8</f>
        <v>I.</v>
      </c>
      <c r="B204" s="243">
        <f>COUNT($A$12:B203)+1</f>
        <v>55</v>
      </c>
      <c r="C204" s="253" t="s">
        <v>423</v>
      </c>
      <c r="D204" s="364" t="s">
        <v>4</v>
      </c>
      <c r="E204" s="503">
        <v>31</v>
      </c>
      <c r="F204" s="251"/>
      <c r="G204" s="251">
        <f>IF('Osnovni podatki'!$B$41=1,E204*F204,"")</f>
        <v>0</v>
      </c>
      <c r="H204" s="81"/>
      <c r="I204" s="114"/>
      <c r="J204" s="82"/>
    </row>
    <row r="205" spans="1:10" s="78" customFormat="1" ht="12.75">
      <c r="A205" s="243"/>
      <c r="B205" s="243"/>
      <c r="C205" s="253"/>
      <c r="D205" s="364"/>
      <c r="E205" s="503"/>
      <c r="F205" s="251"/>
      <c r="G205" s="251"/>
      <c r="H205" s="81"/>
      <c r="I205" s="114"/>
      <c r="J205" s="82"/>
    </row>
    <row r="206" spans="1:10" s="78" customFormat="1" ht="12.75">
      <c r="A206" s="243" t="str">
        <f>$B$8</f>
        <v>I.</v>
      </c>
      <c r="B206" s="243">
        <f>COUNT($A$12:B205)+1</f>
        <v>56</v>
      </c>
      <c r="C206" s="253" t="s">
        <v>424</v>
      </c>
      <c r="D206" s="364" t="s">
        <v>4</v>
      </c>
      <c r="E206" s="503">
        <v>41</v>
      </c>
      <c r="F206" s="251"/>
      <c r="G206" s="251">
        <f>IF('Osnovni podatki'!$B$41=1,E206*F206,"")</f>
        <v>0</v>
      </c>
      <c r="H206" s="81"/>
      <c r="I206" s="114"/>
      <c r="J206" s="82"/>
    </row>
    <row r="207" spans="1:10" s="78" customFormat="1" ht="12.75">
      <c r="A207" s="243"/>
      <c r="B207" s="243"/>
      <c r="C207" s="253"/>
      <c r="D207" s="364"/>
      <c r="E207" s="503"/>
      <c r="F207" s="251"/>
      <c r="G207" s="251"/>
      <c r="H207" s="81"/>
      <c r="I207" s="114"/>
      <c r="J207" s="82"/>
    </row>
    <row r="208" spans="1:10" s="78" customFormat="1" ht="36">
      <c r="A208" s="243" t="str">
        <f>$B$8</f>
        <v>I.</v>
      </c>
      <c r="B208" s="243">
        <f>COUNT($A$12:B207)+1</f>
        <v>57</v>
      </c>
      <c r="C208" s="253" t="s">
        <v>425</v>
      </c>
      <c r="D208" s="364" t="s">
        <v>4</v>
      </c>
      <c r="E208" s="503">
        <v>32</v>
      </c>
      <c r="F208" s="251"/>
      <c r="G208" s="251">
        <f>IF('Osnovni podatki'!$B$41=1,E208*F208,"")</f>
        <v>0</v>
      </c>
      <c r="H208" s="81"/>
      <c r="I208" s="114"/>
      <c r="J208" s="82"/>
    </row>
    <row r="209" spans="1:10" s="78" customFormat="1" ht="12.75">
      <c r="A209" s="243"/>
      <c r="B209" s="243"/>
      <c r="C209" s="253"/>
      <c r="D209" s="364"/>
      <c r="E209" s="503"/>
      <c r="F209" s="251"/>
      <c r="G209" s="251"/>
      <c r="H209" s="81"/>
      <c r="I209" s="114"/>
      <c r="J209" s="82"/>
    </row>
    <row r="210" spans="1:10" s="78" customFormat="1" ht="24">
      <c r="A210" s="243" t="str">
        <f>$B$8</f>
        <v>I.</v>
      </c>
      <c r="B210" s="243">
        <f>COUNT($A$12:B209)+1</f>
        <v>58</v>
      </c>
      <c r="C210" s="253" t="s">
        <v>426</v>
      </c>
      <c r="D210" s="364" t="s">
        <v>4</v>
      </c>
      <c r="E210" s="503">
        <v>1</v>
      </c>
      <c r="F210" s="251"/>
      <c r="G210" s="251">
        <f>IF('Osnovni podatki'!$B$41=1,E210*F210,"")</f>
        <v>0</v>
      </c>
      <c r="H210" s="81"/>
      <c r="I210" s="114"/>
      <c r="J210" s="82"/>
    </row>
    <row r="211" spans="1:10" s="78" customFormat="1" ht="12.75">
      <c r="A211" s="243"/>
      <c r="B211" s="243"/>
      <c r="C211" s="253"/>
      <c r="D211" s="364"/>
      <c r="E211" s="503"/>
      <c r="F211" s="251"/>
      <c r="G211" s="251"/>
      <c r="H211" s="81"/>
      <c r="I211" s="114"/>
      <c r="J211" s="82"/>
    </row>
    <row r="212" spans="1:10" s="78" customFormat="1" ht="12.75">
      <c r="A212" s="243" t="str">
        <f>$B$8</f>
        <v>I.</v>
      </c>
      <c r="B212" s="243">
        <f>COUNT($A$12:B211)+1</f>
        <v>59</v>
      </c>
      <c r="C212" s="253" t="s">
        <v>427</v>
      </c>
      <c r="D212" s="364" t="s">
        <v>305</v>
      </c>
      <c r="E212" s="503">
        <v>60</v>
      </c>
      <c r="F212" s="251"/>
      <c r="G212" s="251">
        <f>IF('Osnovni podatki'!$B$41=1,E212*F212,"")</f>
        <v>0</v>
      </c>
      <c r="H212" s="81"/>
      <c r="I212" s="114"/>
      <c r="J212" s="82"/>
    </row>
    <row r="213" spans="1:10" s="78" customFormat="1" ht="12.75">
      <c r="A213" s="243"/>
      <c r="B213" s="243"/>
      <c r="C213" s="253"/>
      <c r="D213" s="364"/>
      <c r="E213" s="503"/>
      <c r="F213" s="251"/>
      <c r="G213" s="251"/>
      <c r="H213" s="81"/>
      <c r="I213" s="114"/>
      <c r="J213" s="82"/>
    </row>
    <row r="214" spans="1:10" s="78" customFormat="1" ht="24">
      <c r="A214" s="243" t="str">
        <f>$B$8</f>
        <v>I.</v>
      </c>
      <c r="B214" s="243">
        <f>COUNT($A$12:B213)+1</f>
        <v>60</v>
      </c>
      <c r="C214" s="253" t="s">
        <v>509</v>
      </c>
      <c r="D214" s="364" t="s">
        <v>96</v>
      </c>
      <c r="E214" s="503">
        <v>1</v>
      </c>
      <c r="F214" s="251"/>
      <c r="G214" s="251">
        <f>IF('Osnovni podatki'!$B$41=1,E214*F214,"")</f>
        <v>0</v>
      </c>
      <c r="H214" s="81"/>
      <c r="I214" s="114"/>
      <c r="J214" s="82"/>
    </row>
    <row r="215" spans="1:10" s="78" customFormat="1" ht="12.75">
      <c r="A215" s="248"/>
      <c r="B215" s="79"/>
      <c r="C215" s="252"/>
      <c r="D215" s="364"/>
      <c r="E215" s="503"/>
      <c r="F215" s="251"/>
      <c r="G215" s="251"/>
      <c r="H215" s="81"/>
      <c r="I215" s="114"/>
      <c r="J215" s="82"/>
    </row>
    <row r="216" spans="1:10" s="78" customFormat="1" ht="12.75">
      <c r="A216" s="243" t="str">
        <f>$B$8</f>
        <v>I.</v>
      </c>
      <c r="B216" s="243">
        <f>COUNT($A$12:B214)+1</f>
        <v>61</v>
      </c>
      <c r="C216" s="243" t="s">
        <v>482</v>
      </c>
      <c r="D216" s="364" t="s">
        <v>138</v>
      </c>
      <c r="E216" s="503">
        <v>3</v>
      </c>
      <c r="F216" s="251">
        <f>(SUM(G72:G214))/100</f>
        <v>0</v>
      </c>
      <c r="G216" s="251">
        <f>IF('Osnovni podatki'!$B$41=1,E216*F216,"")</f>
        <v>0</v>
      </c>
      <c r="H216" s="81"/>
      <c r="I216" s="114"/>
      <c r="J216" s="82"/>
    </row>
    <row r="217" spans="1:10" s="78" customFormat="1" ht="12.75">
      <c r="A217" s="248"/>
      <c r="B217" s="79"/>
      <c r="C217" s="243"/>
      <c r="D217" s="249"/>
      <c r="E217" s="250"/>
      <c r="F217" s="251"/>
      <c r="G217" s="251"/>
      <c r="H217" s="81"/>
      <c r="I217" s="114"/>
      <c r="J217" s="82"/>
    </row>
    <row r="218" spans="1:7" s="133" customFormat="1" ht="13.5" thickBot="1">
      <c r="A218" s="294"/>
      <c r="B218" s="295"/>
      <c r="C218" s="130" t="str">
        <f>CONCATENATE(B8," ",C8," - NEUPRAVIČENI STROŠKI:")</f>
        <v>I. ELEKTRO DEL - NEUPRAVIČENI STROŠKI:</v>
      </c>
      <c r="D218" s="130"/>
      <c r="E218" s="130"/>
      <c r="F218" s="296"/>
      <c r="G218" s="297">
        <f>IF('Osnovni podatki'!$B$41=1,SUM(G72:G216),"")</f>
        <v>0</v>
      </c>
    </row>
    <row r="219" spans="3:7" s="112" customFormat="1" ht="15">
      <c r="C219" s="104"/>
      <c r="E219" s="105"/>
      <c r="G219" s="298"/>
    </row>
    <row r="220" spans="3:7" s="78" customFormat="1" ht="12">
      <c r="C220" s="280"/>
      <c r="E220" s="281"/>
      <c r="F220" s="272"/>
      <c r="G220" s="272"/>
    </row>
    <row r="221" spans="1:7" s="138" customFormat="1" ht="13.5" thickBot="1">
      <c r="A221" s="342" t="str">
        <f>CONCATENATE("DELNA REKAPITULACIJA - ",A3,C3)</f>
        <v>DELNA REKAPITULACIJA - E3.VODOVNI MATERIAL</v>
      </c>
      <c r="B221" s="342"/>
      <c r="C221" s="508"/>
      <c r="D221" s="537"/>
      <c r="E221" s="509"/>
      <c r="F221" s="538"/>
      <c r="G221" s="538"/>
    </row>
    <row r="222" spans="1:7" s="175" customFormat="1" ht="14.25" customHeight="1">
      <c r="A222" s="304"/>
      <c r="B222" s="304"/>
      <c r="C222" s="305"/>
      <c r="D222" s="304"/>
      <c r="E222" s="306"/>
      <c r="F222" s="307"/>
      <c r="G222" s="307"/>
    </row>
    <row r="223" spans="1:7" s="138" customFormat="1" ht="12.75">
      <c r="A223" s="313"/>
      <c r="B223" s="313" t="str">
        <f>+B8</f>
        <v>I.</v>
      </c>
      <c r="C223" s="134" t="str">
        <f>CONCATENATE(B8," ",C8," - UPRAVIČENI STROŠKI:")</f>
        <v>I. ELEKTRO DEL - UPRAVIČENI STROŠKI:</v>
      </c>
      <c r="E223" s="136"/>
      <c r="G223" s="314">
        <f>G67</f>
        <v>0</v>
      </c>
    </row>
    <row r="224" spans="1:7" s="138" customFormat="1" ht="12.75">
      <c r="A224" s="313"/>
      <c r="B224" s="313" t="s">
        <v>108</v>
      </c>
      <c r="C224" s="134" t="str">
        <f>CONCATENATE(B8," ",C8," - NEUPRAVIČENI STROŠKI:")</f>
        <v>I. ELEKTRO DEL - NEUPRAVIČENI STROŠKI:</v>
      </c>
      <c r="E224" s="136"/>
      <c r="G224" s="314">
        <f>G218</f>
        <v>0</v>
      </c>
    </row>
    <row r="225" spans="1:7" s="138" customFormat="1" ht="12.75">
      <c r="A225" s="315"/>
      <c r="B225" s="315"/>
      <c r="C225" s="220" t="str">
        <f>CONCATENATE(A3," ",C3," - SKUPAJ:")</f>
        <v>E3. VODOVNI MATERIAL - SKUPAJ:</v>
      </c>
      <c r="D225" s="136"/>
      <c r="E225" s="136"/>
      <c r="G225" s="314">
        <f>IF('Osnovni podatki'!$B$41=1,SUM(G223:G224),"")</f>
        <v>0</v>
      </c>
    </row>
    <row r="226" spans="3:7" s="175" customFormat="1" ht="12.75">
      <c r="C226" s="310"/>
      <c r="E226" s="316"/>
      <c r="F226" s="311"/>
      <c r="G226" s="308"/>
    </row>
    <row r="227" spans="3:7" s="78" customFormat="1" ht="12">
      <c r="C227" s="256"/>
      <c r="E227" s="281"/>
      <c r="F227" s="272"/>
      <c r="G227" s="272"/>
    </row>
    <row r="228" spans="3:7" s="78" customFormat="1" ht="12">
      <c r="C228" s="256"/>
      <c r="E228" s="281"/>
      <c r="F228" s="272"/>
      <c r="G228" s="272"/>
    </row>
    <row r="229" spans="3:7" s="78" customFormat="1" ht="12">
      <c r="C229" s="256"/>
      <c r="E229" s="281"/>
      <c r="F229" s="272"/>
      <c r="G229" s="272"/>
    </row>
    <row r="230" spans="3:7" s="78" customFormat="1" ht="12">
      <c r="C230" s="256"/>
      <c r="E230" s="281"/>
      <c r="F230" s="272"/>
      <c r="G230" s="272"/>
    </row>
    <row r="231" spans="3:7" s="78" customFormat="1" ht="12">
      <c r="C231" s="256"/>
      <c r="E231" s="281"/>
      <c r="F231" s="272"/>
      <c r="G231" s="272"/>
    </row>
    <row r="232" spans="3:7" s="78" customFormat="1" ht="12">
      <c r="C232" s="256"/>
      <c r="E232" s="281"/>
      <c r="F232" s="272"/>
      <c r="G232" s="272"/>
    </row>
    <row r="233" spans="3:7" s="78" customFormat="1" ht="12">
      <c r="C233" s="256"/>
      <c r="E233" s="281"/>
      <c r="F233" s="272"/>
      <c r="G233" s="272"/>
    </row>
    <row r="234" spans="3:7" s="78" customFormat="1" ht="12">
      <c r="C234" s="256"/>
      <c r="E234" s="281"/>
      <c r="F234" s="272"/>
      <c r="G234" s="272"/>
    </row>
    <row r="235" spans="3:7" s="78" customFormat="1" ht="12">
      <c r="C235" s="256"/>
      <c r="E235" s="281"/>
      <c r="F235" s="272"/>
      <c r="G235" s="272"/>
    </row>
    <row r="236" spans="3:7" s="78" customFormat="1" ht="12">
      <c r="C236" s="256"/>
      <c r="E236" s="281"/>
      <c r="F236" s="272"/>
      <c r="G236" s="272"/>
    </row>
    <row r="237" spans="3:7" s="78" customFormat="1" ht="12">
      <c r="C237" s="256"/>
      <c r="E237" s="281"/>
      <c r="F237" s="272"/>
      <c r="G237" s="272"/>
    </row>
    <row r="238" spans="3:7" s="78" customFormat="1" ht="12">
      <c r="C238" s="256"/>
      <c r="E238" s="281"/>
      <c r="F238" s="272"/>
      <c r="G238" s="272"/>
    </row>
    <row r="239" spans="3:7" s="78" customFormat="1" ht="12">
      <c r="C239" s="256"/>
      <c r="E239" s="281"/>
      <c r="F239" s="272"/>
      <c r="G239" s="272"/>
    </row>
    <row r="240" spans="3:7" s="78" customFormat="1" ht="12">
      <c r="C240" s="256"/>
      <c r="E240" s="281"/>
      <c r="F240" s="272"/>
      <c r="G240" s="272"/>
    </row>
    <row r="241" spans="3:7" s="78" customFormat="1" ht="12">
      <c r="C241" s="256"/>
      <c r="E241" s="281"/>
      <c r="F241" s="272"/>
      <c r="G241" s="272"/>
    </row>
    <row r="242" spans="3:7" s="78" customFormat="1" ht="12">
      <c r="C242" s="256"/>
      <c r="E242" s="281"/>
      <c r="F242" s="272"/>
      <c r="G242" s="272"/>
    </row>
    <row r="243" spans="3:7" s="78" customFormat="1" ht="12">
      <c r="C243" s="256"/>
      <c r="E243" s="281"/>
      <c r="F243" s="272"/>
      <c r="G243" s="272"/>
    </row>
    <row r="244" spans="3:7" s="78" customFormat="1" ht="12">
      <c r="C244" s="256"/>
      <c r="E244" s="281"/>
      <c r="F244" s="272"/>
      <c r="G244" s="272"/>
    </row>
    <row r="245" spans="3:7" s="78" customFormat="1" ht="12">
      <c r="C245" s="256"/>
      <c r="E245" s="281"/>
      <c r="F245" s="272"/>
      <c r="G245" s="272"/>
    </row>
    <row r="246" spans="3:7" s="78" customFormat="1" ht="12">
      <c r="C246" s="256"/>
      <c r="E246" s="281"/>
      <c r="F246" s="272"/>
      <c r="G246" s="272"/>
    </row>
    <row r="247" spans="3:7" s="78" customFormat="1" ht="12">
      <c r="C247" s="256"/>
      <c r="E247" s="281"/>
      <c r="F247" s="272"/>
      <c r="G247" s="272"/>
    </row>
    <row r="248" spans="3:7" s="78" customFormat="1" ht="12">
      <c r="C248" s="256"/>
      <c r="E248" s="281"/>
      <c r="F248" s="272"/>
      <c r="G248" s="272"/>
    </row>
    <row r="249" spans="3:7" s="78" customFormat="1" ht="12">
      <c r="C249" s="256"/>
      <c r="E249" s="281"/>
      <c r="F249" s="272"/>
      <c r="G249" s="272"/>
    </row>
    <row r="250" spans="3:7" s="78" customFormat="1" ht="12">
      <c r="C250" s="256"/>
      <c r="E250" s="281"/>
      <c r="F250" s="272"/>
      <c r="G250" s="272"/>
    </row>
    <row r="251" spans="3:7" s="78" customFormat="1" ht="12">
      <c r="C251" s="256"/>
      <c r="E251" s="281"/>
      <c r="F251" s="272"/>
      <c r="G251" s="272"/>
    </row>
    <row r="252" spans="3:7" s="78" customFormat="1" ht="12">
      <c r="C252" s="256"/>
      <c r="E252" s="281"/>
      <c r="F252" s="272"/>
      <c r="G252" s="272"/>
    </row>
    <row r="253" spans="3:7" s="78" customFormat="1" ht="12">
      <c r="C253" s="256"/>
      <c r="E253" s="281"/>
      <c r="F253" s="272"/>
      <c r="G253" s="272"/>
    </row>
    <row r="254" spans="3:7" s="78" customFormat="1" ht="12">
      <c r="C254" s="256"/>
      <c r="E254" s="281"/>
      <c r="F254" s="272"/>
      <c r="G254" s="272"/>
    </row>
    <row r="255" spans="3:7" s="78" customFormat="1" ht="12">
      <c r="C255" s="256"/>
      <c r="E255" s="281"/>
      <c r="F255" s="272"/>
      <c r="G255" s="272"/>
    </row>
    <row r="256" spans="3:7" s="78" customFormat="1" ht="12">
      <c r="C256" s="256"/>
      <c r="E256" s="281"/>
      <c r="F256" s="272"/>
      <c r="G256" s="272"/>
    </row>
    <row r="257" spans="3:7" s="78" customFormat="1" ht="12">
      <c r="C257" s="256"/>
      <c r="E257" s="281"/>
      <c r="F257" s="272"/>
      <c r="G257" s="272"/>
    </row>
    <row r="258" spans="3:7" s="78" customFormat="1" ht="12">
      <c r="C258" s="256"/>
      <c r="E258" s="281"/>
      <c r="F258" s="272"/>
      <c r="G258" s="272"/>
    </row>
    <row r="259" spans="3:7" s="78" customFormat="1" ht="12">
      <c r="C259" s="256"/>
      <c r="E259" s="281"/>
      <c r="F259" s="272"/>
      <c r="G259" s="272"/>
    </row>
    <row r="260" spans="3:7" s="78" customFormat="1" ht="12">
      <c r="C260" s="256"/>
      <c r="E260" s="281"/>
      <c r="F260" s="272"/>
      <c r="G260" s="272"/>
    </row>
    <row r="261" spans="3:7" s="78" customFormat="1" ht="12">
      <c r="C261" s="256"/>
      <c r="E261" s="281"/>
      <c r="F261" s="272"/>
      <c r="G261" s="272"/>
    </row>
    <row r="262" spans="3:7" s="78" customFormat="1" ht="12">
      <c r="C262" s="256"/>
      <c r="E262" s="281"/>
      <c r="F262" s="272"/>
      <c r="G262" s="272"/>
    </row>
    <row r="263" spans="3:7" s="78" customFormat="1" ht="12">
      <c r="C263" s="256"/>
      <c r="E263" s="281"/>
      <c r="F263" s="272"/>
      <c r="G263" s="272"/>
    </row>
    <row r="264" spans="3:7" s="78" customFormat="1" ht="12">
      <c r="C264" s="256"/>
      <c r="E264" s="281"/>
      <c r="F264" s="272"/>
      <c r="G264" s="272"/>
    </row>
    <row r="265" spans="3:7" s="78" customFormat="1" ht="12">
      <c r="C265" s="256"/>
      <c r="E265" s="281"/>
      <c r="F265" s="272"/>
      <c r="G265" s="272"/>
    </row>
    <row r="266" spans="3:7" s="78" customFormat="1" ht="12">
      <c r="C266" s="256"/>
      <c r="E266" s="281"/>
      <c r="F266" s="272"/>
      <c r="G266" s="272"/>
    </row>
    <row r="267" spans="3:7" s="78" customFormat="1" ht="12">
      <c r="C267" s="256"/>
      <c r="E267" s="281"/>
      <c r="F267" s="272"/>
      <c r="G267" s="272"/>
    </row>
    <row r="268" spans="3:7" s="78" customFormat="1" ht="12">
      <c r="C268" s="256"/>
      <c r="E268" s="281"/>
      <c r="F268" s="272"/>
      <c r="G268" s="272"/>
    </row>
    <row r="269" spans="3:7" s="78" customFormat="1" ht="12">
      <c r="C269" s="256"/>
      <c r="E269" s="281"/>
      <c r="F269" s="272"/>
      <c r="G269" s="272"/>
    </row>
    <row r="270" spans="3:7" s="78" customFormat="1" ht="12">
      <c r="C270" s="256"/>
      <c r="E270" s="281"/>
      <c r="F270" s="272"/>
      <c r="G270" s="272"/>
    </row>
    <row r="271" spans="3:7" s="78" customFormat="1" ht="12">
      <c r="C271" s="256"/>
      <c r="E271" s="281"/>
      <c r="F271" s="272"/>
      <c r="G271" s="272"/>
    </row>
    <row r="272" spans="3:7" s="78" customFormat="1" ht="12">
      <c r="C272" s="256"/>
      <c r="E272" s="281"/>
      <c r="F272" s="272"/>
      <c r="G272" s="272"/>
    </row>
    <row r="273" spans="3:7" s="78" customFormat="1" ht="12">
      <c r="C273" s="256"/>
      <c r="E273" s="281"/>
      <c r="F273" s="272"/>
      <c r="G273" s="272"/>
    </row>
    <row r="274" spans="3:7" s="78" customFormat="1" ht="12">
      <c r="C274" s="256"/>
      <c r="E274" s="281"/>
      <c r="F274" s="272"/>
      <c r="G274" s="272"/>
    </row>
    <row r="275" spans="3:7" s="78" customFormat="1" ht="12">
      <c r="C275" s="256"/>
      <c r="E275" s="281"/>
      <c r="F275" s="272"/>
      <c r="G275" s="272"/>
    </row>
    <row r="276" spans="3:7" s="78" customFormat="1" ht="12">
      <c r="C276" s="256"/>
      <c r="E276" s="281"/>
      <c r="F276" s="272"/>
      <c r="G276" s="272"/>
    </row>
    <row r="277" spans="3:7" s="78" customFormat="1" ht="12">
      <c r="C277" s="256"/>
      <c r="E277" s="281"/>
      <c r="F277" s="272"/>
      <c r="G277" s="272"/>
    </row>
    <row r="278" spans="3:7" s="78" customFormat="1" ht="12">
      <c r="C278" s="256"/>
      <c r="E278" s="281"/>
      <c r="F278" s="272"/>
      <c r="G278" s="272"/>
    </row>
    <row r="279" spans="3:7" s="78" customFormat="1" ht="12">
      <c r="C279" s="256"/>
      <c r="E279" s="281"/>
      <c r="F279" s="272"/>
      <c r="G279" s="272"/>
    </row>
    <row r="280" spans="3:7" s="78" customFormat="1" ht="12">
      <c r="C280" s="256"/>
      <c r="E280" s="281"/>
      <c r="F280" s="272"/>
      <c r="G280" s="272"/>
    </row>
    <row r="281" spans="3:7" s="78" customFormat="1" ht="12">
      <c r="C281" s="256"/>
      <c r="E281" s="281"/>
      <c r="F281" s="272"/>
      <c r="G281" s="272"/>
    </row>
    <row r="282" spans="3:7" s="78" customFormat="1" ht="12">
      <c r="C282" s="256"/>
      <c r="E282" s="281"/>
      <c r="F282" s="272"/>
      <c r="G282" s="272"/>
    </row>
    <row r="283" spans="3:7" s="78" customFormat="1" ht="12">
      <c r="C283" s="256"/>
      <c r="E283" s="281"/>
      <c r="F283" s="272"/>
      <c r="G283" s="272"/>
    </row>
    <row r="284" spans="3:7" s="78" customFormat="1" ht="12">
      <c r="C284" s="256"/>
      <c r="E284" s="281"/>
      <c r="F284" s="272"/>
      <c r="G284" s="272"/>
    </row>
    <row r="285" spans="3:7" s="78" customFormat="1" ht="12">
      <c r="C285" s="256"/>
      <c r="E285" s="281"/>
      <c r="F285" s="272"/>
      <c r="G285" s="272"/>
    </row>
    <row r="286" spans="3:7" s="78" customFormat="1" ht="12">
      <c r="C286" s="256"/>
      <c r="E286" s="281"/>
      <c r="F286" s="272"/>
      <c r="G286" s="272"/>
    </row>
    <row r="287" spans="3:7" s="78" customFormat="1" ht="12">
      <c r="C287" s="256"/>
      <c r="E287" s="281"/>
      <c r="F287" s="272"/>
      <c r="G287" s="272"/>
    </row>
    <row r="288" spans="3:7" s="78" customFormat="1" ht="12">
      <c r="C288" s="256"/>
      <c r="E288" s="281"/>
      <c r="F288" s="272"/>
      <c r="G288" s="272"/>
    </row>
    <row r="289" spans="3:7" s="78" customFormat="1" ht="12">
      <c r="C289" s="256"/>
      <c r="E289" s="281"/>
      <c r="F289" s="272"/>
      <c r="G289" s="272"/>
    </row>
    <row r="290" spans="3:7" s="78" customFormat="1" ht="12">
      <c r="C290" s="256"/>
      <c r="E290" s="281"/>
      <c r="F290" s="272"/>
      <c r="G290" s="272"/>
    </row>
    <row r="291" spans="3:7" s="78" customFormat="1" ht="12">
      <c r="C291" s="256"/>
      <c r="E291" s="281"/>
      <c r="F291" s="272"/>
      <c r="G291" s="272"/>
    </row>
    <row r="292" spans="3:7" s="78" customFormat="1" ht="12">
      <c r="C292" s="256"/>
      <c r="E292" s="281"/>
      <c r="F292" s="272"/>
      <c r="G292" s="272"/>
    </row>
    <row r="293" spans="3:7" s="78" customFormat="1" ht="12">
      <c r="C293" s="256"/>
      <c r="E293" s="281"/>
      <c r="F293" s="272"/>
      <c r="G293" s="272"/>
    </row>
    <row r="294" spans="3:7" s="78" customFormat="1" ht="12">
      <c r="C294" s="256"/>
      <c r="E294" s="281"/>
      <c r="F294" s="272"/>
      <c r="G294" s="272"/>
    </row>
    <row r="295" spans="3:7" s="78" customFormat="1" ht="12">
      <c r="C295" s="256"/>
      <c r="E295" s="281"/>
      <c r="F295" s="272"/>
      <c r="G295" s="272"/>
    </row>
    <row r="296" spans="3:7" s="78" customFormat="1" ht="12">
      <c r="C296" s="256"/>
      <c r="E296" s="281"/>
      <c r="F296" s="272"/>
      <c r="G296" s="272"/>
    </row>
    <row r="297" spans="3:7" s="78" customFormat="1" ht="12">
      <c r="C297" s="256"/>
      <c r="E297" s="281"/>
      <c r="F297" s="272"/>
      <c r="G297" s="272"/>
    </row>
    <row r="298" spans="3:7" s="78" customFormat="1" ht="12">
      <c r="C298" s="256"/>
      <c r="E298" s="281"/>
      <c r="F298" s="272"/>
      <c r="G298" s="272"/>
    </row>
    <row r="299" spans="3:7" s="78" customFormat="1" ht="12">
      <c r="C299" s="256"/>
      <c r="E299" s="281"/>
      <c r="F299" s="272"/>
      <c r="G299" s="272"/>
    </row>
    <row r="300" spans="3:7" s="78" customFormat="1" ht="12">
      <c r="C300" s="256"/>
      <c r="E300" s="281"/>
      <c r="F300" s="272"/>
      <c r="G300" s="272"/>
    </row>
    <row r="301" spans="3:7" s="78" customFormat="1" ht="12">
      <c r="C301" s="256"/>
      <c r="E301" s="281"/>
      <c r="F301" s="272"/>
      <c r="G301" s="272"/>
    </row>
    <row r="302" spans="3:7" s="78" customFormat="1" ht="12">
      <c r="C302" s="256"/>
      <c r="E302" s="281"/>
      <c r="F302" s="272"/>
      <c r="G302" s="272"/>
    </row>
    <row r="303" spans="3:7" s="78" customFormat="1" ht="12">
      <c r="C303" s="256"/>
      <c r="E303" s="281"/>
      <c r="F303" s="272"/>
      <c r="G303" s="272"/>
    </row>
    <row r="304" spans="3:7" s="78" customFormat="1" ht="12">
      <c r="C304" s="256"/>
      <c r="E304" s="281"/>
      <c r="F304" s="272"/>
      <c r="G304" s="272"/>
    </row>
    <row r="305" spans="3:7" s="78" customFormat="1" ht="12">
      <c r="C305" s="256"/>
      <c r="E305" s="281"/>
      <c r="F305" s="272"/>
      <c r="G305" s="272"/>
    </row>
    <row r="306" spans="3:7" s="78" customFormat="1" ht="12">
      <c r="C306" s="256"/>
      <c r="E306" s="281"/>
      <c r="F306" s="272"/>
      <c r="G306" s="272"/>
    </row>
    <row r="307" spans="3:7" s="78" customFormat="1" ht="12">
      <c r="C307" s="256"/>
      <c r="E307" s="281"/>
      <c r="F307" s="272"/>
      <c r="G307" s="272"/>
    </row>
    <row r="308" spans="3:7" s="78" customFormat="1" ht="12">
      <c r="C308" s="256"/>
      <c r="E308" s="281"/>
      <c r="F308" s="272"/>
      <c r="G308" s="272"/>
    </row>
    <row r="309" spans="3:7" s="78" customFormat="1" ht="12">
      <c r="C309" s="256"/>
      <c r="E309" s="281"/>
      <c r="F309" s="272"/>
      <c r="G309" s="272"/>
    </row>
    <row r="310" spans="3:7" s="78" customFormat="1" ht="12">
      <c r="C310" s="256"/>
      <c r="E310" s="281"/>
      <c r="F310" s="272"/>
      <c r="G310" s="272"/>
    </row>
    <row r="311" spans="3:7" s="78" customFormat="1" ht="12">
      <c r="C311" s="256"/>
      <c r="E311" s="281"/>
      <c r="F311" s="272"/>
      <c r="G311" s="272"/>
    </row>
    <row r="312" spans="3:7" s="78" customFormat="1" ht="12">
      <c r="C312" s="256"/>
      <c r="E312" s="281"/>
      <c r="F312" s="272"/>
      <c r="G312" s="272"/>
    </row>
    <row r="313" spans="3:7" s="78" customFormat="1" ht="12">
      <c r="C313" s="256"/>
      <c r="E313" s="281"/>
      <c r="F313" s="272"/>
      <c r="G313" s="272"/>
    </row>
    <row r="314" spans="3:7" s="78" customFormat="1" ht="12">
      <c r="C314" s="256"/>
      <c r="E314" s="281"/>
      <c r="F314" s="272"/>
      <c r="G314" s="272"/>
    </row>
    <row r="315" spans="3:7" s="78" customFormat="1" ht="12">
      <c r="C315" s="256"/>
      <c r="E315" s="281"/>
      <c r="F315" s="272"/>
      <c r="G315" s="272"/>
    </row>
    <row r="316" spans="3:7" s="78" customFormat="1" ht="12">
      <c r="C316" s="256"/>
      <c r="E316" s="281"/>
      <c r="F316" s="272"/>
      <c r="G316" s="272"/>
    </row>
    <row r="317" spans="3:7" s="78" customFormat="1" ht="12">
      <c r="C317" s="256"/>
      <c r="E317" s="281"/>
      <c r="F317" s="272"/>
      <c r="G317" s="272"/>
    </row>
    <row r="318" spans="3:7" s="78" customFormat="1" ht="12">
      <c r="C318" s="256"/>
      <c r="E318" s="281"/>
      <c r="F318" s="272"/>
      <c r="G318" s="272"/>
    </row>
    <row r="319" spans="3:7" s="78" customFormat="1" ht="12">
      <c r="C319" s="256"/>
      <c r="E319" s="281"/>
      <c r="F319" s="272"/>
      <c r="G319" s="272"/>
    </row>
    <row r="320" spans="3:7" s="78" customFormat="1" ht="12">
      <c r="C320" s="256"/>
      <c r="E320" s="281"/>
      <c r="F320" s="272"/>
      <c r="G320" s="272"/>
    </row>
    <row r="321" spans="3:7" s="78" customFormat="1" ht="12">
      <c r="C321" s="256"/>
      <c r="E321" s="281"/>
      <c r="F321" s="272"/>
      <c r="G321" s="272"/>
    </row>
    <row r="322" spans="3:7" s="78" customFormat="1" ht="12">
      <c r="C322" s="256"/>
      <c r="E322" s="281"/>
      <c r="F322" s="272"/>
      <c r="G322" s="272"/>
    </row>
    <row r="323" spans="3:7" s="78" customFormat="1" ht="12">
      <c r="C323" s="256"/>
      <c r="E323" s="281"/>
      <c r="F323" s="272"/>
      <c r="G323" s="272"/>
    </row>
    <row r="324" spans="3:7" s="78" customFormat="1" ht="12">
      <c r="C324" s="256"/>
      <c r="E324" s="281"/>
      <c r="F324" s="272"/>
      <c r="G324" s="272"/>
    </row>
    <row r="325" spans="3:7" s="78" customFormat="1" ht="12">
      <c r="C325" s="256"/>
      <c r="E325" s="281"/>
      <c r="F325" s="272"/>
      <c r="G325" s="272"/>
    </row>
    <row r="326" spans="3:7" s="78" customFormat="1" ht="12">
      <c r="C326" s="256"/>
      <c r="E326" s="281"/>
      <c r="F326" s="272"/>
      <c r="G326" s="272"/>
    </row>
    <row r="327" spans="3:7" s="78" customFormat="1" ht="12">
      <c r="C327" s="256"/>
      <c r="E327" s="281"/>
      <c r="F327" s="272"/>
      <c r="G327" s="272"/>
    </row>
    <row r="328" spans="3:7" s="78" customFormat="1" ht="12">
      <c r="C328" s="256"/>
      <c r="E328" s="281"/>
      <c r="F328" s="272"/>
      <c r="G328" s="272"/>
    </row>
    <row r="329" spans="3:7" s="78" customFormat="1" ht="12">
      <c r="C329" s="256"/>
      <c r="E329" s="281"/>
      <c r="F329" s="272"/>
      <c r="G329" s="272"/>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worksheet>
</file>

<file path=xl/worksheets/sheet7.xml><?xml version="1.0" encoding="utf-8"?>
<worksheet xmlns="http://schemas.openxmlformats.org/spreadsheetml/2006/main" xmlns:r="http://schemas.openxmlformats.org/officeDocument/2006/relationships">
  <sheetPr codeName="List22">
    <tabColor rgb="FF92D050"/>
  </sheetPr>
  <dimension ref="A1:L268"/>
  <sheetViews>
    <sheetView view="pageBreakPreview" zoomScaleSheetLayoutView="100" workbookViewId="0" topLeftCell="A1">
      <selection activeCell="H1" sqref="H1:K16384"/>
    </sheetView>
  </sheetViews>
  <sheetFormatPr defaultColWidth="9.00390625" defaultRowHeight="12.75"/>
  <cols>
    <col min="1" max="1" width="2.625" style="109" customWidth="1"/>
    <col min="2" max="2" width="4.375" style="109" customWidth="1"/>
    <col min="3" max="3" width="43.75390625" style="273" customWidth="1"/>
    <col min="4" max="4" width="6.25390625" style="109" customWidth="1"/>
    <col min="5" max="5" width="7.625" style="274" customWidth="1"/>
    <col min="6" max="6" width="9.625" style="275" customWidth="1"/>
    <col min="7" max="7" width="13.25390625" style="275" customWidth="1"/>
    <col min="8" max="8" width="9.875" style="109" customWidth="1"/>
    <col min="9" max="9" width="2.625" style="109" bestFit="1" customWidth="1"/>
    <col min="10" max="10" width="9.125" style="109" customWidth="1"/>
    <col min="11" max="11" width="9.00390625" style="109" customWidth="1"/>
    <col min="12" max="16384" width="9.125" style="109" customWidth="1"/>
  </cols>
  <sheetData>
    <row r="1" spans="1:8" s="107" customFormat="1" ht="12.75">
      <c r="A1" s="457" t="str">
        <f>+OZN</f>
        <v>4.</v>
      </c>
      <c r="C1" s="457" t="str">
        <f>+DEL</f>
        <v>ELEKTRIČNE INŠTALACIJE</v>
      </c>
      <c r="E1" s="458"/>
      <c r="F1" s="276"/>
      <c r="G1" s="276"/>
      <c r="H1" s="464"/>
    </row>
    <row r="2" spans="1:8" s="107" customFormat="1" ht="12.75">
      <c r="A2" s="457"/>
      <c r="B2" s="450"/>
      <c r="C2" s="457"/>
      <c r="E2" s="458"/>
      <c r="F2" s="276"/>
      <c r="G2" s="276"/>
      <c r="H2" s="464"/>
    </row>
    <row r="3" spans="1:8" s="358" customFormat="1" ht="12.75">
      <c r="A3" s="461" t="str">
        <f>+'Osnovni podatki'!D36</f>
        <v>E4.</v>
      </c>
      <c r="B3" s="460"/>
      <c r="C3" s="461" t="str">
        <f>+'Osnovni podatki'!E36</f>
        <v>RAZDELILNIKI</v>
      </c>
      <c r="E3" s="462"/>
      <c r="F3" s="289"/>
      <c r="G3" s="289"/>
      <c r="H3" s="463"/>
    </row>
    <row r="4" spans="3:8" ht="12.75">
      <c r="C4" s="539"/>
      <c r="D4" s="275"/>
      <c r="E4" s="275"/>
      <c r="H4" s="540"/>
    </row>
    <row r="5" spans="1:8" ht="12.75" customHeight="1">
      <c r="A5" s="275" t="s">
        <v>121</v>
      </c>
      <c r="B5" s="275"/>
      <c r="C5" s="539"/>
      <c r="D5" s="275"/>
      <c r="E5" s="275"/>
      <c r="H5" s="541"/>
    </row>
    <row r="6" spans="1:11" s="107" customFormat="1" ht="12.75">
      <c r="A6" s="465" t="s">
        <v>457</v>
      </c>
      <c r="B6" s="465"/>
      <c r="C6" s="466" t="s">
        <v>458</v>
      </c>
      <c r="D6" s="467" t="s">
        <v>453</v>
      </c>
      <c r="E6" s="467" t="s">
        <v>454</v>
      </c>
      <c r="F6" s="484" t="s">
        <v>455</v>
      </c>
      <c r="G6" s="484" t="s">
        <v>456</v>
      </c>
      <c r="H6" s="109"/>
      <c r="J6" s="108"/>
      <c r="K6" s="108"/>
    </row>
    <row r="7" spans="1:3" ht="12.75">
      <c r="A7" s="290"/>
      <c r="B7" s="111"/>
      <c r="C7" s="291"/>
    </row>
    <row r="8" spans="1:7" s="169" customFormat="1" ht="13.5" thickBot="1">
      <c r="A8" s="476"/>
      <c r="B8" s="477" t="s">
        <v>108</v>
      </c>
      <c r="C8" s="529" t="s">
        <v>125</v>
      </c>
      <c r="D8" s="285"/>
      <c r="E8" s="286"/>
      <c r="F8" s="287"/>
      <c r="G8" s="288"/>
    </row>
    <row r="9" spans="1:7" ht="12.75">
      <c r="A9" s="290"/>
      <c r="B9" s="111"/>
      <c r="C9" s="291"/>
      <c r="E9" s="292"/>
      <c r="G9" s="293"/>
    </row>
    <row r="10" spans="1:12" s="436" customFormat="1" ht="13.5" thickBot="1">
      <c r="A10" s="430" t="s">
        <v>485</v>
      </c>
      <c r="B10" s="431"/>
      <c r="C10" s="432"/>
      <c r="D10" s="433"/>
      <c r="E10" s="434"/>
      <c r="F10" s="434"/>
      <c r="G10" s="434"/>
      <c r="I10" s="437"/>
      <c r="K10" s="438"/>
      <c r="L10" s="438"/>
    </row>
    <row r="11" spans="1:11" s="78" customFormat="1" ht="12.75">
      <c r="A11" s="248"/>
      <c r="B11" s="79"/>
      <c r="C11" s="259"/>
      <c r="D11" s="249"/>
      <c r="E11" s="250"/>
      <c r="F11" s="251"/>
      <c r="G11" s="251"/>
      <c r="H11" s="80"/>
      <c r="I11" s="81"/>
      <c r="J11" s="114"/>
      <c r="K11" s="82"/>
    </row>
    <row r="12" spans="1:11" s="78" customFormat="1" ht="84">
      <c r="A12" s="248" t="str">
        <f>$B$8</f>
        <v>I.</v>
      </c>
      <c r="B12" s="79">
        <f>COUNT($A6:B$11)+1</f>
        <v>1</v>
      </c>
      <c r="C12" s="247" t="s">
        <v>510</v>
      </c>
      <c r="D12" s="364" t="s">
        <v>4</v>
      </c>
      <c r="E12" s="503">
        <v>1</v>
      </c>
      <c r="F12" s="251"/>
      <c r="G12" s="251">
        <f>IF('Osnovni podatki'!$B$41=1,E12*F12,"")</f>
        <v>0</v>
      </c>
      <c r="H12" s="80"/>
      <c r="I12" s="81"/>
      <c r="J12" s="114"/>
      <c r="K12" s="82"/>
    </row>
    <row r="13" spans="1:11" s="78" customFormat="1" ht="12.75">
      <c r="A13" s="248"/>
      <c r="B13" s="79"/>
      <c r="C13" s="247" t="s">
        <v>380</v>
      </c>
      <c r="D13" s="364" t="s">
        <v>4</v>
      </c>
      <c r="E13" s="503">
        <v>1</v>
      </c>
      <c r="F13" s="251"/>
      <c r="G13" s="251">
        <f>IF('Osnovni podatki'!$B$41=1,E13*F13,"")</f>
        <v>0</v>
      </c>
      <c r="H13" s="80"/>
      <c r="I13" s="81"/>
      <c r="J13" s="114"/>
      <c r="K13" s="84"/>
    </row>
    <row r="14" spans="1:11" s="78" customFormat="1" ht="24">
      <c r="A14" s="248"/>
      <c r="B14" s="79"/>
      <c r="C14" s="258" t="s">
        <v>184</v>
      </c>
      <c r="D14" s="364" t="s">
        <v>4</v>
      </c>
      <c r="E14" s="503">
        <v>2</v>
      </c>
      <c r="F14" s="251"/>
      <c r="G14" s="251">
        <f>IF('Osnovni podatki'!$B$41=1,E14*F14,"")</f>
        <v>0</v>
      </c>
      <c r="H14" s="80"/>
      <c r="I14" s="81"/>
      <c r="J14" s="114"/>
      <c r="K14" s="82"/>
    </row>
    <row r="15" spans="1:11" s="78" customFormat="1" ht="24">
      <c r="A15" s="248"/>
      <c r="B15" s="79"/>
      <c r="C15" s="258" t="s">
        <v>382</v>
      </c>
      <c r="D15" s="364" t="s">
        <v>4</v>
      </c>
      <c r="E15" s="503">
        <v>1</v>
      </c>
      <c r="F15" s="251"/>
      <c r="G15" s="251">
        <f>IF('Osnovni podatki'!$B$41=1,E15*F15,"")</f>
        <v>0</v>
      </c>
      <c r="H15" s="80"/>
      <c r="I15" s="81"/>
      <c r="J15" s="114"/>
      <c r="K15" s="82"/>
    </row>
    <row r="16" spans="1:11" s="78" customFormat="1" ht="24">
      <c r="A16" s="248"/>
      <c r="B16" s="79"/>
      <c r="C16" s="258" t="s">
        <v>383</v>
      </c>
      <c r="D16" s="364" t="s">
        <v>4</v>
      </c>
      <c r="E16" s="503">
        <v>2</v>
      </c>
      <c r="F16" s="251"/>
      <c r="G16" s="251">
        <f>IF('Osnovni podatki'!$B$41=1,E16*F16,"")</f>
        <v>0</v>
      </c>
      <c r="H16" s="80"/>
      <c r="I16" s="81"/>
      <c r="J16" s="114"/>
      <c r="K16" s="82"/>
    </row>
    <row r="17" spans="1:11" s="78" customFormat="1" ht="24">
      <c r="A17" s="248"/>
      <c r="B17" s="79"/>
      <c r="C17" s="258" t="s">
        <v>186</v>
      </c>
      <c r="D17" s="364" t="s">
        <v>4</v>
      </c>
      <c r="E17" s="503">
        <v>1</v>
      </c>
      <c r="F17" s="251"/>
      <c r="G17" s="251">
        <f>IF('Osnovni podatki'!$B$41=1,E17*F17,"")</f>
        <v>0</v>
      </c>
      <c r="H17" s="80"/>
      <c r="I17" s="81"/>
      <c r="J17" s="114"/>
      <c r="K17" s="82"/>
    </row>
    <row r="18" spans="1:11" s="78" customFormat="1" ht="24">
      <c r="A18" s="248"/>
      <c r="B18" s="79"/>
      <c r="C18" s="258" t="s">
        <v>381</v>
      </c>
      <c r="D18" s="364" t="s">
        <v>4</v>
      </c>
      <c r="E18" s="503">
        <v>3</v>
      </c>
      <c r="F18" s="251"/>
      <c r="G18" s="251">
        <f>IF('Osnovni podatki'!$B$41=1,E18*F18,"")</f>
        <v>0</v>
      </c>
      <c r="H18" s="80"/>
      <c r="I18" s="81"/>
      <c r="J18" s="114"/>
      <c r="K18" s="82"/>
    </row>
    <row r="19" spans="1:11" s="78" customFormat="1" ht="24">
      <c r="A19" s="248"/>
      <c r="B19" s="79"/>
      <c r="C19" s="258" t="s">
        <v>187</v>
      </c>
      <c r="D19" s="364" t="s">
        <v>4</v>
      </c>
      <c r="E19" s="503">
        <v>3</v>
      </c>
      <c r="F19" s="251"/>
      <c r="G19" s="251">
        <f>IF('Osnovni podatki'!$B$41=1,E19*F19,"")</f>
        <v>0</v>
      </c>
      <c r="H19" s="80"/>
      <c r="I19" s="81"/>
      <c r="J19" s="114"/>
      <c r="K19" s="82"/>
    </row>
    <row r="20" spans="1:11" s="78" customFormat="1" ht="24">
      <c r="A20" s="248"/>
      <c r="B20" s="79"/>
      <c r="C20" s="247" t="s">
        <v>172</v>
      </c>
      <c r="D20" s="364" t="s">
        <v>4</v>
      </c>
      <c r="E20" s="503">
        <v>3</v>
      </c>
      <c r="F20" s="251"/>
      <c r="G20" s="251">
        <f>IF('Osnovni podatki'!$B$41=1,E20*F20,"")</f>
        <v>0</v>
      </c>
      <c r="H20" s="80"/>
      <c r="I20" s="81"/>
      <c r="J20" s="114"/>
      <c r="K20" s="82"/>
    </row>
    <row r="21" spans="1:11" s="78" customFormat="1" ht="24">
      <c r="A21" s="248"/>
      <c r="B21" s="79"/>
      <c r="C21" s="247" t="s">
        <v>368</v>
      </c>
      <c r="D21" s="364" t="s">
        <v>4</v>
      </c>
      <c r="E21" s="503">
        <v>1</v>
      </c>
      <c r="F21" s="251"/>
      <c r="G21" s="251">
        <f>IF('Osnovni podatki'!$B$41=1,E21*F21,"")</f>
        <v>0</v>
      </c>
      <c r="H21" s="80"/>
      <c r="I21" s="81"/>
      <c r="J21" s="114"/>
      <c r="K21" s="82"/>
    </row>
    <row r="22" spans="1:11" s="78" customFormat="1" ht="102" customHeight="1">
      <c r="A22" s="248"/>
      <c r="B22" s="79"/>
      <c r="C22" s="259" t="s">
        <v>197</v>
      </c>
      <c r="D22" s="364" t="s">
        <v>96</v>
      </c>
      <c r="E22" s="503">
        <v>1</v>
      </c>
      <c r="F22" s="251"/>
      <c r="G22" s="251">
        <f>IF('Osnovni podatki'!$B$41=1,E22*F22,"")</f>
        <v>0</v>
      </c>
      <c r="H22" s="80"/>
      <c r="I22" s="81"/>
      <c r="J22" s="114"/>
      <c r="K22" s="82"/>
    </row>
    <row r="23" spans="1:11" s="78" customFormat="1" ht="12.75">
      <c r="A23" s="248"/>
      <c r="B23" s="79"/>
      <c r="C23" s="247"/>
      <c r="D23" s="364"/>
      <c r="E23" s="503"/>
      <c r="F23" s="251"/>
      <c r="G23" s="251"/>
      <c r="H23" s="80"/>
      <c r="I23" s="81"/>
      <c r="J23" s="114"/>
      <c r="K23" s="82"/>
    </row>
    <row r="24" spans="1:12" s="436" customFormat="1" ht="13.5" thickBot="1">
      <c r="A24" s="430" t="s">
        <v>491</v>
      </c>
      <c r="B24" s="431"/>
      <c r="C24" s="432"/>
      <c r="D24" s="542"/>
      <c r="E24" s="543"/>
      <c r="F24" s="434"/>
      <c r="G24" s="434"/>
      <c r="I24" s="437"/>
      <c r="K24" s="438"/>
      <c r="L24" s="438"/>
    </row>
    <row r="25" spans="1:11" s="78" customFormat="1" ht="12.75">
      <c r="A25" s="248"/>
      <c r="B25" s="79"/>
      <c r="C25" s="259"/>
      <c r="D25" s="364"/>
      <c r="E25" s="503"/>
      <c r="F25" s="251"/>
      <c r="G25" s="251"/>
      <c r="H25" s="80"/>
      <c r="I25" s="81"/>
      <c r="J25" s="114"/>
      <c r="K25" s="82"/>
    </row>
    <row r="26" spans="1:11" s="78" customFormat="1" ht="84">
      <c r="A26" s="248" t="str">
        <f>$B$8</f>
        <v>I.</v>
      </c>
      <c r="B26" s="79">
        <f>1</f>
        <v>1</v>
      </c>
      <c r="C26" s="247" t="s">
        <v>357</v>
      </c>
      <c r="D26" s="364" t="s">
        <v>4</v>
      </c>
      <c r="E26" s="503">
        <v>1</v>
      </c>
      <c r="F26" s="251"/>
      <c r="G26" s="251">
        <f>IF('Osnovni podatki'!$B$41=1,E26*F26,"")</f>
        <v>0</v>
      </c>
      <c r="H26" s="80"/>
      <c r="I26" s="81"/>
      <c r="J26" s="114"/>
      <c r="K26" s="82"/>
    </row>
    <row r="27" spans="1:11" s="78" customFormat="1" ht="36">
      <c r="A27" s="248"/>
      <c r="B27" s="79"/>
      <c r="C27" s="247" t="s">
        <v>384</v>
      </c>
      <c r="D27" s="364" t="s">
        <v>4</v>
      </c>
      <c r="E27" s="503">
        <v>1</v>
      </c>
      <c r="F27" s="251"/>
      <c r="G27" s="251">
        <f>IF('Osnovni podatki'!$B$41=1,E27*F27,"")</f>
        <v>0</v>
      </c>
      <c r="H27" s="80"/>
      <c r="I27" s="81"/>
      <c r="J27" s="114"/>
      <c r="K27" s="84"/>
    </row>
    <row r="28" spans="1:11" s="78" customFormat="1" ht="24">
      <c r="A28" s="248"/>
      <c r="B28" s="79"/>
      <c r="C28" s="247" t="s">
        <v>199</v>
      </c>
      <c r="D28" s="364" t="s">
        <v>4</v>
      </c>
      <c r="E28" s="503">
        <v>1</v>
      </c>
      <c r="F28" s="251"/>
      <c r="G28" s="251">
        <f>IF('Osnovni podatki'!$B$41=1,E28*F28,"")</f>
        <v>0</v>
      </c>
      <c r="H28" s="80"/>
      <c r="I28" s="81"/>
      <c r="J28" s="114"/>
      <c r="K28" s="82"/>
    </row>
    <row r="29" spans="1:11" s="78" customFormat="1" ht="12.75">
      <c r="A29" s="248"/>
      <c r="B29" s="79"/>
      <c r="C29" s="243" t="s">
        <v>303</v>
      </c>
      <c r="D29" s="364" t="s">
        <v>4</v>
      </c>
      <c r="E29" s="503">
        <v>1</v>
      </c>
      <c r="F29" s="251"/>
      <c r="G29" s="251">
        <f>IF('Osnovni podatki'!$B$41=1,E29*F29,"")</f>
        <v>0</v>
      </c>
      <c r="H29" s="80"/>
      <c r="I29" s="81"/>
      <c r="J29" s="114"/>
      <c r="K29" s="84"/>
    </row>
    <row r="30" spans="1:11" s="85" customFormat="1" ht="12.75">
      <c r="A30" s="255"/>
      <c r="B30" s="174"/>
      <c r="C30" s="258" t="s">
        <v>385</v>
      </c>
      <c r="D30" s="364" t="s">
        <v>96</v>
      </c>
      <c r="E30" s="503">
        <v>1</v>
      </c>
      <c r="F30" s="251"/>
      <c r="G30" s="251">
        <f>IF('Osnovni podatki'!$B$41=1,E30*F30,"")</f>
        <v>0</v>
      </c>
      <c r="H30" s="115"/>
      <c r="I30" s="83"/>
      <c r="J30" s="114"/>
      <c r="K30" s="82"/>
    </row>
    <row r="31" spans="1:11" s="85" customFormat="1" ht="24">
      <c r="A31" s="255"/>
      <c r="B31" s="174"/>
      <c r="C31" s="258" t="s">
        <v>196</v>
      </c>
      <c r="D31" s="364" t="s">
        <v>96</v>
      </c>
      <c r="E31" s="503">
        <v>1</v>
      </c>
      <c r="F31" s="251"/>
      <c r="G31" s="251">
        <f>IF('Osnovni podatki'!$B$41=1,E31*F31,"")</f>
        <v>0</v>
      </c>
      <c r="H31" s="115"/>
      <c r="I31" s="83"/>
      <c r="J31" s="114"/>
      <c r="K31" s="82"/>
    </row>
    <row r="32" spans="1:11" s="85" customFormat="1" ht="24">
      <c r="A32" s="255"/>
      <c r="B32" s="174"/>
      <c r="C32" s="258" t="s">
        <v>367</v>
      </c>
      <c r="D32" s="364" t="s">
        <v>96</v>
      </c>
      <c r="E32" s="503">
        <v>2</v>
      </c>
      <c r="F32" s="251"/>
      <c r="G32" s="251">
        <f>IF('Osnovni podatki'!$B$41=1,E32*F32,"")</f>
        <v>0</v>
      </c>
      <c r="H32" s="115"/>
      <c r="I32" s="83"/>
      <c r="J32" s="114"/>
      <c r="K32" s="82"/>
    </row>
    <row r="33" spans="1:11" s="85" customFormat="1" ht="24">
      <c r="A33" s="255"/>
      <c r="B33" s="174"/>
      <c r="C33" s="258" t="s">
        <v>185</v>
      </c>
      <c r="D33" s="364" t="s">
        <v>96</v>
      </c>
      <c r="E33" s="503">
        <v>1</v>
      </c>
      <c r="F33" s="251"/>
      <c r="G33" s="251">
        <f>IF('Osnovni podatki'!$B$41=1,E33*F33,"")</f>
        <v>0</v>
      </c>
      <c r="H33" s="115"/>
      <c r="I33" s="83"/>
      <c r="J33" s="114"/>
      <c r="K33" s="82"/>
    </row>
    <row r="34" spans="1:11" s="78" customFormat="1" ht="24">
      <c r="A34" s="248"/>
      <c r="B34" s="79"/>
      <c r="C34" s="258" t="s">
        <v>386</v>
      </c>
      <c r="D34" s="364" t="s">
        <v>4</v>
      </c>
      <c r="E34" s="503">
        <v>2</v>
      </c>
      <c r="F34" s="251"/>
      <c r="G34" s="251">
        <f>IF('Osnovni podatki'!$B$41=1,E34*F34,"")</f>
        <v>0</v>
      </c>
      <c r="H34" s="80"/>
      <c r="I34" s="81"/>
      <c r="J34" s="114"/>
      <c r="K34" s="82"/>
    </row>
    <row r="35" spans="1:11" s="78" customFormat="1" ht="24">
      <c r="A35" s="248"/>
      <c r="B35" s="79"/>
      <c r="C35" s="258" t="s">
        <v>184</v>
      </c>
      <c r="D35" s="364" t="s">
        <v>4</v>
      </c>
      <c r="E35" s="503">
        <v>1</v>
      </c>
      <c r="F35" s="251"/>
      <c r="G35" s="251">
        <f>IF('Osnovni podatki'!$B$41=1,E35*F35,"")</f>
        <v>0</v>
      </c>
      <c r="H35" s="80"/>
      <c r="I35" s="81"/>
      <c r="J35" s="114"/>
      <c r="K35" s="82"/>
    </row>
    <row r="36" spans="1:11" s="78" customFormat="1" ht="24">
      <c r="A36" s="248"/>
      <c r="B36" s="79"/>
      <c r="C36" s="258" t="s">
        <v>188</v>
      </c>
      <c r="D36" s="364" t="s">
        <v>4</v>
      </c>
      <c r="E36" s="503">
        <v>2</v>
      </c>
      <c r="F36" s="251"/>
      <c r="G36" s="251">
        <f>IF('Osnovni podatki'!$B$41=1,E36*F36,"")</f>
        <v>0</v>
      </c>
      <c r="H36" s="80"/>
      <c r="I36" s="81"/>
      <c r="J36" s="114"/>
      <c r="K36" s="82"/>
    </row>
    <row r="37" spans="1:11" s="78" customFormat="1" ht="24">
      <c r="A37" s="248"/>
      <c r="B37" s="79"/>
      <c r="C37" s="258" t="s">
        <v>187</v>
      </c>
      <c r="D37" s="364" t="s">
        <v>4</v>
      </c>
      <c r="E37" s="503">
        <v>1</v>
      </c>
      <c r="F37" s="251"/>
      <c r="G37" s="251">
        <f>IF('Osnovni podatki'!$B$41=1,E37*F37,"")</f>
        <v>0</v>
      </c>
      <c r="H37" s="80"/>
      <c r="I37" s="81"/>
      <c r="J37" s="114"/>
      <c r="K37" s="82"/>
    </row>
    <row r="38" spans="1:11" s="78" customFormat="1" ht="24">
      <c r="A38" s="248"/>
      <c r="B38" s="79"/>
      <c r="C38" s="247" t="s">
        <v>368</v>
      </c>
      <c r="D38" s="364" t="s">
        <v>4</v>
      </c>
      <c r="E38" s="503">
        <v>2</v>
      </c>
      <c r="F38" s="251"/>
      <c r="G38" s="251">
        <f>IF('Osnovni podatki'!$B$41=1,E38*F38,"")</f>
        <v>0</v>
      </c>
      <c r="H38" s="80"/>
      <c r="I38" s="81"/>
      <c r="J38" s="114"/>
      <c r="K38" s="82"/>
    </row>
    <row r="39" spans="1:11" s="78" customFormat="1" ht="12.75">
      <c r="A39" s="248"/>
      <c r="B39" s="79"/>
      <c r="C39" s="247" t="s">
        <v>223</v>
      </c>
      <c r="D39" s="364" t="s">
        <v>4</v>
      </c>
      <c r="E39" s="503">
        <v>1</v>
      </c>
      <c r="F39" s="251"/>
      <c r="G39" s="251">
        <f>IF('Osnovni podatki'!$B$41=1,E39*F39,"")</f>
        <v>0</v>
      </c>
      <c r="H39" s="80"/>
      <c r="I39" s="81"/>
      <c r="J39" s="114"/>
      <c r="K39" s="82"/>
    </row>
    <row r="40" spans="1:11" s="78" customFormat="1" ht="24">
      <c r="A40" s="248"/>
      <c r="B40" s="79"/>
      <c r="C40" s="247" t="s">
        <v>217</v>
      </c>
      <c r="D40" s="364" t="s">
        <v>4</v>
      </c>
      <c r="E40" s="503">
        <v>1</v>
      </c>
      <c r="F40" s="251"/>
      <c r="G40" s="251">
        <f>IF('Osnovni podatki'!$B$41=1,E40*F40,"")</f>
        <v>0</v>
      </c>
      <c r="H40" s="80"/>
      <c r="I40" s="81"/>
      <c r="J40" s="114"/>
      <c r="K40" s="82"/>
    </row>
    <row r="41" spans="1:11" s="78" customFormat="1" ht="36">
      <c r="A41" s="248"/>
      <c r="B41" s="79"/>
      <c r="C41" s="259" t="s">
        <v>173</v>
      </c>
      <c r="D41" s="364" t="s">
        <v>4</v>
      </c>
      <c r="E41" s="503">
        <v>1</v>
      </c>
      <c r="F41" s="251"/>
      <c r="G41" s="251">
        <f>IF('Osnovni podatki'!$B$41=1,E41*F41,"")</f>
        <v>0</v>
      </c>
      <c r="H41" s="80"/>
      <c r="I41" s="81"/>
      <c r="J41" s="114"/>
      <c r="K41" s="84"/>
    </row>
    <row r="42" spans="1:11" s="78" customFormat="1" ht="36">
      <c r="A42" s="248"/>
      <c r="B42" s="79"/>
      <c r="C42" s="247" t="s">
        <v>200</v>
      </c>
      <c r="D42" s="364" t="s">
        <v>4</v>
      </c>
      <c r="E42" s="503">
        <v>1</v>
      </c>
      <c r="F42" s="251"/>
      <c r="G42" s="251">
        <f>IF('Osnovni podatki'!$B$41=1,E42*F42,"")</f>
        <v>0</v>
      </c>
      <c r="H42" s="80"/>
      <c r="I42" s="81"/>
      <c r="J42" s="114"/>
      <c r="K42" s="82"/>
    </row>
    <row r="43" spans="1:11" s="78" customFormat="1" ht="102" customHeight="1">
      <c r="A43" s="248"/>
      <c r="B43" s="79"/>
      <c r="C43" s="259" t="s">
        <v>197</v>
      </c>
      <c r="D43" s="364" t="s">
        <v>96</v>
      </c>
      <c r="E43" s="503">
        <v>1</v>
      </c>
      <c r="F43" s="251"/>
      <c r="G43" s="251">
        <f>IF('Osnovni podatki'!$B$41=1,E43*F43,"")</f>
        <v>0</v>
      </c>
      <c r="H43" s="80"/>
      <c r="I43" s="81"/>
      <c r="J43" s="114"/>
      <c r="K43" s="82"/>
    </row>
    <row r="44" spans="1:11" s="78" customFormat="1" ht="12.75">
      <c r="A44" s="248"/>
      <c r="B44" s="79"/>
      <c r="C44" s="259"/>
      <c r="D44" s="364"/>
      <c r="E44" s="503"/>
      <c r="F44" s="251"/>
      <c r="G44" s="251"/>
      <c r="H44" s="80"/>
      <c r="I44" s="81"/>
      <c r="J44" s="114"/>
      <c r="K44" s="82"/>
    </row>
    <row r="45" spans="1:11" s="78" customFormat="1" ht="72">
      <c r="A45" s="248" t="str">
        <f>$B$8</f>
        <v>I.</v>
      </c>
      <c r="B45" s="79">
        <f>COUNT($A9:B$23)+1</f>
        <v>2</v>
      </c>
      <c r="C45" s="247" t="s">
        <v>359</v>
      </c>
      <c r="D45" s="364" t="s">
        <v>4</v>
      </c>
      <c r="E45" s="503">
        <v>1</v>
      </c>
      <c r="F45" s="251"/>
      <c r="G45" s="251">
        <f>IF('Osnovni podatki'!$B$41=1,E45*F45,"")</f>
        <v>0</v>
      </c>
      <c r="H45" s="80"/>
      <c r="I45" s="81"/>
      <c r="J45" s="114"/>
      <c r="K45" s="82"/>
    </row>
    <row r="46" spans="1:11" s="78" customFormat="1" ht="12.75">
      <c r="A46" s="248"/>
      <c r="B46" s="79"/>
      <c r="C46" s="247" t="s">
        <v>358</v>
      </c>
      <c r="D46" s="364" t="s">
        <v>4</v>
      </c>
      <c r="E46" s="503">
        <v>1</v>
      </c>
      <c r="F46" s="251"/>
      <c r="G46" s="251">
        <f>IF('Osnovni podatki'!$B$41=1,E46*F46,"")</f>
        <v>0</v>
      </c>
      <c r="H46" s="80"/>
      <c r="I46" s="81"/>
      <c r="J46" s="114"/>
      <c r="K46" s="84"/>
    </row>
    <row r="47" spans="1:11" s="78" customFormat="1" ht="24">
      <c r="A47" s="248"/>
      <c r="B47" s="79"/>
      <c r="C47" s="258" t="s">
        <v>184</v>
      </c>
      <c r="D47" s="364" t="s">
        <v>4</v>
      </c>
      <c r="E47" s="503">
        <v>1</v>
      </c>
      <c r="F47" s="251"/>
      <c r="G47" s="251">
        <f>IF('Osnovni podatki'!$B$41=1,E47*F47,"")</f>
        <v>0</v>
      </c>
      <c r="H47" s="80"/>
      <c r="I47" s="81"/>
      <c r="J47" s="114"/>
      <c r="K47" s="82"/>
    </row>
    <row r="48" spans="1:11" s="78" customFormat="1" ht="24">
      <c r="A48" s="248"/>
      <c r="B48" s="79"/>
      <c r="C48" s="258" t="s">
        <v>202</v>
      </c>
      <c r="D48" s="364" t="s">
        <v>4</v>
      </c>
      <c r="E48" s="503">
        <v>1</v>
      </c>
      <c r="F48" s="251"/>
      <c r="G48" s="251">
        <f>IF('Osnovni podatki'!$B$41=1,E48*F48,"")</f>
        <v>0</v>
      </c>
      <c r="H48" s="80"/>
      <c r="I48" s="81"/>
      <c r="J48" s="114"/>
      <c r="K48" s="82"/>
    </row>
    <row r="49" spans="1:11" s="78" customFormat="1" ht="24">
      <c r="A49" s="248"/>
      <c r="B49" s="79"/>
      <c r="C49" s="258" t="s">
        <v>188</v>
      </c>
      <c r="D49" s="364" t="s">
        <v>4</v>
      </c>
      <c r="E49" s="503">
        <v>5</v>
      </c>
      <c r="F49" s="251"/>
      <c r="G49" s="251">
        <f>IF('Osnovni podatki'!$B$41=1,E49*F49,"")</f>
        <v>0</v>
      </c>
      <c r="H49" s="80"/>
      <c r="I49" s="81"/>
      <c r="J49" s="114"/>
      <c r="K49" s="82"/>
    </row>
    <row r="50" spans="1:11" s="78" customFormat="1" ht="24">
      <c r="A50" s="248"/>
      <c r="B50" s="79"/>
      <c r="C50" s="258" t="s">
        <v>381</v>
      </c>
      <c r="D50" s="364" t="s">
        <v>4</v>
      </c>
      <c r="E50" s="503">
        <v>5</v>
      </c>
      <c r="F50" s="251"/>
      <c r="G50" s="251">
        <f>IF('Osnovni podatki'!$B$41=1,E50*F50,"")</f>
        <v>0</v>
      </c>
      <c r="H50" s="80"/>
      <c r="I50" s="81"/>
      <c r="J50" s="114"/>
      <c r="K50" s="82"/>
    </row>
    <row r="51" spans="1:11" s="78" customFormat="1" ht="24">
      <c r="A51" s="248"/>
      <c r="B51" s="79"/>
      <c r="C51" s="258" t="s">
        <v>429</v>
      </c>
      <c r="D51" s="364" t="s">
        <v>4</v>
      </c>
      <c r="E51" s="503">
        <v>5</v>
      </c>
      <c r="F51" s="251"/>
      <c r="G51" s="251">
        <f>IF('Osnovni podatki'!$B$41=1,E51*F51,"")</f>
        <v>0</v>
      </c>
      <c r="H51" s="80"/>
      <c r="I51" s="81"/>
      <c r="J51" s="114"/>
      <c r="K51" s="82"/>
    </row>
    <row r="52" spans="1:11" s="78" customFormat="1" ht="24">
      <c r="A52" s="248"/>
      <c r="B52" s="79"/>
      <c r="C52" s="258" t="s">
        <v>428</v>
      </c>
      <c r="D52" s="364" t="s">
        <v>4</v>
      </c>
      <c r="E52" s="503">
        <v>3</v>
      </c>
      <c r="F52" s="251"/>
      <c r="G52" s="251">
        <f>IF('Osnovni podatki'!$B$41=1,E52*F52,"")</f>
        <v>0</v>
      </c>
      <c r="H52" s="80"/>
      <c r="I52" s="81"/>
      <c r="J52" s="114"/>
      <c r="K52" s="82"/>
    </row>
    <row r="53" spans="1:11" s="78" customFormat="1" ht="24">
      <c r="A53" s="248"/>
      <c r="B53" s="79"/>
      <c r="C53" s="258" t="s">
        <v>430</v>
      </c>
      <c r="D53" s="364" t="s">
        <v>4</v>
      </c>
      <c r="E53" s="503">
        <v>1</v>
      </c>
      <c r="F53" s="251"/>
      <c r="G53" s="251">
        <f>IF('Osnovni podatki'!$B$41=1,E53*F53,"")</f>
        <v>0</v>
      </c>
      <c r="H53" s="80"/>
      <c r="I53" s="81"/>
      <c r="J53" s="114"/>
      <c r="K53" s="82"/>
    </row>
    <row r="54" spans="1:11" s="78" customFormat="1" ht="24">
      <c r="A54" s="248"/>
      <c r="B54" s="79"/>
      <c r="C54" s="247" t="s">
        <v>388</v>
      </c>
      <c r="D54" s="364" t="s">
        <v>4</v>
      </c>
      <c r="E54" s="503">
        <v>1</v>
      </c>
      <c r="F54" s="251"/>
      <c r="G54" s="251">
        <f>IF('Osnovni podatki'!$B$41=1,E54*F54,"")</f>
        <v>0</v>
      </c>
      <c r="H54" s="80"/>
      <c r="I54" s="81"/>
      <c r="J54" s="114"/>
      <c r="K54" s="82"/>
    </row>
    <row r="55" spans="1:11" s="78" customFormat="1" ht="24">
      <c r="A55" s="248"/>
      <c r="B55" s="79"/>
      <c r="C55" s="247" t="s">
        <v>393</v>
      </c>
      <c r="D55" s="364" t="s">
        <v>4</v>
      </c>
      <c r="E55" s="503">
        <v>1</v>
      </c>
      <c r="F55" s="251"/>
      <c r="G55" s="251">
        <f>IF('Osnovni podatki'!$B$41=1,E55*F55,"")</f>
        <v>0</v>
      </c>
      <c r="H55" s="80"/>
      <c r="I55" s="81"/>
      <c r="J55" s="114"/>
      <c r="K55" s="82"/>
    </row>
    <row r="56" spans="1:11" s="78" customFormat="1" ht="24">
      <c r="A56" s="248"/>
      <c r="B56" s="79"/>
      <c r="C56" s="247" t="s">
        <v>394</v>
      </c>
      <c r="D56" s="364" t="s">
        <v>4</v>
      </c>
      <c r="E56" s="503">
        <v>1</v>
      </c>
      <c r="F56" s="251"/>
      <c r="G56" s="251">
        <f>IF('Osnovni podatki'!$B$41=1,E56*F56,"")</f>
        <v>0</v>
      </c>
      <c r="H56" s="80"/>
      <c r="I56" s="81"/>
      <c r="J56" s="114"/>
      <c r="K56" s="82"/>
    </row>
    <row r="57" spans="1:11" s="78" customFormat="1" ht="12.75">
      <c r="A57" s="248"/>
      <c r="B57" s="79"/>
      <c r="C57" s="247" t="s">
        <v>387</v>
      </c>
      <c r="D57" s="364" t="s">
        <v>4</v>
      </c>
      <c r="E57" s="503">
        <v>1</v>
      </c>
      <c r="F57" s="251"/>
      <c r="G57" s="251">
        <f>IF('Osnovni podatki'!$B$41=1,E57*F57,"")</f>
        <v>0</v>
      </c>
      <c r="H57" s="80"/>
      <c r="I57" s="81"/>
      <c r="J57" s="114"/>
      <c r="K57" s="82"/>
    </row>
    <row r="58" spans="1:11" s="78" customFormat="1" ht="24">
      <c r="A58" s="248"/>
      <c r="B58" s="79"/>
      <c r="C58" s="247" t="s">
        <v>172</v>
      </c>
      <c r="D58" s="364" t="s">
        <v>4</v>
      </c>
      <c r="E58" s="503">
        <v>1</v>
      </c>
      <c r="F58" s="251"/>
      <c r="G58" s="251">
        <f>IF('Osnovni podatki'!$B$41=1,E58*F58,"")</f>
        <v>0</v>
      </c>
      <c r="H58" s="80"/>
      <c r="I58" s="81"/>
      <c r="J58" s="114"/>
      <c r="K58" s="82"/>
    </row>
    <row r="59" spans="1:11" s="78" customFormat="1" ht="96">
      <c r="A59" s="248"/>
      <c r="B59" s="79"/>
      <c r="C59" s="259" t="s">
        <v>197</v>
      </c>
      <c r="D59" s="364" t="s">
        <v>96</v>
      </c>
      <c r="E59" s="503">
        <v>1</v>
      </c>
      <c r="F59" s="251"/>
      <c r="G59" s="251">
        <f>IF('Osnovni podatki'!$B$41=1,E59*F59,"")</f>
        <v>0</v>
      </c>
      <c r="H59" s="80"/>
      <c r="I59" s="81"/>
      <c r="J59" s="114"/>
      <c r="K59" s="82"/>
    </row>
    <row r="60" spans="1:11" s="78" customFormat="1" ht="12.75">
      <c r="A60" s="248"/>
      <c r="B60" s="79"/>
      <c r="C60" s="259"/>
      <c r="D60" s="364"/>
      <c r="E60" s="503"/>
      <c r="F60" s="251"/>
      <c r="G60" s="251"/>
      <c r="H60" s="80"/>
      <c r="I60" s="81"/>
      <c r="J60" s="114"/>
      <c r="K60" s="82"/>
    </row>
    <row r="61" spans="1:11" s="78" customFormat="1" ht="96">
      <c r="A61" s="248" t="str">
        <f>$B$8</f>
        <v>I.</v>
      </c>
      <c r="B61" s="256">
        <f>COUNT($A$11:B59)+1</f>
        <v>4</v>
      </c>
      <c r="C61" s="247" t="s">
        <v>395</v>
      </c>
      <c r="D61" s="364" t="s">
        <v>4</v>
      </c>
      <c r="E61" s="503">
        <v>1</v>
      </c>
      <c r="F61" s="251"/>
      <c r="G61" s="251">
        <f>IF('Osnovni podatki'!$B$41=1,E61*F61,"")</f>
        <v>0</v>
      </c>
      <c r="H61" s="80"/>
      <c r="I61" s="81"/>
      <c r="J61" s="114"/>
      <c r="K61" s="82"/>
    </row>
    <row r="62" spans="1:11" s="78" customFormat="1" ht="12.75">
      <c r="A62" s="248"/>
      <c r="B62" s="79"/>
      <c r="C62" s="247" t="s">
        <v>360</v>
      </c>
      <c r="D62" s="364" t="s">
        <v>96</v>
      </c>
      <c r="E62" s="503">
        <v>1</v>
      </c>
      <c r="F62" s="251"/>
      <c r="G62" s="251">
        <f>IF('Osnovni podatki'!$B$41=1,E62*F62,"")</f>
        <v>0</v>
      </c>
      <c r="H62" s="80"/>
      <c r="I62" s="81"/>
      <c r="J62" s="114"/>
      <c r="K62" s="84"/>
    </row>
    <row r="63" spans="1:11" s="78" customFormat="1" ht="24">
      <c r="A63" s="248"/>
      <c r="B63" s="79"/>
      <c r="C63" s="258" t="s">
        <v>198</v>
      </c>
      <c r="D63" s="364" t="s">
        <v>4</v>
      </c>
      <c r="E63" s="503">
        <v>10</v>
      </c>
      <c r="F63" s="251"/>
      <c r="G63" s="251">
        <f>IF('Osnovni podatki'!$B$41=1,E63*F63,"")</f>
        <v>0</v>
      </c>
      <c r="H63" s="80"/>
      <c r="I63" s="81"/>
      <c r="J63" s="114"/>
      <c r="K63" s="82"/>
    </row>
    <row r="64" spans="1:11" s="78" customFormat="1" ht="24">
      <c r="A64" s="248"/>
      <c r="B64" s="79"/>
      <c r="C64" s="258" t="s">
        <v>386</v>
      </c>
      <c r="D64" s="364" t="s">
        <v>4</v>
      </c>
      <c r="E64" s="503">
        <v>1</v>
      </c>
      <c r="F64" s="251"/>
      <c r="G64" s="251">
        <f>IF('Osnovni podatki'!$B$41=1,E64*F64,"")</f>
        <v>0</v>
      </c>
      <c r="H64" s="80"/>
      <c r="I64" s="81"/>
      <c r="J64" s="114"/>
      <c r="K64" s="82"/>
    </row>
    <row r="65" spans="1:11" s="78" customFormat="1" ht="24">
      <c r="A65" s="248"/>
      <c r="B65" s="79"/>
      <c r="C65" s="258" t="s">
        <v>431</v>
      </c>
      <c r="D65" s="364" t="s">
        <v>4</v>
      </c>
      <c r="E65" s="503">
        <v>3</v>
      </c>
      <c r="F65" s="251"/>
      <c r="G65" s="251">
        <f>IF('Osnovni podatki'!$B$41=1,E65*F65,"")</f>
        <v>0</v>
      </c>
      <c r="H65" s="80"/>
      <c r="I65" s="81"/>
      <c r="J65" s="114"/>
      <c r="K65" s="82"/>
    </row>
    <row r="66" spans="1:11" s="78" customFormat="1" ht="24">
      <c r="A66" s="248"/>
      <c r="B66" s="79"/>
      <c r="C66" s="258" t="s">
        <v>188</v>
      </c>
      <c r="D66" s="364" t="s">
        <v>4</v>
      </c>
      <c r="E66" s="503">
        <v>8</v>
      </c>
      <c r="F66" s="251"/>
      <c r="G66" s="251">
        <f>IF('Osnovni podatki'!$B$41=1,E66*F66,"")</f>
        <v>0</v>
      </c>
      <c r="H66" s="80"/>
      <c r="I66" s="81"/>
      <c r="J66" s="114"/>
      <c r="K66" s="82"/>
    </row>
    <row r="67" spans="1:11" s="78" customFormat="1" ht="24">
      <c r="A67" s="248"/>
      <c r="B67" s="79"/>
      <c r="C67" s="247" t="s">
        <v>369</v>
      </c>
      <c r="D67" s="364" t="s">
        <v>4</v>
      </c>
      <c r="E67" s="503">
        <v>1</v>
      </c>
      <c r="F67" s="251"/>
      <c r="G67" s="251">
        <f>IF('Osnovni podatki'!$B$41=1,E67*F67,"")</f>
        <v>0</v>
      </c>
      <c r="H67" s="80"/>
      <c r="I67" s="81"/>
      <c r="J67" s="114"/>
      <c r="K67" s="82"/>
    </row>
    <row r="68" spans="1:11" s="78" customFormat="1" ht="12.75">
      <c r="A68" s="248"/>
      <c r="B68" s="256"/>
      <c r="C68" s="329" t="s">
        <v>371</v>
      </c>
      <c r="D68" s="364" t="s">
        <v>4</v>
      </c>
      <c r="E68" s="503">
        <v>2</v>
      </c>
      <c r="F68" s="251"/>
      <c r="G68" s="251">
        <f>IF('Osnovni podatki'!$B$41=1,E68*F68,"")</f>
        <v>0</v>
      </c>
      <c r="H68" s="80"/>
      <c r="I68" s="81"/>
      <c r="J68" s="114"/>
      <c r="K68" s="82"/>
    </row>
    <row r="69" spans="1:11" s="78" customFormat="1" ht="24">
      <c r="A69" s="248"/>
      <c r="B69" s="256"/>
      <c r="C69" s="329" t="s">
        <v>203</v>
      </c>
      <c r="D69" s="364" t="s">
        <v>4</v>
      </c>
      <c r="E69" s="503">
        <v>1</v>
      </c>
      <c r="F69" s="251"/>
      <c r="G69" s="251">
        <f>IF('Osnovni podatki'!$B$41=1,E69*F69,"")</f>
        <v>0</v>
      </c>
      <c r="H69" s="80"/>
      <c r="I69" s="81"/>
      <c r="J69" s="114"/>
      <c r="K69" s="82"/>
    </row>
    <row r="70" spans="1:11" s="78" customFormat="1" ht="24">
      <c r="A70" s="248"/>
      <c r="B70" s="79"/>
      <c r="C70" s="258" t="s">
        <v>370</v>
      </c>
      <c r="D70" s="364" t="s">
        <v>4</v>
      </c>
      <c r="E70" s="503">
        <v>2</v>
      </c>
      <c r="F70" s="251"/>
      <c r="G70" s="251">
        <f>IF('Osnovni podatki'!$B$41=1,E70*F70,"")</f>
        <v>0</v>
      </c>
      <c r="H70" s="80"/>
      <c r="I70" s="81"/>
      <c r="J70" s="114"/>
      <c r="K70" s="82"/>
    </row>
    <row r="71" spans="1:11" s="78" customFormat="1" ht="24">
      <c r="A71" s="248"/>
      <c r="B71" s="79"/>
      <c r="C71" s="258" t="s">
        <v>382</v>
      </c>
      <c r="D71" s="364" t="s">
        <v>4</v>
      </c>
      <c r="E71" s="503">
        <v>1</v>
      </c>
      <c r="F71" s="251"/>
      <c r="G71" s="251">
        <f>IF('Osnovni podatki'!$B$41=1,E71*F71,"")</f>
        <v>0</v>
      </c>
      <c r="H71" s="80"/>
      <c r="I71" s="81"/>
      <c r="J71" s="114"/>
      <c r="K71" s="82"/>
    </row>
    <row r="72" spans="1:11" s="78" customFormat="1" ht="24">
      <c r="A72" s="248"/>
      <c r="B72" s="79"/>
      <c r="C72" s="258" t="s">
        <v>383</v>
      </c>
      <c r="D72" s="364" t="s">
        <v>4</v>
      </c>
      <c r="E72" s="503">
        <v>2</v>
      </c>
      <c r="F72" s="251"/>
      <c r="G72" s="251">
        <f>IF('Osnovni podatki'!$B$41=1,E72*F72,"")</f>
        <v>0</v>
      </c>
      <c r="H72" s="80"/>
      <c r="I72" s="81"/>
      <c r="J72" s="114"/>
      <c r="K72" s="82"/>
    </row>
    <row r="73" spans="1:11" s="78" customFormat="1" ht="24">
      <c r="A73" s="248"/>
      <c r="B73" s="79"/>
      <c r="C73" s="247" t="s">
        <v>389</v>
      </c>
      <c r="D73" s="364" t="s">
        <v>4</v>
      </c>
      <c r="E73" s="503">
        <v>2</v>
      </c>
      <c r="F73" s="251"/>
      <c r="G73" s="251">
        <f>IF('Osnovni podatki'!$B$41=1,E73*F73,"")</f>
        <v>0</v>
      </c>
      <c r="H73" s="80"/>
      <c r="I73" s="81"/>
      <c r="J73" s="114"/>
      <c r="K73" s="82"/>
    </row>
    <row r="74" spans="1:11" s="78" customFormat="1" ht="36">
      <c r="A74" s="248"/>
      <c r="B74" s="79"/>
      <c r="C74" s="247" t="s">
        <v>391</v>
      </c>
      <c r="D74" s="364" t="s">
        <v>4</v>
      </c>
      <c r="E74" s="503">
        <v>1</v>
      </c>
      <c r="F74" s="251"/>
      <c r="G74" s="251">
        <f>IF('Osnovni podatki'!$B$41=1,E74*F74,"")</f>
        <v>0</v>
      </c>
      <c r="H74" s="80"/>
      <c r="I74" s="81"/>
      <c r="J74" s="114"/>
      <c r="K74" s="82"/>
    </row>
    <row r="75" spans="1:11" s="78" customFormat="1" ht="96">
      <c r="A75" s="248"/>
      <c r="B75" s="79"/>
      <c r="C75" s="259" t="s">
        <v>197</v>
      </c>
      <c r="D75" s="364" t="s">
        <v>96</v>
      </c>
      <c r="E75" s="503">
        <v>1</v>
      </c>
      <c r="F75" s="251"/>
      <c r="G75" s="251">
        <f>IF('Osnovni podatki'!$B$41=1,E75*F75,"")</f>
        <v>0</v>
      </c>
      <c r="H75" s="80"/>
      <c r="I75" s="81"/>
      <c r="J75" s="114"/>
      <c r="K75" s="82"/>
    </row>
    <row r="76" spans="1:11" s="78" customFormat="1" ht="12.75">
      <c r="A76" s="248"/>
      <c r="B76" s="79"/>
      <c r="C76" s="259"/>
      <c r="D76" s="364"/>
      <c r="E76" s="503"/>
      <c r="F76" s="251"/>
      <c r="G76" s="251"/>
      <c r="H76" s="80"/>
      <c r="I76" s="81"/>
      <c r="J76" s="114"/>
      <c r="K76" s="82"/>
    </row>
    <row r="77" spans="1:11" s="78" customFormat="1" ht="108">
      <c r="A77" s="248" t="str">
        <f>$B$8</f>
        <v>I.</v>
      </c>
      <c r="B77" s="256">
        <f>COUNT($A$11:B76)+1</f>
        <v>5</v>
      </c>
      <c r="C77" s="247" t="s">
        <v>396</v>
      </c>
      <c r="D77" s="364" t="s">
        <v>4</v>
      </c>
      <c r="E77" s="503">
        <v>1</v>
      </c>
      <c r="F77" s="251"/>
      <c r="G77" s="251">
        <f>IF('Osnovni podatki'!$B$41=1,E77*F77,"")</f>
        <v>0</v>
      </c>
      <c r="H77" s="80"/>
      <c r="I77" s="81"/>
      <c r="J77" s="114"/>
      <c r="K77" s="82"/>
    </row>
    <row r="78" spans="1:11" s="78" customFormat="1" ht="12.75">
      <c r="A78" s="248"/>
      <c r="B78" s="79"/>
      <c r="C78" s="247" t="s">
        <v>390</v>
      </c>
      <c r="D78" s="364" t="s">
        <v>96</v>
      </c>
      <c r="E78" s="503">
        <v>1</v>
      </c>
      <c r="F78" s="251"/>
      <c r="G78" s="251">
        <f>IF('Osnovni podatki'!$B$41=1,E78*F78,"")</f>
        <v>0</v>
      </c>
      <c r="H78" s="80"/>
      <c r="I78" s="81"/>
      <c r="J78" s="114"/>
      <c r="K78" s="84"/>
    </row>
    <row r="79" spans="1:11" s="78" customFormat="1" ht="24">
      <c r="A79" s="248"/>
      <c r="B79" s="79"/>
      <c r="C79" s="258" t="s">
        <v>198</v>
      </c>
      <c r="D79" s="364" t="s">
        <v>4</v>
      </c>
      <c r="E79" s="503">
        <v>13</v>
      </c>
      <c r="F79" s="251"/>
      <c r="G79" s="251">
        <f>IF('Osnovni podatki'!$B$41=1,E79*F79,"")</f>
        <v>0</v>
      </c>
      <c r="H79" s="80"/>
      <c r="I79" s="81"/>
      <c r="J79" s="114"/>
      <c r="K79" s="82"/>
    </row>
    <row r="80" spans="1:11" s="78" customFormat="1" ht="24">
      <c r="A80" s="248"/>
      <c r="B80" s="79"/>
      <c r="C80" s="258" t="s">
        <v>188</v>
      </c>
      <c r="D80" s="364" t="s">
        <v>4</v>
      </c>
      <c r="E80" s="503">
        <v>7</v>
      </c>
      <c r="F80" s="251"/>
      <c r="G80" s="251">
        <f>IF('Osnovni podatki'!$B$41=1,E80*F80,"")</f>
        <v>0</v>
      </c>
      <c r="H80" s="80"/>
      <c r="I80" s="81"/>
      <c r="J80" s="114"/>
      <c r="K80" s="82"/>
    </row>
    <row r="81" spans="1:11" s="78" customFormat="1" ht="24">
      <c r="A81" s="248"/>
      <c r="B81" s="79"/>
      <c r="C81" s="258" t="s">
        <v>202</v>
      </c>
      <c r="D81" s="364" t="s">
        <v>4</v>
      </c>
      <c r="E81" s="503">
        <v>2</v>
      </c>
      <c r="F81" s="251"/>
      <c r="G81" s="251">
        <f>IF('Osnovni podatki'!$B$41=1,E81*F81,"")</f>
        <v>0</v>
      </c>
      <c r="H81" s="80"/>
      <c r="I81" s="81"/>
      <c r="J81" s="114"/>
      <c r="K81" s="82"/>
    </row>
    <row r="82" spans="1:11" s="78" customFormat="1" ht="24">
      <c r="A82" s="248"/>
      <c r="B82" s="79"/>
      <c r="C82" s="258" t="s">
        <v>431</v>
      </c>
      <c r="D82" s="364" t="s">
        <v>4</v>
      </c>
      <c r="E82" s="503">
        <v>3</v>
      </c>
      <c r="F82" s="251"/>
      <c r="G82" s="251">
        <f>IF('Osnovni podatki'!$B$41=1,E82*F82,"")</f>
        <v>0</v>
      </c>
      <c r="H82" s="80"/>
      <c r="I82" s="81"/>
      <c r="J82" s="114"/>
      <c r="K82" s="82"/>
    </row>
    <row r="83" spans="1:11" s="78" customFormat="1" ht="24">
      <c r="A83" s="248"/>
      <c r="B83" s="79"/>
      <c r="C83" s="247" t="s">
        <v>369</v>
      </c>
      <c r="D83" s="364" t="s">
        <v>4</v>
      </c>
      <c r="E83" s="503">
        <v>1</v>
      </c>
      <c r="F83" s="251"/>
      <c r="G83" s="251">
        <f>IF('Osnovni podatki'!$B$41=1,E83*F83,"")</f>
        <v>0</v>
      </c>
      <c r="H83" s="80"/>
      <c r="I83" s="81"/>
      <c r="J83" s="114"/>
      <c r="K83" s="82"/>
    </row>
    <row r="84" spans="1:11" s="78" customFormat="1" ht="12.75">
      <c r="A84" s="248"/>
      <c r="B84" s="256"/>
      <c r="C84" s="329" t="s">
        <v>371</v>
      </c>
      <c r="D84" s="364" t="s">
        <v>4</v>
      </c>
      <c r="E84" s="503">
        <v>2</v>
      </c>
      <c r="F84" s="251"/>
      <c r="G84" s="251">
        <f>IF('Osnovni podatki'!$B$41=1,E84*F84,"")</f>
        <v>0</v>
      </c>
      <c r="H84" s="80"/>
      <c r="I84" s="81"/>
      <c r="J84" s="114"/>
      <c r="K84" s="82"/>
    </row>
    <row r="85" spans="1:11" s="78" customFormat="1" ht="24">
      <c r="A85" s="248"/>
      <c r="B85" s="256"/>
      <c r="C85" s="329" t="s">
        <v>392</v>
      </c>
      <c r="D85" s="364" t="s">
        <v>4</v>
      </c>
      <c r="E85" s="503">
        <v>1</v>
      </c>
      <c r="F85" s="251"/>
      <c r="G85" s="251">
        <f>IF('Osnovni podatki'!$B$41=1,E85*F85,"")</f>
        <v>0</v>
      </c>
      <c r="H85" s="80"/>
      <c r="I85" s="81"/>
      <c r="J85" s="114"/>
      <c r="K85" s="82"/>
    </row>
    <row r="86" spans="1:11" s="78" customFormat="1" ht="24">
      <c r="A86" s="248"/>
      <c r="B86" s="79"/>
      <c r="C86" s="258" t="s">
        <v>370</v>
      </c>
      <c r="D86" s="364" t="s">
        <v>4</v>
      </c>
      <c r="E86" s="503">
        <v>3</v>
      </c>
      <c r="F86" s="251"/>
      <c r="G86" s="251">
        <f>IF('Osnovni podatki'!$B$41=1,E86*F86,"")</f>
        <v>0</v>
      </c>
      <c r="H86" s="80"/>
      <c r="I86" s="81"/>
      <c r="J86" s="114"/>
      <c r="K86" s="82"/>
    </row>
    <row r="87" spans="1:11" s="78" customFormat="1" ht="36">
      <c r="A87" s="248"/>
      <c r="B87" s="79"/>
      <c r="C87" s="247" t="s">
        <v>391</v>
      </c>
      <c r="D87" s="364" t="s">
        <v>4</v>
      </c>
      <c r="E87" s="503">
        <v>1</v>
      </c>
      <c r="F87" s="251"/>
      <c r="G87" s="251">
        <f>IF('Osnovni podatki'!$B$41=1,E87*F87,"")</f>
        <v>0</v>
      </c>
      <c r="H87" s="80"/>
      <c r="I87" s="81"/>
      <c r="J87" s="114"/>
      <c r="K87" s="82"/>
    </row>
    <row r="88" spans="1:11" s="78" customFormat="1" ht="24">
      <c r="A88" s="248"/>
      <c r="B88" s="79"/>
      <c r="C88" s="247" t="s">
        <v>393</v>
      </c>
      <c r="D88" s="364" t="s">
        <v>4</v>
      </c>
      <c r="E88" s="503">
        <v>3</v>
      </c>
      <c r="F88" s="251"/>
      <c r="G88" s="251">
        <f>IF('Osnovni podatki'!$B$41=1,E88*F88,"")</f>
        <v>0</v>
      </c>
      <c r="H88" s="80"/>
      <c r="I88" s="81"/>
      <c r="J88" s="114"/>
      <c r="K88" s="82"/>
    </row>
    <row r="89" spans="1:11" s="78" customFormat="1" ht="24">
      <c r="A89" s="248"/>
      <c r="B89" s="79"/>
      <c r="C89" s="258" t="s">
        <v>382</v>
      </c>
      <c r="D89" s="364" t="s">
        <v>4</v>
      </c>
      <c r="E89" s="503">
        <v>1</v>
      </c>
      <c r="F89" s="251"/>
      <c r="G89" s="251">
        <f>IF('Osnovni podatki'!$B$41=1,E89*F89,"")</f>
        <v>0</v>
      </c>
      <c r="H89" s="80"/>
      <c r="I89" s="81"/>
      <c r="J89" s="114"/>
      <c r="K89" s="82"/>
    </row>
    <row r="90" spans="1:11" s="78" customFormat="1" ht="24">
      <c r="A90" s="248"/>
      <c r="B90" s="79"/>
      <c r="C90" s="258" t="s">
        <v>383</v>
      </c>
      <c r="D90" s="364" t="s">
        <v>4</v>
      </c>
      <c r="E90" s="503">
        <v>2</v>
      </c>
      <c r="F90" s="251"/>
      <c r="G90" s="251">
        <f>IF('Osnovni podatki'!$B$41=1,E90*F90,"")</f>
        <v>0</v>
      </c>
      <c r="H90" s="80"/>
      <c r="I90" s="81"/>
      <c r="J90" s="114"/>
      <c r="K90" s="82"/>
    </row>
    <row r="91" spans="1:11" s="78" customFormat="1" ht="12.75">
      <c r="A91" s="248"/>
      <c r="B91" s="79"/>
      <c r="C91" s="247" t="s">
        <v>223</v>
      </c>
      <c r="D91" s="364" t="s">
        <v>4</v>
      </c>
      <c r="E91" s="503">
        <v>1</v>
      </c>
      <c r="F91" s="251"/>
      <c r="G91" s="251">
        <f>IF('Osnovni podatki'!$B$41=1,E91*F91,"")</f>
        <v>0</v>
      </c>
      <c r="H91" s="80"/>
      <c r="I91" s="81"/>
      <c r="J91" s="114"/>
      <c r="K91" s="82"/>
    </row>
    <row r="92" spans="1:11" s="78" customFormat="1" ht="24">
      <c r="A92" s="248"/>
      <c r="B92" s="79"/>
      <c r="C92" s="247" t="s">
        <v>368</v>
      </c>
      <c r="D92" s="364" t="s">
        <v>4</v>
      </c>
      <c r="E92" s="503">
        <v>1</v>
      </c>
      <c r="F92" s="251"/>
      <c r="G92" s="251">
        <f>IF('Osnovni podatki'!$B$41=1,E92*F92,"")</f>
        <v>0</v>
      </c>
      <c r="H92" s="80"/>
      <c r="I92" s="81"/>
      <c r="J92" s="114"/>
      <c r="K92" s="82"/>
    </row>
    <row r="93" spans="1:11" s="78" customFormat="1" ht="96">
      <c r="A93" s="248"/>
      <c r="B93" s="79"/>
      <c r="C93" s="259" t="s">
        <v>197</v>
      </c>
      <c r="D93" s="364" t="s">
        <v>96</v>
      </c>
      <c r="E93" s="503">
        <v>1</v>
      </c>
      <c r="F93" s="251"/>
      <c r="G93" s="251">
        <f>IF('Osnovni podatki'!$B$41=1,E93*F93,"")</f>
        <v>0</v>
      </c>
      <c r="H93" s="80"/>
      <c r="I93" s="81"/>
      <c r="J93" s="114"/>
      <c r="K93" s="82"/>
    </row>
    <row r="94" spans="1:11" s="78" customFormat="1" ht="12.75">
      <c r="A94" s="248"/>
      <c r="B94" s="79"/>
      <c r="C94" s="247"/>
      <c r="D94" s="364"/>
      <c r="E94" s="503"/>
      <c r="F94" s="251"/>
      <c r="G94" s="251"/>
      <c r="H94" s="80"/>
      <c r="I94" s="81"/>
      <c r="J94" s="114"/>
      <c r="K94" s="82"/>
    </row>
    <row r="95" spans="1:11" s="78" customFormat="1" ht="98.25" customHeight="1">
      <c r="A95" s="248" t="str">
        <f>$B$8</f>
        <v>I.</v>
      </c>
      <c r="B95" s="256">
        <f>COUNT($A$11:B93)+1</f>
        <v>6</v>
      </c>
      <c r="C95" s="247" t="s">
        <v>397</v>
      </c>
      <c r="D95" s="364" t="s">
        <v>4</v>
      </c>
      <c r="E95" s="503">
        <v>1</v>
      </c>
      <c r="F95" s="251"/>
      <c r="G95" s="251">
        <f>IF('Osnovni podatki'!$B$41=1,E95*F95,"")</f>
        <v>0</v>
      </c>
      <c r="H95" s="80"/>
      <c r="I95" s="81"/>
      <c r="J95" s="114"/>
      <c r="K95" s="82"/>
    </row>
    <row r="96" spans="1:11" s="78" customFormat="1" ht="12.75">
      <c r="A96" s="248"/>
      <c r="B96" s="79"/>
      <c r="C96" s="247" t="s">
        <v>360</v>
      </c>
      <c r="D96" s="364" t="s">
        <v>96</v>
      </c>
      <c r="E96" s="503">
        <v>1</v>
      </c>
      <c r="F96" s="251"/>
      <c r="G96" s="251">
        <f>IF('Osnovni podatki'!$B$41=1,E96*F96,"")</f>
        <v>0</v>
      </c>
      <c r="H96" s="80"/>
      <c r="I96" s="81"/>
      <c r="J96" s="114"/>
      <c r="K96" s="84"/>
    </row>
    <row r="97" spans="1:11" s="78" customFormat="1" ht="24">
      <c r="A97" s="248"/>
      <c r="B97" s="79"/>
      <c r="C97" s="258" t="s">
        <v>198</v>
      </c>
      <c r="D97" s="364" t="s">
        <v>4</v>
      </c>
      <c r="E97" s="503">
        <v>7</v>
      </c>
      <c r="F97" s="251"/>
      <c r="G97" s="251">
        <f>IF('Osnovni podatki'!$B$41=1,E97*F97,"")</f>
        <v>0</v>
      </c>
      <c r="H97" s="80"/>
      <c r="I97" s="81"/>
      <c r="J97" s="114"/>
      <c r="K97" s="82"/>
    </row>
    <row r="98" spans="1:11" s="78" customFormat="1" ht="24">
      <c r="A98" s="248"/>
      <c r="B98" s="79"/>
      <c r="C98" s="258" t="s">
        <v>202</v>
      </c>
      <c r="D98" s="364" t="s">
        <v>4</v>
      </c>
      <c r="E98" s="503">
        <v>1</v>
      </c>
      <c r="F98" s="251"/>
      <c r="G98" s="251">
        <f>IF('Osnovni podatki'!$B$41=1,E98*F98,"")</f>
        <v>0</v>
      </c>
      <c r="H98" s="80"/>
      <c r="I98" s="81"/>
      <c r="J98" s="114"/>
      <c r="K98" s="82"/>
    </row>
    <row r="99" spans="1:11" s="78" customFormat="1" ht="24">
      <c r="A99" s="248"/>
      <c r="B99" s="79"/>
      <c r="C99" s="258" t="s">
        <v>188</v>
      </c>
      <c r="D99" s="364" t="s">
        <v>4</v>
      </c>
      <c r="E99" s="503">
        <v>3</v>
      </c>
      <c r="F99" s="251"/>
      <c r="G99" s="251">
        <f>IF('Osnovni podatki'!$B$41=1,E99*F99,"")</f>
        <v>0</v>
      </c>
      <c r="H99" s="80"/>
      <c r="I99" s="81"/>
      <c r="J99" s="114"/>
      <c r="K99" s="82"/>
    </row>
    <row r="100" spans="1:11" s="78" customFormat="1" ht="24">
      <c r="A100" s="248"/>
      <c r="B100" s="79"/>
      <c r="C100" s="258" t="s">
        <v>431</v>
      </c>
      <c r="D100" s="364" t="s">
        <v>4</v>
      </c>
      <c r="E100" s="503">
        <v>3</v>
      </c>
      <c r="F100" s="251"/>
      <c r="G100" s="251">
        <f>IF('Osnovni podatki'!$B$41=1,E100*F100,"")</f>
        <v>0</v>
      </c>
      <c r="H100" s="80"/>
      <c r="I100" s="81"/>
      <c r="J100" s="114"/>
      <c r="K100" s="82"/>
    </row>
    <row r="101" spans="1:11" s="78" customFormat="1" ht="24">
      <c r="A101" s="248"/>
      <c r="B101" s="79"/>
      <c r="C101" s="247" t="s">
        <v>369</v>
      </c>
      <c r="D101" s="364" t="s">
        <v>4</v>
      </c>
      <c r="E101" s="503">
        <v>1</v>
      </c>
      <c r="F101" s="251"/>
      <c r="G101" s="251">
        <f>IF('Osnovni podatki'!$B$41=1,E101*F101,"")</f>
        <v>0</v>
      </c>
      <c r="H101" s="80"/>
      <c r="I101" s="81"/>
      <c r="J101" s="114"/>
      <c r="K101" s="82"/>
    </row>
    <row r="102" spans="1:11" s="78" customFormat="1" ht="12.75">
      <c r="A102" s="248"/>
      <c r="B102" s="256"/>
      <c r="C102" s="329" t="s">
        <v>371</v>
      </c>
      <c r="D102" s="364" t="s">
        <v>4</v>
      </c>
      <c r="E102" s="503">
        <v>1</v>
      </c>
      <c r="F102" s="251"/>
      <c r="G102" s="251">
        <f>IF('Osnovni podatki'!$B$41=1,E102*F102,"")</f>
        <v>0</v>
      </c>
      <c r="H102" s="80"/>
      <c r="I102" s="81"/>
      <c r="J102" s="114"/>
      <c r="K102" s="82"/>
    </row>
    <row r="103" spans="1:11" s="78" customFormat="1" ht="24">
      <c r="A103" s="248"/>
      <c r="B103" s="256"/>
      <c r="C103" s="329" t="s">
        <v>203</v>
      </c>
      <c r="D103" s="364" t="s">
        <v>4</v>
      </c>
      <c r="E103" s="503">
        <v>1</v>
      </c>
      <c r="F103" s="251"/>
      <c r="G103" s="251">
        <f>IF('Osnovni podatki'!$B$41=1,E103*F103,"")</f>
        <v>0</v>
      </c>
      <c r="H103" s="80"/>
      <c r="I103" s="81"/>
      <c r="J103" s="114"/>
      <c r="K103" s="82"/>
    </row>
    <row r="104" spans="1:11" s="78" customFormat="1" ht="24">
      <c r="A104" s="248"/>
      <c r="B104" s="79"/>
      <c r="C104" s="258" t="s">
        <v>370</v>
      </c>
      <c r="D104" s="364" t="s">
        <v>4</v>
      </c>
      <c r="E104" s="503">
        <v>2</v>
      </c>
      <c r="F104" s="251"/>
      <c r="G104" s="251">
        <f>IF('Osnovni podatki'!$B$41=1,E104*F104,"")</f>
        <v>0</v>
      </c>
      <c r="H104" s="80"/>
      <c r="I104" s="81"/>
      <c r="J104" s="114"/>
      <c r="K104" s="82"/>
    </row>
    <row r="105" spans="1:11" s="78" customFormat="1" ht="36">
      <c r="A105" s="248"/>
      <c r="B105" s="79"/>
      <c r="C105" s="247" t="s">
        <v>391</v>
      </c>
      <c r="D105" s="364" t="s">
        <v>4</v>
      </c>
      <c r="E105" s="503">
        <v>1</v>
      </c>
      <c r="F105" s="251"/>
      <c r="G105" s="251">
        <f>IF('Osnovni podatki'!$B$41=1,E105*F105,"")</f>
        <v>0</v>
      </c>
      <c r="H105" s="80"/>
      <c r="I105" s="81"/>
      <c r="J105" s="114"/>
      <c r="K105" s="82"/>
    </row>
    <row r="106" spans="1:11" s="78" customFormat="1" ht="24">
      <c r="A106" s="248"/>
      <c r="B106" s="79"/>
      <c r="C106" s="258" t="s">
        <v>383</v>
      </c>
      <c r="D106" s="364" t="s">
        <v>4</v>
      </c>
      <c r="E106" s="503">
        <v>2</v>
      </c>
      <c r="F106" s="251"/>
      <c r="G106" s="251">
        <f>IF('Osnovni podatki'!$B$41=1,E106*F106,"")</f>
        <v>0</v>
      </c>
      <c r="H106" s="80"/>
      <c r="I106" s="81"/>
      <c r="J106" s="114"/>
      <c r="K106" s="82"/>
    </row>
    <row r="107" spans="1:11" s="78" customFormat="1" ht="24">
      <c r="A107" s="248"/>
      <c r="B107" s="79"/>
      <c r="C107" s="258" t="s">
        <v>382</v>
      </c>
      <c r="D107" s="364" t="s">
        <v>4</v>
      </c>
      <c r="E107" s="503">
        <v>1</v>
      </c>
      <c r="F107" s="251"/>
      <c r="G107" s="251">
        <f>IF('Osnovni podatki'!$B$41=1,E107*F107,"")</f>
        <v>0</v>
      </c>
      <c r="H107" s="80"/>
      <c r="I107" s="81"/>
      <c r="J107" s="114"/>
      <c r="K107" s="82"/>
    </row>
    <row r="108" spans="1:11" s="78" customFormat="1" ht="96">
      <c r="A108" s="248"/>
      <c r="B108" s="79"/>
      <c r="C108" s="259" t="s">
        <v>197</v>
      </c>
      <c r="D108" s="364" t="s">
        <v>96</v>
      </c>
      <c r="E108" s="503">
        <v>1</v>
      </c>
      <c r="F108" s="251"/>
      <c r="G108" s="251">
        <f>IF('Osnovni podatki'!$B$41=1,E108*F108,"")</f>
        <v>0</v>
      </c>
      <c r="H108" s="80"/>
      <c r="I108" s="81"/>
      <c r="J108" s="114"/>
      <c r="K108" s="82"/>
    </row>
    <row r="109" spans="1:11" s="78" customFormat="1" ht="12.75">
      <c r="A109" s="248"/>
      <c r="B109" s="256"/>
      <c r="C109" s="247"/>
      <c r="D109" s="364"/>
      <c r="E109" s="503"/>
      <c r="F109" s="251"/>
      <c r="G109" s="251"/>
      <c r="H109" s="80"/>
      <c r="I109" s="81"/>
      <c r="J109" s="114"/>
      <c r="K109" s="82"/>
    </row>
    <row r="110" spans="1:11" s="78" customFormat="1" ht="97.5" customHeight="1">
      <c r="A110" s="248" t="str">
        <f>$B$8</f>
        <v>I.</v>
      </c>
      <c r="B110" s="256">
        <f>COUNT($A$11:B108)+1</f>
        <v>7</v>
      </c>
      <c r="C110" s="247" t="s">
        <v>398</v>
      </c>
      <c r="D110" s="364" t="s">
        <v>4</v>
      </c>
      <c r="E110" s="503">
        <v>1</v>
      </c>
      <c r="F110" s="251"/>
      <c r="G110" s="251">
        <f>IF('Osnovni podatki'!$B$41=1,E110*F110,"")</f>
        <v>0</v>
      </c>
      <c r="H110" s="80"/>
      <c r="I110" s="81"/>
      <c r="J110" s="114"/>
      <c r="K110" s="82"/>
    </row>
    <row r="111" spans="1:11" s="78" customFormat="1" ht="12.75">
      <c r="A111" s="248"/>
      <c r="B111" s="79"/>
      <c r="C111" s="247" t="s">
        <v>390</v>
      </c>
      <c r="D111" s="364" t="s">
        <v>96</v>
      </c>
      <c r="E111" s="503">
        <v>1</v>
      </c>
      <c r="F111" s="251"/>
      <c r="G111" s="251">
        <f>IF('Osnovni podatki'!$B$41=1,E111*F111,"")</f>
        <v>0</v>
      </c>
      <c r="H111" s="80"/>
      <c r="I111" s="81"/>
      <c r="J111" s="114"/>
      <c r="K111" s="84"/>
    </row>
    <row r="112" spans="1:11" s="78" customFormat="1" ht="24">
      <c r="A112" s="248"/>
      <c r="B112" s="79"/>
      <c r="C112" s="258" t="s">
        <v>198</v>
      </c>
      <c r="D112" s="364" t="s">
        <v>4</v>
      </c>
      <c r="E112" s="503">
        <v>10</v>
      </c>
      <c r="F112" s="251"/>
      <c r="G112" s="251">
        <f>IF('Osnovni podatki'!$B$41=1,E112*F112,"")</f>
        <v>0</v>
      </c>
      <c r="H112" s="80"/>
      <c r="I112" s="81"/>
      <c r="J112" s="114"/>
      <c r="K112" s="82"/>
    </row>
    <row r="113" spans="1:11" s="78" customFormat="1" ht="24">
      <c r="A113" s="248"/>
      <c r="B113" s="79"/>
      <c r="C113" s="258" t="s">
        <v>188</v>
      </c>
      <c r="D113" s="364" t="s">
        <v>4</v>
      </c>
      <c r="E113" s="503">
        <v>3</v>
      </c>
      <c r="F113" s="251"/>
      <c r="G113" s="251">
        <f>IF('Osnovni podatki'!$B$41=1,E113*F113,"")</f>
        <v>0</v>
      </c>
      <c r="H113" s="80"/>
      <c r="I113" s="81"/>
      <c r="J113" s="114"/>
      <c r="K113" s="82"/>
    </row>
    <row r="114" spans="1:11" s="78" customFormat="1" ht="24">
      <c r="A114" s="248"/>
      <c r="B114" s="79"/>
      <c r="C114" s="258" t="s">
        <v>202</v>
      </c>
      <c r="D114" s="364" t="s">
        <v>4</v>
      </c>
      <c r="E114" s="503">
        <v>1</v>
      </c>
      <c r="F114" s="251"/>
      <c r="G114" s="251">
        <f>IF('Osnovni podatki'!$B$41=1,E114*F114,"")</f>
        <v>0</v>
      </c>
      <c r="H114" s="80"/>
      <c r="I114" s="81"/>
      <c r="J114" s="114"/>
      <c r="K114" s="82"/>
    </row>
    <row r="115" spans="1:11" s="78" customFormat="1" ht="24">
      <c r="A115" s="248"/>
      <c r="B115" s="79"/>
      <c r="C115" s="258" t="s">
        <v>431</v>
      </c>
      <c r="D115" s="364" t="s">
        <v>4</v>
      </c>
      <c r="E115" s="503">
        <v>3</v>
      </c>
      <c r="F115" s="251"/>
      <c r="G115" s="251">
        <f>IF('Osnovni podatki'!$B$41=1,E115*F115,"")</f>
        <v>0</v>
      </c>
      <c r="H115" s="80"/>
      <c r="I115" s="81"/>
      <c r="J115" s="114"/>
      <c r="K115" s="82"/>
    </row>
    <row r="116" spans="1:11" s="78" customFormat="1" ht="24">
      <c r="A116" s="248"/>
      <c r="B116" s="79"/>
      <c r="C116" s="247" t="s">
        <v>369</v>
      </c>
      <c r="D116" s="364" t="s">
        <v>4</v>
      </c>
      <c r="E116" s="503">
        <v>1</v>
      </c>
      <c r="F116" s="251"/>
      <c r="G116" s="251">
        <f>IF('Osnovni podatki'!$B$41=1,E116*F116,"")</f>
        <v>0</v>
      </c>
      <c r="H116" s="80"/>
      <c r="I116" s="81"/>
      <c r="J116" s="114"/>
      <c r="K116" s="82"/>
    </row>
    <row r="117" spans="1:11" s="78" customFormat="1" ht="12.75">
      <c r="A117" s="248"/>
      <c r="B117" s="256"/>
      <c r="C117" s="329" t="s">
        <v>371</v>
      </c>
      <c r="D117" s="364" t="s">
        <v>4</v>
      </c>
      <c r="E117" s="503">
        <v>1</v>
      </c>
      <c r="F117" s="251"/>
      <c r="G117" s="251">
        <f>IF('Osnovni podatki'!$B$41=1,E117*F117,"")</f>
        <v>0</v>
      </c>
      <c r="H117" s="80"/>
      <c r="I117" s="81"/>
      <c r="J117" s="114"/>
      <c r="K117" s="82"/>
    </row>
    <row r="118" spans="1:11" s="78" customFormat="1" ht="24">
      <c r="A118" s="248"/>
      <c r="B118" s="256"/>
      <c r="C118" s="329" t="s">
        <v>203</v>
      </c>
      <c r="D118" s="364" t="s">
        <v>4</v>
      </c>
      <c r="E118" s="503">
        <v>1</v>
      </c>
      <c r="F118" s="251"/>
      <c r="G118" s="251">
        <f>IF('Osnovni podatki'!$B$41=1,E118*F118,"")</f>
        <v>0</v>
      </c>
      <c r="H118" s="80"/>
      <c r="I118" s="81"/>
      <c r="J118" s="114"/>
      <c r="K118" s="82"/>
    </row>
    <row r="119" spans="1:11" s="78" customFormat="1" ht="24">
      <c r="A119" s="248"/>
      <c r="B119" s="79"/>
      <c r="C119" s="258" t="s">
        <v>370</v>
      </c>
      <c r="D119" s="364" t="s">
        <v>4</v>
      </c>
      <c r="E119" s="503">
        <v>1</v>
      </c>
      <c r="F119" s="251"/>
      <c r="G119" s="251">
        <f>IF('Osnovni podatki'!$B$41=1,E119*F119,"")</f>
        <v>0</v>
      </c>
      <c r="H119" s="80"/>
      <c r="I119" s="81"/>
      <c r="J119" s="114"/>
      <c r="K119" s="82"/>
    </row>
    <row r="120" spans="1:11" s="78" customFormat="1" ht="24">
      <c r="A120" s="248"/>
      <c r="B120" s="79"/>
      <c r="C120" s="258" t="s">
        <v>383</v>
      </c>
      <c r="D120" s="364" t="s">
        <v>4</v>
      </c>
      <c r="E120" s="503">
        <v>1</v>
      </c>
      <c r="F120" s="251"/>
      <c r="G120" s="251">
        <f>IF('Osnovni podatki'!$B$41=1,E120*F120,"")</f>
        <v>0</v>
      </c>
      <c r="H120" s="80"/>
      <c r="I120" s="81"/>
      <c r="J120" s="114"/>
      <c r="K120" s="82"/>
    </row>
    <row r="121" spans="1:11" s="78" customFormat="1" ht="24">
      <c r="A121" s="248"/>
      <c r="B121" s="79"/>
      <c r="C121" s="258" t="s">
        <v>383</v>
      </c>
      <c r="D121" s="364" t="s">
        <v>4</v>
      </c>
      <c r="E121" s="503">
        <v>2</v>
      </c>
      <c r="F121" s="251"/>
      <c r="G121" s="251">
        <f>IF('Osnovni podatki'!$B$41=1,E121*F121,"")</f>
        <v>0</v>
      </c>
      <c r="H121" s="80"/>
      <c r="I121" s="81"/>
      <c r="J121" s="114"/>
      <c r="K121" s="82"/>
    </row>
    <row r="122" spans="1:11" s="78" customFormat="1" ht="24">
      <c r="A122" s="248"/>
      <c r="B122" s="79"/>
      <c r="C122" s="258" t="s">
        <v>382</v>
      </c>
      <c r="D122" s="364" t="s">
        <v>4</v>
      </c>
      <c r="E122" s="503">
        <v>1</v>
      </c>
      <c r="F122" s="251"/>
      <c r="G122" s="251">
        <f>IF('Osnovni podatki'!$B$41=1,E122*F122,"")</f>
        <v>0</v>
      </c>
      <c r="H122" s="80"/>
      <c r="I122" s="81"/>
      <c r="J122" s="114"/>
      <c r="K122" s="82"/>
    </row>
    <row r="123" spans="1:11" s="78" customFormat="1" ht="24">
      <c r="A123" s="248"/>
      <c r="B123" s="79"/>
      <c r="C123" s="247" t="s">
        <v>393</v>
      </c>
      <c r="D123" s="364" t="s">
        <v>4</v>
      </c>
      <c r="E123" s="503">
        <v>1</v>
      </c>
      <c r="F123" s="251"/>
      <c r="G123" s="251">
        <f>IF('Osnovni podatki'!$B$41=1,E123*F123,"")</f>
        <v>0</v>
      </c>
      <c r="H123" s="80"/>
      <c r="I123" s="81"/>
      <c r="J123" s="114"/>
      <c r="K123" s="82"/>
    </row>
    <row r="124" spans="1:11" s="78" customFormat="1" ht="96">
      <c r="A124" s="248"/>
      <c r="B124" s="79"/>
      <c r="C124" s="259" t="s">
        <v>197</v>
      </c>
      <c r="D124" s="364" t="s">
        <v>96</v>
      </c>
      <c r="E124" s="503">
        <v>1</v>
      </c>
      <c r="F124" s="251"/>
      <c r="G124" s="251">
        <f>IF('Osnovni podatki'!$B$41=1,E124*F124,"")</f>
        <v>0</v>
      </c>
      <c r="H124" s="80"/>
      <c r="I124" s="81"/>
      <c r="J124" s="114"/>
      <c r="K124" s="82"/>
    </row>
    <row r="125" spans="1:11" s="78" customFormat="1" ht="12.75">
      <c r="A125" s="248"/>
      <c r="B125" s="79"/>
      <c r="C125" s="259"/>
      <c r="D125" s="364"/>
      <c r="E125" s="503"/>
      <c r="F125" s="251"/>
      <c r="G125" s="251"/>
      <c r="H125" s="80"/>
      <c r="I125" s="81"/>
      <c r="J125" s="114"/>
      <c r="K125" s="82"/>
    </row>
    <row r="126" spans="1:11" s="78" customFormat="1" ht="97.5" customHeight="1">
      <c r="A126" s="248" t="str">
        <f>$B$8</f>
        <v>I.</v>
      </c>
      <c r="B126" s="256">
        <f>COUNT($A$11:B124)+1</f>
        <v>8</v>
      </c>
      <c r="C126" s="247" t="s">
        <v>399</v>
      </c>
      <c r="D126" s="364" t="s">
        <v>4</v>
      </c>
      <c r="E126" s="503">
        <v>1</v>
      </c>
      <c r="F126" s="251"/>
      <c r="G126" s="251">
        <f>IF('Osnovni podatki'!$B$41=1,E126*F126,"")</f>
        <v>0</v>
      </c>
      <c r="H126" s="80"/>
      <c r="I126" s="81"/>
      <c r="J126" s="114"/>
      <c r="K126" s="82"/>
    </row>
    <row r="127" spans="1:11" s="78" customFormat="1" ht="12.75">
      <c r="A127" s="248"/>
      <c r="B127" s="79"/>
      <c r="C127" s="247" t="s">
        <v>360</v>
      </c>
      <c r="D127" s="364" t="s">
        <v>96</v>
      </c>
      <c r="E127" s="503">
        <v>1</v>
      </c>
      <c r="F127" s="251"/>
      <c r="G127" s="251">
        <f>IF('Osnovni podatki'!$B$41=1,E127*F127,"")</f>
        <v>0</v>
      </c>
      <c r="H127" s="80"/>
      <c r="I127" s="81"/>
      <c r="J127" s="114"/>
      <c r="K127" s="84"/>
    </row>
    <row r="128" spans="1:11" s="78" customFormat="1" ht="24">
      <c r="A128" s="248"/>
      <c r="B128" s="79"/>
      <c r="C128" s="258" t="s">
        <v>198</v>
      </c>
      <c r="D128" s="364" t="s">
        <v>4</v>
      </c>
      <c r="E128" s="503">
        <v>7</v>
      </c>
      <c r="F128" s="251"/>
      <c r="G128" s="251">
        <f>IF('Osnovni podatki'!$B$41=1,E128*F128,"")</f>
        <v>0</v>
      </c>
      <c r="H128" s="80"/>
      <c r="I128" s="81"/>
      <c r="J128" s="114"/>
      <c r="K128" s="82"/>
    </row>
    <row r="129" spans="1:11" s="78" customFormat="1" ht="24">
      <c r="A129" s="248"/>
      <c r="B129" s="79"/>
      <c r="C129" s="258" t="s">
        <v>202</v>
      </c>
      <c r="D129" s="364" t="s">
        <v>4</v>
      </c>
      <c r="E129" s="503">
        <v>1</v>
      </c>
      <c r="F129" s="251"/>
      <c r="G129" s="251">
        <f>IF('Osnovni podatki'!$B$41=1,E129*F129,"")</f>
        <v>0</v>
      </c>
      <c r="H129" s="80"/>
      <c r="I129" s="81"/>
      <c r="J129" s="114"/>
      <c r="K129" s="82"/>
    </row>
    <row r="130" spans="1:11" s="78" customFormat="1" ht="24">
      <c r="A130" s="248"/>
      <c r="B130" s="79"/>
      <c r="C130" s="258" t="s">
        <v>188</v>
      </c>
      <c r="D130" s="364" t="s">
        <v>4</v>
      </c>
      <c r="E130" s="503">
        <v>3</v>
      </c>
      <c r="F130" s="251"/>
      <c r="G130" s="251">
        <f>IF('Osnovni podatki'!$B$41=1,E130*F130,"")</f>
        <v>0</v>
      </c>
      <c r="H130" s="80"/>
      <c r="I130" s="81"/>
      <c r="J130" s="114"/>
      <c r="K130" s="82"/>
    </row>
    <row r="131" spans="1:11" s="78" customFormat="1" ht="24">
      <c r="A131" s="248"/>
      <c r="B131" s="79"/>
      <c r="C131" s="258" t="s">
        <v>431</v>
      </c>
      <c r="D131" s="364" t="s">
        <v>4</v>
      </c>
      <c r="E131" s="503">
        <v>3</v>
      </c>
      <c r="F131" s="251"/>
      <c r="G131" s="251">
        <f>IF('Osnovni podatki'!$B$41=1,E131*F131,"")</f>
        <v>0</v>
      </c>
      <c r="H131" s="80"/>
      <c r="I131" s="81"/>
      <c r="J131" s="114"/>
      <c r="K131" s="82"/>
    </row>
    <row r="132" spans="1:11" s="78" customFormat="1" ht="24">
      <c r="A132" s="248"/>
      <c r="B132" s="79"/>
      <c r="C132" s="247" t="s">
        <v>369</v>
      </c>
      <c r="D132" s="364" t="s">
        <v>4</v>
      </c>
      <c r="E132" s="503">
        <v>1</v>
      </c>
      <c r="F132" s="251"/>
      <c r="G132" s="251">
        <f>IF('Osnovni podatki'!$B$41=1,E132*F132,"")</f>
        <v>0</v>
      </c>
      <c r="H132" s="80"/>
      <c r="I132" s="81"/>
      <c r="J132" s="114"/>
      <c r="K132" s="82"/>
    </row>
    <row r="133" spans="1:11" s="78" customFormat="1" ht="12.75">
      <c r="A133" s="248"/>
      <c r="B133" s="256"/>
      <c r="C133" s="329" t="s">
        <v>371</v>
      </c>
      <c r="D133" s="364" t="s">
        <v>4</v>
      </c>
      <c r="E133" s="503">
        <v>1</v>
      </c>
      <c r="F133" s="251"/>
      <c r="G133" s="251">
        <f>IF('Osnovni podatki'!$B$41=1,E133*F133,"")</f>
        <v>0</v>
      </c>
      <c r="H133" s="80"/>
      <c r="I133" s="81"/>
      <c r="J133" s="114"/>
      <c r="K133" s="82"/>
    </row>
    <row r="134" spans="1:11" s="78" customFormat="1" ht="24">
      <c r="A134" s="248"/>
      <c r="B134" s="256"/>
      <c r="C134" s="329" t="s">
        <v>203</v>
      </c>
      <c r="D134" s="364" t="s">
        <v>4</v>
      </c>
      <c r="E134" s="503">
        <v>1</v>
      </c>
      <c r="F134" s="251"/>
      <c r="G134" s="251">
        <f>IF('Osnovni podatki'!$B$41=1,E134*F134,"")</f>
        <v>0</v>
      </c>
      <c r="H134" s="80"/>
      <c r="I134" s="81"/>
      <c r="J134" s="114"/>
      <c r="K134" s="82"/>
    </row>
    <row r="135" spans="1:11" s="78" customFormat="1" ht="24">
      <c r="A135" s="248"/>
      <c r="B135" s="79"/>
      <c r="C135" s="258" t="s">
        <v>370</v>
      </c>
      <c r="D135" s="364" t="s">
        <v>4</v>
      </c>
      <c r="E135" s="503">
        <v>2</v>
      </c>
      <c r="F135" s="251"/>
      <c r="G135" s="251">
        <f>IF('Osnovni podatki'!$B$41=1,E135*F135,"")</f>
        <v>0</v>
      </c>
      <c r="H135" s="80"/>
      <c r="I135" s="81"/>
      <c r="J135" s="114"/>
      <c r="K135" s="82"/>
    </row>
    <row r="136" spans="1:11" s="78" customFormat="1" ht="36">
      <c r="A136" s="248"/>
      <c r="B136" s="79"/>
      <c r="C136" s="247" t="s">
        <v>391</v>
      </c>
      <c r="D136" s="364" t="s">
        <v>4</v>
      </c>
      <c r="E136" s="503">
        <v>1</v>
      </c>
      <c r="F136" s="251"/>
      <c r="G136" s="251">
        <f>IF('Osnovni podatki'!$B$41=1,E136*F136,"")</f>
        <v>0</v>
      </c>
      <c r="H136" s="80"/>
      <c r="I136" s="81"/>
      <c r="J136" s="114"/>
      <c r="K136" s="82"/>
    </row>
    <row r="137" spans="1:11" s="78" customFormat="1" ht="24">
      <c r="A137" s="248"/>
      <c r="B137" s="79"/>
      <c r="C137" s="258" t="s">
        <v>383</v>
      </c>
      <c r="D137" s="364" t="s">
        <v>4</v>
      </c>
      <c r="E137" s="503">
        <v>2</v>
      </c>
      <c r="F137" s="251"/>
      <c r="G137" s="251">
        <f>IF('Osnovni podatki'!$B$41=1,E137*F137,"")</f>
        <v>0</v>
      </c>
      <c r="H137" s="80"/>
      <c r="I137" s="81"/>
      <c r="J137" s="114"/>
      <c r="K137" s="82"/>
    </row>
    <row r="138" spans="1:11" s="78" customFormat="1" ht="24">
      <c r="A138" s="248"/>
      <c r="B138" s="79"/>
      <c r="C138" s="258" t="s">
        <v>382</v>
      </c>
      <c r="D138" s="364" t="s">
        <v>4</v>
      </c>
      <c r="E138" s="503">
        <v>1</v>
      </c>
      <c r="F138" s="251"/>
      <c r="G138" s="251">
        <f>IF('Osnovni podatki'!$B$41=1,E138*F138,"")</f>
        <v>0</v>
      </c>
      <c r="H138" s="80"/>
      <c r="I138" s="81"/>
      <c r="J138" s="114"/>
      <c r="K138" s="82"/>
    </row>
    <row r="139" spans="1:11" s="78" customFormat="1" ht="96">
      <c r="A139" s="248"/>
      <c r="B139" s="79"/>
      <c r="C139" s="259" t="s">
        <v>197</v>
      </c>
      <c r="D139" s="364" t="s">
        <v>96</v>
      </c>
      <c r="E139" s="503">
        <v>1</v>
      </c>
      <c r="F139" s="251"/>
      <c r="G139" s="251">
        <f>IF('Osnovni podatki'!$B$41=1,E139*F139,"")</f>
        <v>0</v>
      </c>
      <c r="H139" s="80"/>
      <c r="I139" s="81"/>
      <c r="J139" s="114"/>
      <c r="K139" s="82"/>
    </row>
    <row r="140" spans="1:11" s="78" customFormat="1" ht="12.75">
      <c r="A140" s="248"/>
      <c r="B140" s="79"/>
      <c r="C140" s="259"/>
      <c r="D140" s="364"/>
      <c r="E140" s="503"/>
      <c r="F140" s="251"/>
      <c r="G140" s="251"/>
      <c r="H140" s="80"/>
      <c r="I140" s="81"/>
      <c r="J140" s="114"/>
      <c r="K140" s="82"/>
    </row>
    <row r="141" spans="1:11" s="78" customFormat="1" ht="99" customHeight="1">
      <c r="A141" s="248" t="str">
        <f>$B$8</f>
        <v>I.</v>
      </c>
      <c r="B141" s="256">
        <f>COUNT($A$11:B139)+1</f>
        <v>9</v>
      </c>
      <c r="C141" s="247" t="s">
        <v>400</v>
      </c>
      <c r="D141" s="364" t="s">
        <v>4</v>
      </c>
      <c r="E141" s="503">
        <v>1</v>
      </c>
      <c r="F141" s="251"/>
      <c r="G141" s="251">
        <f>IF('Osnovni podatki'!$B$41=1,E141*F141,"")</f>
        <v>0</v>
      </c>
      <c r="H141" s="80"/>
      <c r="I141" s="81"/>
      <c r="J141" s="114"/>
      <c r="K141" s="82"/>
    </row>
    <row r="142" spans="1:11" s="78" customFormat="1" ht="12.75">
      <c r="A142" s="248"/>
      <c r="B142" s="79"/>
      <c r="C142" s="247" t="s">
        <v>390</v>
      </c>
      <c r="D142" s="364" t="s">
        <v>96</v>
      </c>
      <c r="E142" s="503">
        <v>1</v>
      </c>
      <c r="F142" s="251"/>
      <c r="G142" s="251">
        <f>IF('Osnovni podatki'!$B$41=1,E142*F142,"")</f>
        <v>0</v>
      </c>
      <c r="H142" s="80"/>
      <c r="I142" s="81"/>
      <c r="J142" s="114"/>
      <c r="K142" s="84"/>
    </row>
    <row r="143" spans="1:11" s="78" customFormat="1" ht="24">
      <c r="A143" s="248"/>
      <c r="B143" s="79"/>
      <c r="C143" s="258" t="s">
        <v>198</v>
      </c>
      <c r="D143" s="364" t="s">
        <v>4</v>
      </c>
      <c r="E143" s="503">
        <v>10</v>
      </c>
      <c r="F143" s="251"/>
      <c r="G143" s="251">
        <f>IF('Osnovni podatki'!$B$41=1,E143*F143,"")</f>
        <v>0</v>
      </c>
      <c r="H143" s="80"/>
      <c r="I143" s="81"/>
      <c r="J143" s="114"/>
      <c r="K143" s="82"/>
    </row>
    <row r="144" spans="1:11" s="78" customFormat="1" ht="24">
      <c r="A144" s="248"/>
      <c r="B144" s="79"/>
      <c r="C144" s="258" t="s">
        <v>188</v>
      </c>
      <c r="D144" s="364" t="s">
        <v>4</v>
      </c>
      <c r="E144" s="503">
        <v>3</v>
      </c>
      <c r="F144" s="251"/>
      <c r="G144" s="251">
        <f>IF('Osnovni podatki'!$B$41=1,E144*F144,"")</f>
        <v>0</v>
      </c>
      <c r="H144" s="80"/>
      <c r="I144" s="81"/>
      <c r="J144" s="114"/>
      <c r="K144" s="82"/>
    </row>
    <row r="145" spans="1:11" s="78" customFormat="1" ht="24">
      <c r="A145" s="248"/>
      <c r="B145" s="79"/>
      <c r="C145" s="258" t="s">
        <v>202</v>
      </c>
      <c r="D145" s="364" t="s">
        <v>4</v>
      </c>
      <c r="E145" s="503">
        <v>1</v>
      </c>
      <c r="F145" s="251"/>
      <c r="G145" s="251">
        <f>IF('Osnovni podatki'!$B$41=1,E145*F145,"")</f>
        <v>0</v>
      </c>
      <c r="H145" s="80"/>
      <c r="I145" s="81"/>
      <c r="J145" s="114"/>
      <c r="K145" s="82"/>
    </row>
    <row r="146" spans="1:11" s="78" customFormat="1" ht="24">
      <c r="A146" s="248"/>
      <c r="B146" s="79"/>
      <c r="C146" s="258" t="s">
        <v>431</v>
      </c>
      <c r="D146" s="364" t="s">
        <v>4</v>
      </c>
      <c r="E146" s="503">
        <v>3</v>
      </c>
      <c r="F146" s="251"/>
      <c r="G146" s="251">
        <f>IF('Osnovni podatki'!$B$41=1,E146*F146,"")</f>
        <v>0</v>
      </c>
      <c r="H146" s="80"/>
      <c r="I146" s="81"/>
      <c r="J146" s="114"/>
      <c r="K146" s="82"/>
    </row>
    <row r="147" spans="1:11" s="78" customFormat="1" ht="24">
      <c r="A147" s="248"/>
      <c r="B147" s="79"/>
      <c r="C147" s="247" t="s">
        <v>369</v>
      </c>
      <c r="D147" s="364" t="s">
        <v>4</v>
      </c>
      <c r="E147" s="503">
        <v>1</v>
      </c>
      <c r="F147" s="251"/>
      <c r="G147" s="251">
        <f>IF('Osnovni podatki'!$B$41=1,E147*F147,"")</f>
        <v>0</v>
      </c>
      <c r="H147" s="80"/>
      <c r="I147" s="81"/>
      <c r="J147" s="114"/>
      <c r="K147" s="82"/>
    </row>
    <row r="148" spans="1:11" s="78" customFormat="1" ht="12.75">
      <c r="A148" s="248"/>
      <c r="B148" s="256"/>
      <c r="C148" s="329" t="s">
        <v>371</v>
      </c>
      <c r="D148" s="364" t="s">
        <v>4</v>
      </c>
      <c r="E148" s="503">
        <v>1</v>
      </c>
      <c r="F148" s="251"/>
      <c r="G148" s="251">
        <f>IF('Osnovni podatki'!$B$41=1,E148*F148,"")</f>
        <v>0</v>
      </c>
      <c r="H148" s="80"/>
      <c r="I148" s="81"/>
      <c r="J148" s="114"/>
      <c r="K148" s="82"/>
    </row>
    <row r="149" spans="1:11" s="78" customFormat="1" ht="24">
      <c r="A149" s="248"/>
      <c r="B149" s="256"/>
      <c r="C149" s="329" t="s">
        <v>203</v>
      </c>
      <c r="D149" s="364" t="s">
        <v>4</v>
      </c>
      <c r="E149" s="503">
        <v>1</v>
      </c>
      <c r="F149" s="251"/>
      <c r="G149" s="251">
        <f>IF('Osnovni podatki'!$B$41=1,E149*F149,"")</f>
        <v>0</v>
      </c>
      <c r="H149" s="80"/>
      <c r="I149" s="81"/>
      <c r="J149" s="114"/>
      <c r="K149" s="82"/>
    </row>
    <row r="150" spans="1:11" s="78" customFormat="1" ht="24">
      <c r="A150" s="248"/>
      <c r="B150" s="79"/>
      <c r="C150" s="258" t="s">
        <v>370</v>
      </c>
      <c r="D150" s="364" t="s">
        <v>4</v>
      </c>
      <c r="E150" s="503">
        <v>1</v>
      </c>
      <c r="F150" s="251"/>
      <c r="G150" s="251">
        <f>IF('Osnovni podatki'!$B$41=1,E150*F150,"")</f>
        <v>0</v>
      </c>
      <c r="H150" s="80"/>
      <c r="I150" s="81"/>
      <c r="J150" s="114"/>
      <c r="K150" s="82"/>
    </row>
    <row r="151" spans="1:11" s="78" customFormat="1" ht="24">
      <c r="A151" s="248"/>
      <c r="B151" s="79"/>
      <c r="C151" s="258" t="s">
        <v>383</v>
      </c>
      <c r="D151" s="364" t="s">
        <v>4</v>
      </c>
      <c r="E151" s="503">
        <v>1</v>
      </c>
      <c r="F151" s="251"/>
      <c r="G151" s="251">
        <f>IF('Osnovni podatki'!$B$41=1,E151*F151,"")</f>
        <v>0</v>
      </c>
      <c r="H151" s="80"/>
      <c r="I151" s="81"/>
      <c r="J151" s="114"/>
      <c r="K151" s="82"/>
    </row>
    <row r="152" spans="1:11" s="78" customFormat="1" ht="24">
      <c r="A152" s="248"/>
      <c r="B152" s="79"/>
      <c r="C152" s="258" t="s">
        <v>383</v>
      </c>
      <c r="D152" s="364" t="s">
        <v>4</v>
      </c>
      <c r="E152" s="503">
        <v>2</v>
      </c>
      <c r="F152" s="251"/>
      <c r="G152" s="251">
        <f>IF('Osnovni podatki'!$B$41=1,E152*F152,"")</f>
        <v>0</v>
      </c>
      <c r="H152" s="80"/>
      <c r="I152" s="81"/>
      <c r="J152" s="114"/>
      <c r="K152" s="82"/>
    </row>
    <row r="153" spans="1:11" s="78" customFormat="1" ht="24">
      <c r="A153" s="248"/>
      <c r="B153" s="79"/>
      <c r="C153" s="258" t="s">
        <v>382</v>
      </c>
      <c r="D153" s="364" t="s">
        <v>4</v>
      </c>
      <c r="E153" s="503">
        <v>1</v>
      </c>
      <c r="F153" s="251"/>
      <c r="G153" s="251">
        <f>IF('Osnovni podatki'!$B$41=1,E153*F153,"")</f>
        <v>0</v>
      </c>
      <c r="H153" s="80"/>
      <c r="I153" s="81"/>
      <c r="J153" s="114"/>
      <c r="K153" s="82"/>
    </row>
    <row r="154" spans="1:11" s="78" customFormat="1" ht="24">
      <c r="A154" s="248"/>
      <c r="B154" s="79"/>
      <c r="C154" s="247" t="s">
        <v>393</v>
      </c>
      <c r="D154" s="364" t="s">
        <v>4</v>
      </c>
      <c r="E154" s="503">
        <v>1</v>
      </c>
      <c r="F154" s="251"/>
      <c r="G154" s="251">
        <f>IF('Osnovni podatki'!$B$41=1,E154*F154,"")</f>
        <v>0</v>
      </c>
      <c r="H154" s="80"/>
      <c r="I154" s="81"/>
      <c r="J154" s="114"/>
      <c r="K154" s="82"/>
    </row>
    <row r="155" spans="1:11" s="78" customFormat="1" ht="96">
      <c r="A155" s="248"/>
      <c r="B155" s="79"/>
      <c r="C155" s="259" t="s">
        <v>197</v>
      </c>
      <c r="D155" s="364" t="s">
        <v>96</v>
      </c>
      <c r="E155" s="503">
        <v>1</v>
      </c>
      <c r="F155" s="251"/>
      <c r="G155" s="251">
        <f>IF('Osnovni podatki'!$B$41=1,E155*F155,"")</f>
        <v>0</v>
      </c>
      <c r="H155" s="80"/>
      <c r="I155" s="81"/>
      <c r="J155" s="114"/>
      <c r="K155" s="82"/>
    </row>
    <row r="156" spans="1:11" s="78" customFormat="1" ht="13.5" customHeight="1">
      <c r="A156" s="248"/>
      <c r="B156" s="79"/>
      <c r="C156" s="243"/>
      <c r="D156" s="364"/>
      <c r="E156" s="503"/>
      <c r="F156" s="251"/>
      <c r="G156" s="251"/>
      <c r="H156" s="80"/>
      <c r="I156" s="81"/>
      <c r="J156" s="114"/>
      <c r="K156" s="82"/>
    </row>
    <row r="157" spans="1:7" s="133" customFormat="1" ht="13.5" thickBot="1">
      <c r="A157" s="294"/>
      <c r="B157" s="295"/>
      <c r="C157" s="130" t="str">
        <f>CONCATENATE(B8," ",C8," - SKUPAJ:")</f>
        <v>I. ELEKTRO DEL - SKUPAJ:</v>
      </c>
      <c r="D157" s="130"/>
      <c r="E157" s="130"/>
      <c r="F157" s="296"/>
      <c r="G157" s="297">
        <f>IF('Osnovni podatki'!$B$41=1,SUM(G9:G155),"")</f>
        <v>0</v>
      </c>
    </row>
    <row r="158" spans="3:7" s="112" customFormat="1" ht="15">
      <c r="C158" s="104"/>
      <c r="E158" s="105"/>
      <c r="G158" s="298"/>
    </row>
    <row r="159" spans="3:7" s="78" customFormat="1" ht="12">
      <c r="C159" s="280"/>
      <c r="E159" s="281"/>
      <c r="F159" s="272"/>
      <c r="G159" s="272"/>
    </row>
    <row r="160" spans="1:7" s="138" customFormat="1" ht="13.5" thickBot="1">
      <c r="A160" s="342" t="str">
        <f>CONCATENATE("DELNA REKAPITULACIJA - ",A3,C3)</f>
        <v>DELNA REKAPITULACIJA - E4.RAZDELILNIKI</v>
      </c>
      <c r="B160" s="342"/>
      <c r="C160" s="508"/>
      <c r="D160" s="537"/>
      <c r="E160" s="509"/>
      <c r="F160" s="538"/>
      <c r="G160" s="538"/>
    </row>
    <row r="161" spans="1:7" s="175" customFormat="1" ht="14.25" customHeight="1">
      <c r="A161" s="304"/>
      <c r="B161" s="304"/>
      <c r="C161" s="305"/>
      <c r="D161" s="304"/>
      <c r="E161" s="306"/>
      <c r="F161" s="307"/>
      <c r="G161" s="307"/>
    </row>
    <row r="162" spans="1:7" s="138" customFormat="1" ht="12.75">
      <c r="A162" s="313"/>
      <c r="B162" s="313" t="str">
        <f>+B8</f>
        <v>I.</v>
      </c>
      <c r="C162" s="134" t="s">
        <v>372</v>
      </c>
      <c r="E162" s="136"/>
      <c r="G162" s="314">
        <f>IF('Osnovni podatki'!$B$41=1,SUM(G9:G22),"")</f>
        <v>0</v>
      </c>
    </row>
    <row r="163" spans="1:7" s="138" customFormat="1" ht="12.75">
      <c r="A163" s="313"/>
      <c r="B163" s="313" t="s">
        <v>108</v>
      </c>
      <c r="C163" s="134" t="s">
        <v>373</v>
      </c>
      <c r="E163" s="136"/>
      <c r="G163" s="314">
        <f>IF('Osnovni podatki'!$B$41=1,SUM(G26:G155),"")</f>
        <v>0</v>
      </c>
    </row>
    <row r="164" spans="1:7" s="138" customFormat="1" ht="12.75">
      <c r="A164" s="315"/>
      <c r="B164" s="315"/>
      <c r="C164" s="220" t="str">
        <f>CONCATENATE(A3," ",C3," - SKUPAJ:")</f>
        <v>E4. RAZDELILNIKI - SKUPAJ:</v>
      </c>
      <c r="D164" s="136"/>
      <c r="E164" s="136"/>
      <c r="G164" s="314">
        <f>IF('Osnovni podatki'!$B$41=1,SUM(G162:G163),"")</f>
        <v>0</v>
      </c>
    </row>
    <row r="165" spans="3:7" s="175" customFormat="1" ht="12.75">
      <c r="C165" s="310"/>
      <c r="E165" s="316"/>
      <c r="F165" s="311"/>
      <c r="G165" s="308"/>
    </row>
    <row r="166" spans="3:7" s="78" customFormat="1" ht="12">
      <c r="C166" s="256"/>
      <c r="E166" s="281"/>
      <c r="F166" s="272"/>
      <c r="G166" s="272"/>
    </row>
    <row r="167" spans="3:7" s="78" customFormat="1" ht="12">
      <c r="C167" s="256"/>
      <c r="E167" s="281"/>
      <c r="F167" s="272"/>
      <c r="G167" s="272"/>
    </row>
    <row r="168" spans="3:7" s="78" customFormat="1" ht="12">
      <c r="C168" s="256"/>
      <c r="E168" s="281"/>
      <c r="F168" s="272"/>
      <c r="G168" s="272"/>
    </row>
    <row r="169" spans="3:7" s="78" customFormat="1" ht="12">
      <c r="C169" s="256"/>
      <c r="E169" s="281"/>
      <c r="F169" s="272"/>
      <c r="G169" s="272"/>
    </row>
    <row r="170" spans="3:7" s="78" customFormat="1" ht="12">
      <c r="C170" s="256"/>
      <c r="E170" s="281"/>
      <c r="F170" s="272"/>
      <c r="G170" s="272"/>
    </row>
    <row r="171" spans="3:7" s="78" customFormat="1" ht="12">
      <c r="C171" s="256"/>
      <c r="E171" s="281"/>
      <c r="F171" s="272"/>
      <c r="G171" s="272"/>
    </row>
    <row r="172" spans="3:7" s="78" customFormat="1" ht="12">
      <c r="C172" s="256"/>
      <c r="E172" s="281"/>
      <c r="F172" s="272"/>
      <c r="G172" s="272"/>
    </row>
    <row r="173" spans="3:7" s="78" customFormat="1" ht="12">
      <c r="C173" s="256"/>
      <c r="E173" s="281"/>
      <c r="F173" s="272"/>
      <c r="G173" s="272"/>
    </row>
    <row r="174" spans="3:7" s="78" customFormat="1" ht="12">
      <c r="C174" s="256"/>
      <c r="E174" s="281"/>
      <c r="F174" s="272"/>
      <c r="G174" s="272"/>
    </row>
    <row r="175" spans="3:7" s="78" customFormat="1" ht="12">
      <c r="C175" s="256"/>
      <c r="E175" s="281"/>
      <c r="F175" s="272"/>
      <c r="G175" s="272"/>
    </row>
    <row r="176" spans="3:7" s="78" customFormat="1" ht="12">
      <c r="C176" s="256"/>
      <c r="E176" s="281"/>
      <c r="F176" s="272"/>
      <c r="G176" s="272"/>
    </row>
    <row r="177" spans="3:7" s="78" customFormat="1" ht="12">
      <c r="C177" s="256"/>
      <c r="E177" s="281"/>
      <c r="F177" s="272"/>
      <c r="G177" s="272"/>
    </row>
    <row r="178" spans="3:7" s="78" customFormat="1" ht="12">
      <c r="C178" s="256"/>
      <c r="E178" s="281"/>
      <c r="F178" s="272"/>
      <c r="G178" s="272"/>
    </row>
    <row r="179" spans="3:7" s="78" customFormat="1" ht="12">
      <c r="C179" s="256"/>
      <c r="E179" s="281"/>
      <c r="F179" s="272"/>
      <c r="G179" s="272"/>
    </row>
    <row r="180" spans="3:7" s="78" customFormat="1" ht="12">
      <c r="C180" s="256"/>
      <c r="E180" s="281"/>
      <c r="F180" s="272"/>
      <c r="G180" s="272"/>
    </row>
    <row r="181" spans="3:7" s="78" customFormat="1" ht="12">
      <c r="C181" s="256"/>
      <c r="E181" s="281"/>
      <c r="F181" s="272"/>
      <c r="G181" s="272"/>
    </row>
    <row r="182" spans="3:7" s="78" customFormat="1" ht="12">
      <c r="C182" s="256"/>
      <c r="E182" s="281"/>
      <c r="F182" s="272"/>
      <c r="G182" s="272"/>
    </row>
    <row r="183" spans="3:7" s="78" customFormat="1" ht="12">
      <c r="C183" s="256"/>
      <c r="E183" s="281"/>
      <c r="F183" s="272"/>
      <c r="G183" s="272"/>
    </row>
    <row r="184" spans="3:7" s="78" customFormat="1" ht="12">
      <c r="C184" s="256"/>
      <c r="E184" s="281"/>
      <c r="F184" s="272"/>
      <c r="G184" s="272"/>
    </row>
    <row r="185" spans="3:7" s="78" customFormat="1" ht="12">
      <c r="C185" s="256"/>
      <c r="E185" s="281"/>
      <c r="F185" s="272"/>
      <c r="G185" s="272"/>
    </row>
    <row r="186" spans="3:7" s="78" customFormat="1" ht="12">
      <c r="C186" s="256"/>
      <c r="E186" s="281"/>
      <c r="F186" s="272"/>
      <c r="G186" s="272"/>
    </row>
    <row r="187" spans="3:7" s="78" customFormat="1" ht="12">
      <c r="C187" s="256"/>
      <c r="E187" s="281"/>
      <c r="F187" s="272"/>
      <c r="G187" s="272"/>
    </row>
    <row r="188" spans="3:7" s="78" customFormat="1" ht="12">
      <c r="C188" s="256"/>
      <c r="E188" s="281"/>
      <c r="F188" s="272"/>
      <c r="G188" s="272"/>
    </row>
    <row r="189" spans="3:7" s="78" customFormat="1" ht="12">
      <c r="C189" s="256"/>
      <c r="E189" s="281"/>
      <c r="F189" s="272"/>
      <c r="G189" s="272"/>
    </row>
    <row r="190" spans="3:7" s="78" customFormat="1" ht="12">
      <c r="C190" s="256"/>
      <c r="E190" s="281"/>
      <c r="F190" s="272"/>
      <c r="G190" s="272"/>
    </row>
    <row r="191" spans="3:7" s="78" customFormat="1" ht="12">
      <c r="C191" s="256"/>
      <c r="E191" s="281"/>
      <c r="F191" s="272"/>
      <c r="G191" s="272"/>
    </row>
    <row r="192" spans="3:7" s="78" customFormat="1" ht="12">
      <c r="C192" s="256"/>
      <c r="E192" s="281"/>
      <c r="F192" s="272"/>
      <c r="G192" s="272"/>
    </row>
    <row r="193" spans="3:7" s="78" customFormat="1" ht="12">
      <c r="C193" s="256"/>
      <c r="E193" s="281"/>
      <c r="F193" s="272"/>
      <c r="G193" s="272"/>
    </row>
    <row r="194" spans="3:7" s="78" customFormat="1" ht="12">
      <c r="C194" s="256"/>
      <c r="E194" s="281"/>
      <c r="F194" s="272"/>
      <c r="G194" s="272"/>
    </row>
    <row r="195" spans="3:7" s="78" customFormat="1" ht="12">
      <c r="C195" s="256"/>
      <c r="E195" s="281"/>
      <c r="F195" s="272"/>
      <c r="G195" s="272"/>
    </row>
    <row r="196" spans="3:7" s="78" customFormat="1" ht="12">
      <c r="C196" s="256"/>
      <c r="E196" s="281"/>
      <c r="F196" s="272"/>
      <c r="G196" s="272"/>
    </row>
    <row r="197" spans="3:7" s="78" customFormat="1" ht="12">
      <c r="C197" s="256"/>
      <c r="E197" s="281"/>
      <c r="F197" s="272"/>
      <c r="G197" s="272"/>
    </row>
    <row r="198" spans="3:7" s="78" customFormat="1" ht="12">
      <c r="C198" s="256"/>
      <c r="E198" s="281"/>
      <c r="F198" s="272"/>
      <c r="G198" s="272"/>
    </row>
    <row r="199" spans="3:7" s="78" customFormat="1" ht="12">
      <c r="C199" s="256"/>
      <c r="E199" s="281"/>
      <c r="F199" s="272"/>
      <c r="G199" s="272"/>
    </row>
    <row r="200" spans="3:7" s="78" customFormat="1" ht="12">
      <c r="C200" s="256"/>
      <c r="E200" s="281"/>
      <c r="F200" s="272"/>
      <c r="G200" s="272"/>
    </row>
    <row r="201" spans="3:7" s="78" customFormat="1" ht="12">
      <c r="C201" s="256"/>
      <c r="E201" s="281"/>
      <c r="F201" s="272"/>
      <c r="G201" s="272"/>
    </row>
    <row r="202" spans="3:7" s="78" customFormat="1" ht="12">
      <c r="C202" s="256"/>
      <c r="E202" s="281"/>
      <c r="F202" s="272"/>
      <c r="G202" s="272"/>
    </row>
    <row r="203" spans="3:7" s="78" customFormat="1" ht="12">
      <c r="C203" s="256"/>
      <c r="E203" s="281"/>
      <c r="F203" s="272"/>
      <c r="G203" s="272"/>
    </row>
    <row r="204" spans="3:7" s="78" customFormat="1" ht="12">
      <c r="C204" s="256"/>
      <c r="E204" s="281"/>
      <c r="F204" s="272"/>
      <c r="G204" s="272"/>
    </row>
    <row r="205" spans="3:7" s="78" customFormat="1" ht="12">
      <c r="C205" s="256"/>
      <c r="E205" s="281"/>
      <c r="F205" s="272"/>
      <c r="G205" s="272"/>
    </row>
    <row r="206" spans="3:7" s="78" customFormat="1" ht="12">
      <c r="C206" s="256"/>
      <c r="E206" s="281"/>
      <c r="F206" s="272"/>
      <c r="G206" s="272"/>
    </row>
    <row r="207" spans="3:7" s="78" customFormat="1" ht="12">
      <c r="C207" s="256"/>
      <c r="E207" s="281"/>
      <c r="F207" s="272"/>
      <c r="G207" s="272"/>
    </row>
    <row r="208" spans="3:7" s="78" customFormat="1" ht="12">
      <c r="C208" s="256"/>
      <c r="E208" s="281"/>
      <c r="F208" s="272"/>
      <c r="G208" s="272"/>
    </row>
    <row r="209" spans="3:7" s="78" customFormat="1" ht="12">
      <c r="C209" s="256"/>
      <c r="E209" s="281"/>
      <c r="F209" s="272"/>
      <c r="G209" s="272"/>
    </row>
    <row r="210" spans="3:7" s="78" customFormat="1" ht="12">
      <c r="C210" s="256"/>
      <c r="E210" s="281"/>
      <c r="F210" s="272"/>
      <c r="G210" s="272"/>
    </row>
    <row r="211" spans="3:7" s="78" customFormat="1" ht="12">
      <c r="C211" s="256"/>
      <c r="E211" s="281"/>
      <c r="F211" s="272"/>
      <c r="G211" s="272"/>
    </row>
    <row r="212" spans="3:7" s="78" customFormat="1" ht="12">
      <c r="C212" s="256"/>
      <c r="E212" s="281"/>
      <c r="F212" s="272"/>
      <c r="G212" s="272"/>
    </row>
    <row r="213" spans="3:7" s="78" customFormat="1" ht="12">
      <c r="C213" s="256"/>
      <c r="E213" s="281"/>
      <c r="F213" s="272"/>
      <c r="G213" s="272"/>
    </row>
    <row r="214" spans="3:7" s="78" customFormat="1" ht="12">
      <c r="C214" s="256"/>
      <c r="E214" s="281"/>
      <c r="F214" s="272"/>
      <c r="G214" s="272"/>
    </row>
    <row r="215" spans="3:7" s="78" customFormat="1" ht="12">
      <c r="C215" s="256"/>
      <c r="E215" s="281"/>
      <c r="F215" s="272"/>
      <c r="G215" s="272"/>
    </row>
    <row r="216" spans="3:7" s="78" customFormat="1" ht="12">
      <c r="C216" s="256"/>
      <c r="E216" s="281"/>
      <c r="F216" s="272"/>
      <c r="G216" s="272"/>
    </row>
    <row r="217" spans="3:7" s="78" customFormat="1" ht="12">
      <c r="C217" s="256"/>
      <c r="E217" s="281"/>
      <c r="F217" s="272"/>
      <c r="G217" s="272"/>
    </row>
    <row r="218" spans="3:7" s="78" customFormat="1" ht="12">
      <c r="C218" s="256"/>
      <c r="E218" s="281"/>
      <c r="F218" s="272"/>
      <c r="G218" s="272"/>
    </row>
    <row r="219" spans="3:7" s="78" customFormat="1" ht="12">
      <c r="C219" s="256"/>
      <c r="E219" s="281"/>
      <c r="F219" s="272"/>
      <c r="G219" s="272"/>
    </row>
    <row r="220" spans="3:7" s="78" customFormat="1" ht="12">
      <c r="C220" s="256"/>
      <c r="E220" s="281"/>
      <c r="F220" s="272"/>
      <c r="G220" s="272"/>
    </row>
    <row r="221" spans="3:7" s="78" customFormat="1" ht="12">
      <c r="C221" s="256"/>
      <c r="E221" s="281"/>
      <c r="F221" s="272"/>
      <c r="G221" s="272"/>
    </row>
    <row r="222" spans="3:7" s="78" customFormat="1" ht="12">
      <c r="C222" s="256"/>
      <c r="E222" s="281"/>
      <c r="F222" s="272"/>
      <c r="G222" s="272"/>
    </row>
    <row r="223" spans="3:7" s="78" customFormat="1" ht="12">
      <c r="C223" s="256"/>
      <c r="E223" s="281"/>
      <c r="F223" s="272"/>
      <c r="G223" s="272"/>
    </row>
    <row r="224" spans="3:7" s="78" customFormat="1" ht="12">
      <c r="C224" s="256"/>
      <c r="E224" s="281"/>
      <c r="F224" s="272"/>
      <c r="G224" s="272"/>
    </row>
    <row r="225" spans="3:7" s="78" customFormat="1" ht="12">
      <c r="C225" s="256"/>
      <c r="E225" s="281"/>
      <c r="F225" s="272"/>
      <c r="G225" s="272"/>
    </row>
    <row r="226" spans="3:7" s="78" customFormat="1" ht="12">
      <c r="C226" s="256"/>
      <c r="E226" s="281"/>
      <c r="F226" s="272"/>
      <c r="G226" s="272"/>
    </row>
    <row r="227" spans="3:7" s="78" customFormat="1" ht="12">
      <c r="C227" s="256"/>
      <c r="E227" s="281"/>
      <c r="F227" s="272"/>
      <c r="G227" s="272"/>
    </row>
    <row r="228" spans="3:7" s="78" customFormat="1" ht="12">
      <c r="C228" s="256"/>
      <c r="E228" s="281"/>
      <c r="F228" s="272"/>
      <c r="G228" s="272"/>
    </row>
    <row r="229" spans="3:7" s="78" customFormat="1" ht="12">
      <c r="C229" s="256"/>
      <c r="E229" s="281"/>
      <c r="F229" s="272"/>
      <c r="G229" s="272"/>
    </row>
    <row r="230" spans="3:7" s="78" customFormat="1" ht="12">
      <c r="C230" s="256"/>
      <c r="E230" s="281"/>
      <c r="F230" s="272"/>
      <c r="G230" s="272"/>
    </row>
    <row r="231" spans="3:7" s="78" customFormat="1" ht="12">
      <c r="C231" s="256"/>
      <c r="E231" s="281"/>
      <c r="F231" s="272"/>
      <c r="G231" s="272"/>
    </row>
    <row r="232" spans="3:7" s="78" customFormat="1" ht="12">
      <c r="C232" s="256"/>
      <c r="E232" s="281"/>
      <c r="F232" s="272"/>
      <c r="G232" s="272"/>
    </row>
    <row r="233" spans="3:7" s="78" customFormat="1" ht="12">
      <c r="C233" s="256"/>
      <c r="E233" s="281"/>
      <c r="F233" s="272"/>
      <c r="G233" s="272"/>
    </row>
    <row r="234" spans="3:7" s="78" customFormat="1" ht="12">
      <c r="C234" s="256"/>
      <c r="E234" s="281"/>
      <c r="F234" s="272"/>
      <c r="G234" s="272"/>
    </row>
    <row r="235" spans="3:7" s="78" customFormat="1" ht="12">
      <c r="C235" s="256"/>
      <c r="E235" s="281"/>
      <c r="F235" s="272"/>
      <c r="G235" s="272"/>
    </row>
    <row r="236" spans="3:7" s="78" customFormat="1" ht="12">
      <c r="C236" s="256"/>
      <c r="E236" s="281"/>
      <c r="F236" s="272"/>
      <c r="G236" s="272"/>
    </row>
    <row r="237" spans="3:7" s="78" customFormat="1" ht="12">
      <c r="C237" s="256"/>
      <c r="E237" s="281"/>
      <c r="F237" s="272"/>
      <c r="G237" s="272"/>
    </row>
    <row r="238" spans="3:7" s="78" customFormat="1" ht="12">
      <c r="C238" s="256"/>
      <c r="E238" s="281"/>
      <c r="F238" s="272"/>
      <c r="G238" s="272"/>
    </row>
    <row r="239" spans="3:7" s="78" customFormat="1" ht="12">
      <c r="C239" s="256"/>
      <c r="E239" s="281"/>
      <c r="F239" s="272"/>
      <c r="G239" s="272"/>
    </row>
    <row r="240" spans="3:7" s="78" customFormat="1" ht="12">
      <c r="C240" s="256"/>
      <c r="E240" s="281"/>
      <c r="F240" s="272"/>
      <c r="G240" s="272"/>
    </row>
    <row r="241" spans="3:7" s="78" customFormat="1" ht="12">
      <c r="C241" s="256"/>
      <c r="E241" s="281"/>
      <c r="F241" s="272"/>
      <c r="G241" s="272"/>
    </row>
    <row r="242" spans="3:7" s="78" customFormat="1" ht="12">
      <c r="C242" s="256"/>
      <c r="E242" s="281"/>
      <c r="F242" s="272"/>
      <c r="G242" s="272"/>
    </row>
    <row r="243" spans="3:7" s="78" customFormat="1" ht="12">
      <c r="C243" s="256"/>
      <c r="E243" s="281"/>
      <c r="F243" s="272"/>
      <c r="G243" s="272"/>
    </row>
    <row r="244" spans="3:7" s="78" customFormat="1" ht="12">
      <c r="C244" s="256"/>
      <c r="E244" s="281"/>
      <c r="F244" s="272"/>
      <c r="G244" s="272"/>
    </row>
    <row r="245" spans="3:7" s="78" customFormat="1" ht="12">
      <c r="C245" s="256"/>
      <c r="E245" s="281"/>
      <c r="F245" s="272"/>
      <c r="G245" s="272"/>
    </row>
    <row r="246" spans="3:7" s="78" customFormat="1" ht="12">
      <c r="C246" s="256"/>
      <c r="E246" s="281"/>
      <c r="F246" s="272"/>
      <c r="G246" s="272"/>
    </row>
    <row r="247" spans="3:7" s="78" customFormat="1" ht="12">
      <c r="C247" s="256"/>
      <c r="E247" s="281"/>
      <c r="F247" s="272"/>
      <c r="G247" s="272"/>
    </row>
    <row r="248" spans="3:7" s="78" customFormat="1" ht="12">
      <c r="C248" s="256"/>
      <c r="E248" s="281"/>
      <c r="F248" s="272"/>
      <c r="G248" s="272"/>
    </row>
    <row r="249" spans="3:7" s="78" customFormat="1" ht="12">
      <c r="C249" s="256"/>
      <c r="E249" s="281"/>
      <c r="F249" s="272"/>
      <c r="G249" s="272"/>
    </row>
    <row r="250" spans="3:7" s="78" customFormat="1" ht="12">
      <c r="C250" s="256"/>
      <c r="E250" s="281"/>
      <c r="F250" s="272"/>
      <c r="G250" s="272"/>
    </row>
    <row r="251" spans="3:7" s="78" customFormat="1" ht="12">
      <c r="C251" s="256"/>
      <c r="E251" s="281"/>
      <c r="F251" s="272"/>
      <c r="G251" s="272"/>
    </row>
    <row r="252" spans="3:7" s="78" customFormat="1" ht="12">
      <c r="C252" s="256"/>
      <c r="E252" s="281"/>
      <c r="F252" s="272"/>
      <c r="G252" s="272"/>
    </row>
    <row r="253" spans="3:7" s="78" customFormat="1" ht="12">
      <c r="C253" s="256"/>
      <c r="E253" s="281"/>
      <c r="F253" s="272"/>
      <c r="G253" s="272"/>
    </row>
    <row r="254" spans="3:7" s="78" customFormat="1" ht="12">
      <c r="C254" s="256"/>
      <c r="E254" s="281"/>
      <c r="F254" s="272"/>
      <c r="G254" s="272"/>
    </row>
    <row r="255" spans="3:7" s="78" customFormat="1" ht="12">
      <c r="C255" s="256"/>
      <c r="E255" s="281"/>
      <c r="F255" s="272"/>
      <c r="G255" s="272"/>
    </row>
    <row r="256" spans="3:7" s="78" customFormat="1" ht="12">
      <c r="C256" s="256"/>
      <c r="E256" s="281"/>
      <c r="F256" s="272"/>
      <c r="G256" s="272"/>
    </row>
    <row r="257" spans="3:7" s="78" customFormat="1" ht="12">
      <c r="C257" s="256"/>
      <c r="E257" s="281"/>
      <c r="F257" s="272"/>
      <c r="G257" s="272"/>
    </row>
    <row r="258" spans="3:7" s="78" customFormat="1" ht="12">
      <c r="C258" s="256"/>
      <c r="E258" s="281"/>
      <c r="F258" s="272"/>
      <c r="G258" s="272"/>
    </row>
    <row r="259" spans="3:7" s="78" customFormat="1" ht="12">
      <c r="C259" s="256"/>
      <c r="E259" s="281"/>
      <c r="F259" s="272"/>
      <c r="G259" s="272"/>
    </row>
    <row r="260" spans="3:7" s="78" customFormat="1" ht="12">
      <c r="C260" s="256"/>
      <c r="E260" s="281"/>
      <c r="F260" s="272"/>
      <c r="G260" s="272"/>
    </row>
    <row r="261" spans="3:7" s="78" customFormat="1" ht="12">
      <c r="C261" s="256"/>
      <c r="E261" s="281"/>
      <c r="F261" s="272"/>
      <c r="G261" s="272"/>
    </row>
    <row r="262" spans="3:7" s="78" customFormat="1" ht="12">
      <c r="C262" s="256"/>
      <c r="E262" s="281"/>
      <c r="F262" s="272"/>
      <c r="G262" s="272"/>
    </row>
    <row r="263" spans="3:7" s="78" customFormat="1" ht="12">
      <c r="C263" s="256"/>
      <c r="E263" s="281"/>
      <c r="F263" s="272"/>
      <c r="G263" s="272"/>
    </row>
    <row r="264" spans="3:7" s="78" customFormat="1" ht="12">
      <c r="C264" s="256"/>
      <c r="E264" s="281"/>
      <c r="F264" s="272"/>
      <c r="G264" s="272"/>
    </row>
    <row r="265" spans="3:7" s="78" customFormat="1" ht="12">
      <c r="C265" s="256"/>
      <c r="E265" s="281"/>
      <c r="F265" s="272"/>
      <c r="G265" s="272"/>
    </row>
    <row r="266" spans="3:7" s="78" customFormat="1" ht="12">
      <c r="C266" s="256"/>
      <c r="E266" s="281"/>
      <c r="F266" s="272"/>
      <c r="G266" s="272"/>
    </row>
    <row r="267" spans="3:7" s="78" customFormat="1" ht="12">
      <c r="C267" s="256"/>
      <c r="E267" s="281"/>
      <c r="F267" s="272"/>
      <c r="G267" s="272"/>
    </row>
    <row r="268" spans="3:7" s="78" customFormat="1" ht="12">
      <c r="C268" s="256"/>
      <c r="E268" s="281"/>
      <c r="F268" s="272"/>
      <c r="G268" s="272"/>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rowBreaks count="1" manualBreakCount="1">
    <brk id="158" max="6" man="1"/>
  </rowBreaks>
</worksheet>
</file>

<file path=xl/worksheets/sheet8.xml><?xml version="1.0" encoding="utf-8"?>
<worksheet xmlns="http://schemas.openxmlformats.org/spreadsheetml/2006/main" xmlns:r="http://schemas.openxmlformats.org/officeDocument/2006/relationships">
  <sheetPr codeName="List23">
    <tabColor rgb="FF92D050"/>
  </sheetPr>
  <dimension ref="A1:K134"/>
  <sheetViews>
    <sheetView view="pageBreakPreview" zoomScaleSheetLayoutView="100" workbookViewId="0" topLeftCell="A1">
      <selection activeCell="N12" sqref="N12"/>
    </sheetView>
  </sheetViews>
  <sheetFormatPr defaultColWidth="9.00390625" defaultRowHeight="12.75"/>
  <cols>
    <col min="1" max="1" width="2.625" style="76" customWidth="1"/>
    <col min="2" max="2" width="4.375" style="76" customWidth="1"/>
    <col min="3" max="3" width="43.75390625" style="273" customWidth="1"/>
    <col min="4" max="4" width="6.25390625" style="76" customWidth="1"/>
    <col min="5" max="5" width="7.625" style="100" customWidth="1"/>
    <col min="6" max="6" width="9.625" style="101" customWidth="1"/>
    <col min="7" max="7" width="13.25390625" style="101" customWidth="1"/>
    <col min="8" max="8" width="9.875" style="109" customWidth="1"/>
    <col min="9" max="9" width="2.625" style="109" bestFit="1" customWidth="1"/>
    <col min="10" max="10" width="9.125" style="109" customWidth="1"/>
    <col min="11" max="11" width="9.00390625" style="109" customWidth="1"/>
    <col min="12" max="16384" width="9.125" style="109" customWidth="1"/>
  </cols>
  <sheetData>
    <row r="1" spans="1:8" s="107" customFormat="1" ht="12.75">
      <c r="A1" s="457">
        <v>4</v>
      </c>
      <c r="C1" s="457" t="s">
        <v>124</v>
      </c>
      <c r="D1" s="417"/>
      <c r="E1" s="418"/>
      <c r="F1" s="419"/>
      <c r="G1" s="419"/>
      <c r="H1" s="421"/>
    </row>
    <row r="2" spans="1:8" s="107" customFormat="1" ht="12.75">
      <c r="A2" s="416"/>
      <c r="B2" s="422"/>
      <c r="C2" s="457"/>
      <c r="D2" s="417"/>
      <c r="E2" s="418"/>
      <c r="F2" s="419"/>
      <c r="G2" s="419"/>
      <c r="H2" s="421"/>
    </row>
    <row r="3" spans="1:8" s="358" customFormat="1" ht="12.75">
      <c r="A3" s="511" t="str">
        <f>+'Osnovni podatki'!D37</f>
        <v>E5.</v>
      </c>
      <c r="B3" s="512"/>
      <c r="C3" s="461" t="str">
        <f>+'Osnovni podatki'!E37</f>
        <v>TELEKOMUNIKACIJE</v>
      </c>
      <c r="D3" s="426"/>
      <c r="E3" s="513"/>
      <c r="F3" s="425"/>
      <c r="G3" s="425"/>
      <c r="H3" s="427"/>
    </row>
    <row r="4" spans="3:8" ht="12.75">
      <c r="C4" s="277"/>
      <c r="D4" s="91"/>
      <c r="E4" s="91"/>
      <c r="F4" s="91"/>
      <c r="G4" s="91"/>
      <c r="H4" s="119"/>
    </row>
    <row r="5" spans="1:8" ht="12.75" customHeight="1">
      <c r="A5" s="91" t="s">
        <v>121</v>
      </c>
      <c r="B5" s="91"/>
      <c r="C5" s="277"/>
      <c r="D5" s="91"/>
      <c r="E5" s="91"/>
      <c r="F5" s="91"/>
      <c r="G5" s="91"/>
      <c r="H5" s="77"/>
    </row>
    <row r="6" spans="1:11" s="107" customFormat="1" ht="12.75">
      <c r="A6" s="465" t="s">
        <v>457</v>
      </c>
      <c r="B6" s="465"/>
      <c r="C6" s="466" t="s">
        <v>458</v>
      </c>
      <c r="D6" s="467" t="s">
        <v>453</v>
      </c>
      <c r="E6" s="467" t="s">
        <v>454</v>
      </c>
      <c r="F6" s="484" t="s">
        <v>455</v>
      </c>
      <c r="G6" s="484" t="s">
        <v>456</v>
      </c>
      <c r="H6" s="109"/>
      <c r="J6" s="108"/>
      <c r="K6" s="108"/>
    </row>
    <row r="7" spans="1:7" s="78" customFormat="1" ht="12">
      <c r="A7" s="151"/>
      <c r="B7" s="146"/>
      <c r="C7" s="280"/>
      <c r="D7" s="86"/>
      <c r="E7" s="88"/>
      <c r="F7" s="91"/>
      <c r="G7" s="91"/>
    </row>
    <row r="8" spans="1:7" s="169" customFormat="1" ht="13.5" thickBot="1">
      <c r="A8" s="504"/>
      <c r="B8" s="505" t="s">
        <v>108</v>
      </c>
      <c r="C8" s="529" t="s">
        <v>125</v>
      </c>
      <c r="D8" s="165"/>
      <c r="E8" s="166"/>
      <c r="F8" s="167"/>
      <c r="G8" s="168"/>
    </row>
    <row r="9" spans="1:7" ht="12.75">
      <c r="A9" s="150"/>
      <c r="B9" s="149"/>
      <c r="C9" s="291"/>
      <c r="E9" s="102"/>
      <c r="G9" s="103"/>
    </row>
    <row r="10" spans="1:11" s="78" customFormat="1" ht="51">
      <c r="A10" s="154" t="s">
        <v>108</v>
      </c>
      <c r="B10" s="146">
        <v>1</v>
      </c>
      <c r="C10" s="336" t="s">
        <v>401</v>
      </c>
      <c r="D10" s="387" t="s">
        <v>96</v>
      </c>
      <c r="E10" s="479">
        <v>1</v>
      </c>
      <c r="F10" s="97"/>
      <c r="G10" s="97">
        <f>IF('Osnovni podatki'!$B$41=1,E10*F10,"")</f>
        <v>0</v>
      </c>
      <c r="H10" s="80"/>
      <c r="I10" s="81"/>
      <c r="J10" s="114"/>
      <c r="K10" s="82"/>
    </row>
    <row r="11" spans="1:11" s="78" customFormat="1" ht="12.75">
      <c r="A11" s="154"/>
      <c r="B11" s="146"/>
      <c r="C11" s="336" t="s">
        <v>248</v>
      </c>
      <c r="D11" s="387"/>
      <c r="E11" s="479"/>
      <c r="F11" s="97"/>
      <c r="G11" s="97"/>
      <c r="H11" s="80"/>
      <c r="I11" s="81"/>
      <c r="J11" s="114"/>
      <c r="K11" s="82"/>
    </row>
    <row r="12" spans="1:11" s="78" customFormat="1" ht="25.5">
      <c r="A12" s="154"/>
      <c r="B12" s="146"/>
      <c r="C12" s="336" t="s">
        <v>511</v>
      </c>
      <c r="D12" s="387"/>
      <c r="E12" s="479"/>
      <c r="F12" s="97"/>
      <c r="G12" s="97"/>
      <c r="H12" s="80"/>
      <c r="I12" s="81"/>
      <c r="J12" s="114"/>
      <c r="K12" s="82"/>
    </row>
    <row r="13" spans="1:11" s="78" customFormat="1" ht="12.75">
      <c r="A13" s="154"/>
      <c r="B13" s="146"/>
      <c r="C13" s="336" t="s">
        <v>224</v>
      </c>
      <c r="D13" s="387"/>
      <c r="E13" s="479"/>
      <c r="F13" s="97"/>
      <c r="G13" s="97"/>
      <c r="H13" s="80"/>
      <c r="I13" s="81"/>
      <c r="J13" s="114"/>
      <c r="K13" s="82"/>
    </row>
    <row r="14" spans="1:11" s="78" customFormat="1" ht="25.5">
      <c r="A14" s="154"/>
      <c r="B14" s="146"/>
      <c r="C14" s="336" t="s">
        <v>225</v>
      </c>
      <c r="D14" s="387"/>
      <c r="E14" s="479"/>
      <c r="F14" s="97"/>
      <c r="G14" s="97"/>
      <c r="H14" s="80"/>
      <c r="I14" s="81"/>
      <c r="J14" s="114"/>
      <c r="K14" s="82"/>
    </row>
    <row r="15" spans="1:11" s="78" customFormat="1" ht="25.5">
      <c r="A15" s="154"/>
      <c r="B15" s="146"/>
      <c r="C15" s="336" t="s">
        <v>226</v>
      </c>
      <c r="D15" s="387"/>
      <c r="E15" s="479"/>
      <c r="F15" s="97"/>
      <c r="G15" s="97"/>
      <c r="H15" s="80"/>
      <c r="I15" s="81"/>
      <c r="J15" s="114"/>
      <c r="K15" s="82"/>
    </row>
    <row r="16" spans="1:11" s="78" customFormat="1" ht="25.5">
      <c r="A16" s="154"/>
      <c r="B16" s="146"/>
      <c r="C16" s="336" t="s">
        <v>227</v>
      </c>
      <c r="D16" s="387"/>
      <c r="E16" s="479"/>
      <c r="F16" s="97"/>
      <c r="G16" s="97"/>
      <c r="H16" s="80"/>
      <c r="I16" s="81"/>
      <c r="J16" s="114"/>
      <c r="K16" s="82"/>
    </row>
    <row r="17" spans="1:11" s="78" customFormat="1" ht="25.5">
      <c r="A17" s="154"/>
      <c r="B17" s="146"/>
      <c r="C17" s="336" t="s">
        <v>228</v>
      </c>
      <c r="D17" s="387"/>
      <c r="E17" s="479"/>
      <c r="F17" s="97"/>
      <c r="G17" s="97"/>
      <c r="H17" s="80"/>
      <c r="I17" s="81"/>
      <c r="J17" s="114"/>
      <c r="K17" s="82"/>
    </row>
    <row r="18" spans="1:11" s="78" customFormat="1" ht="25.5">
      <c r="A18" s="154"/>
      <c r="B18" s="146"/>
      <c r="C18" s="336" t="s">
        <v>229</v>
      </c>
      <c r="D18" s="387"/>
      <c r="E18" s="479"/>
      <c r="F18" s="97"/>
      <c r="G18" s="97"/>
      <c r="H18" s="80"/>
      <c r="I18" s="81"/>
      <c r="J18" s="114"/>
      <c r="K18" s="82"/>
    </row>
    <row r="19" spans="1:11" s="78" customFormat="1" ht="12.75">
      <c r="A19" s="154"/>
      <c r="B19" s="146"/>
      <c r="C19" s="336" t="s">
        <v>249</v>
      </c>
      <c r="D19" s="387"/>
      <c r="E19" s="479"/>
      <c r="F19" s="97"/>
      <c r="G19" s="97"/>
      <c r="H19" s="80"/>
      <c r="I19" s="81"/>
      <c r="J19" s="114"/>
      <c r="K19" s="82"/>
    </row>
    <row r="20" spans="1:11" s="78" customFormat="1" ht="12.75">
      <c r="A20" s="154"/>
      <c r="B20" s="146"/>
      <c r="C20" s="336" t="s">
        <v>230</v>
      </c>
      <c r="D20" s="387"/>
      <c r="E20" s="479"/>
      <c r="F20" s="97"/>
      <c r="G20" s="97"/>
      <c r="H20" s="80"/>
      <c r="I20" s="81"/>
      <c r="J20" s="114"/>
      <c r="K20" s="82"/>
    </row>
    <row r="21" spans="1:11" s="78" customFormat="1" ht="12.75">
      <c r="A21" s="154"/>
      <c r="B21" s="146"/>
      <c r="C21" s="336" t="s">
        <v>404</v>
      </c>
      <c r="D21" s="387"/>
      <c r="E21" s="479"/>
      <c r="F21" s="97"/>
      <c r="G21" s="97"/>
      <c r="H21" s="80"/>
      <c r="I21" s="81"/>
      <c r="J21" s="114"/>
      <c r="K21" s="82"/>
    </row>
    <row r="22" spans="1:11" s="78" customFormat="1" ht="51">
      <c r="A22" s="154"/>
      <c r="B22" s="146"/>
      <c r="C22" s="336" t="s">
        <v>245</v>
      </c>
      <c r="D22" s="387"/>
      <c r="E22" s="479"/>
      <c r="F22" s="97"/>
      <c r="G22" s="97"/>
      <c r="H22" s="80"/>
      <c r="I22" s="81"/>
      <c r="J22" s="114"/>
      <c r="K22" s="82"/>
    </row>
    <row r="23" spans="1:11" s="78" customFormat="1" ht="51">
      <c r="A23" s="154"/>
      <c r="B23" s="146"/>
      <c r="C23" s="336" t="s">
        <v>246</v>
      </c>
      <c r="D23" s="387"/>
      <c r="E23" s="479"/>
      <c r="F23" s="97"/>
      <c r="G23" s="97"/>
      <c r="H23" s="80"/>
      <c r="I23" s="81"/>
      <c r="J23" s="114"/>
      <c r="K23" s="82"/>
    </row>
    <row r="24" spans="1:11" s="78" customFormat="1" ht="30" customHeight="1">
      <c r="A24" s="154"/>
      <c r="B24" s="146"/>
      <c r="C24" s="336" t="s">
        <v>402</v>
      </c>
      <c r="D24" s="387"/>
      <c r="E24" s="479"/>
      <c r="F24" s="97"/>
      <c r="G24" s="97"/>
      <c r="H24" s="80"/>
      <c r="I24" s="81"/>
      <c r="J24" s="114"/>
      <c r="K24" s="82"/>
    </row>
    <row r="25" spans="1:11" s="78" customFormat="1" ht="38.25">
      <c r="A25" s="154"/>
      <c r="B25" s="146"/>
      <c r="C25" s="336" t="s">
        <v>403</v>
      </c>
      <c r="D25" s="387"/>
      <c r="E25" s="479"/>
      <c r="F25" s="97"/>
      <c r="G25" s="97"/>
      <c r="H25" s="80"/>
      <c r="I25" s="81"/>
      <c r="J25" s="114"/>
      <c r="K25" s="82"/>
    </row>
    <row r="26" spans="1:11" s="78" customFormat="1" ht="25.5">
      <c r="A26" s="154"/>
      <c r="B26" s="146"/>
      <c r="C26" s="336" t="s">
        <v>231</v>
      </c>
      <c r="D26" s="387"/>
      <c r="E26" s="479"/>
      <c r="F26" s="97"/>
      <c r="G26" s="97"/>
      <c r="H26" s="80"/>
      <c r="I26" s="81"/>
      <c r="J26" s="114"/>
      <c r="K26" s="82"/>
    </row>
    <row r="27" spans="1:11" s="78" customFormat="1" ht="25.5">
      <c r="A27" s="154"/>
      <c r="B27" s="146"/>
      <c r="C27" s="336" t="s">
        <v>232</v>
      </c>
      <c r="D27" s="387"/>
      <c r="E27" s="479"/>
      <c r="F27" s="97"/>
      <c r="G27" s="97"/>
      <c r="H27" s="80"/>
      <c r="I27" s="81"/>
      <c r="J27" s="114"/>
      <c r="K27" s="82"/>
    </row>
    <row r="28" spans="1:11" s="78" customFormat="1" ht="25.5">
      <c r="A28" s="154"/>
      <c r="B28" s="146"/>
      <c r="C28" s="336" t="s">
        <v>233</v>
      </c>
      <c r="D28" s="387"/>
      <c r="E28" s="479"/>
      <c r="F28" s="97"/>
      <c r="G28" s="97"/>
      <c r="H28" s="80"/>
      <c r="I28" s="81"/>
      <c r="J28" s="114"/>
      <c r="K28" s="82"/>
    </row>
    <row r="29" spans="1:11" s="78" customFormat="1" ht="25.5">
      <c r="A29" s="154"/>
      <c r="B29" s="146"/>
      <c r="C29" s="336" t="s">
        <v>234</v>
      </c>
      <c r="D29" s="387"/>
      <c r="E29" s="479"/>
      <c r="F29" s="97"/>
      <c r="G29" s="97"/>
      <c r="H29" s="80"/>
      <c r="I29" s="81"/>
      <c r="J29" s="114"/>
      <c r="K29" s="82"/>
    </row>
    <row r="30" spans="1:11" s="78" customFormat="1" ht="25.5">
      <c r="A30" s="154"/>
      <c r="B30" s="146"/>
      <c r="C30" s="336" t="s">
        <v>235</v>
      </c>
      <c r="D30" s="387"/>
      <c r="E30" s="479"/>
      <c r="F30" s="97"/>
      <c r="G30" s="97"/>
      <c r="H30" s="80"/>
      <c r="I30" s="81"/>
      <c r="J30" s="114"/>
      <c r="K30" s="82"/>
    </row>
    <row r="31" spans="1:11" s="85" customFormat="1" ht="24">
      <c r="A31" s="154"/>
      <c r="B31" s="146"/>
      <c r="C31" s="258" t="s">
        <v>236</v>
      </c>
      <c r="D31" s="387"/>
      <c r="E31" s="479"/>
      <c r="F31" s="97"/>
      <c r="G31" s="97"/>
      <c r="H31" s="80"/>
      <c r="I31" s="81"/>
      <c r="J31" s="114"/>
      <c r="K31" s="82"/>
    </row>
    <row r="32" spans="1:11" s="85" customFormat="1" ht="24">
      <c r="A32" s="154"/>
      <c r="B32" s="146"/>
      <c r="C32" s="258" t="s">
        <v>237</v>
      </c>
      <c r="D32" s="387"/>
      <c r="E32" s="479"/>
      <c r="F32" s="97"/>
      <c r="G32" s="97"/>
      <c r="H32" s="80"/>
      <c r="I32" s="81"/>
      <c r="J32" s="114"/>
      <c r="K32" s="82"/>
    </row>
    <row r="33" spans="1:11" s="78" customFormat="1" ht="12.75">
      <c r="A33" s="152"/>
      <c r="B33" s="147"/>
      <c r="C33" s="243" t="s">
        <v>238</v>
      </c>
      <c r="D33" s="387"/>
      <c r="E33" s="479"/>
      <c r="F33" s="97"/>
      <c r="G33" s="97"/>
      <c r="H33" s="115"/>
      <c r="I33" s="83"/>
      <c r="J33" s="114"/>
      <c r="K33" s="84"/>
    </row>
    <row r="34" spans="1:11" s="78" customFormat="1" ht="12.75">
      <c r="A34" s="152"/>
      <c r="B34" s="147"/>
      <c r="C34" s="243" t="s">
        <v>239</v>
      </c>
      <c r="D34" s="387"/>
      <c r="E34" s="479"/>
      <c r="F34" s="97"/>
      <c r="G34" s="97"/>
      <c r="H34" s="115"/>
      <c r="I34" s="83"/>
      <c r="J34" s="114"/>
      <c r="K34" s="84"/>
    </row>
    <row r="35" spans="1:11" s="78" customFormat="1" ht="12.75">
      <c r="A35" s="152"/>
      <c r="B35" s="147"/>
      <c r="C35" s="327" t="s">
        <v>240</v>
      </c>
      <c r="D35" s="387"/>
      <c r="E35" s="479"/>
      <c r="F35" s="97"/>
      <c r="G35" s="97"/>
      <c r="H35" s="115"/>
      <c r="I35" s="83"/>
      <c r="J35" s="114"/>
      <c r="K35" s="254"/>
    </row>
    <row r="36" spans="1:11" s="78" customFormat="1" ht="12.75">
      <c r="A36" s="154"/>
      <c r="B36" s="146"/>
      <c r="C36" s="243" t="s">
        <v>241</v>
      </c>
      <c r="D36" s="387"/>
      <c r="E36" s="479"/>
      <c r="F36" s="97"/>
      <c r="G36" s="97"/>
      <c r="H36" s="80"/>
      <c r="I36" s="81"/>
      <c r="J36" s="114"/>
      <c r="K36" s="109"/>
    </row>
    <row r="37" spans="1:11" s="78" customFormat="1" ht="72">
      <c r="A37" s="154"/>
      <c r="B37" s="146"/>
      <c r="C37" s="244" t="s">
        <v>405</v>
      </c>
      <c r="D37" s="387"/>
      <c r="E37" s="479"/>
      <c r="F37" s="97"/>
      <c r="G37" s="97"/>
      <c r="H37" s="337"/>
      <c r="I37" s="338"/>
      <c r="J37" s="338"/>
      <c r="K37" s="338"/>
    </row>
    <row r="38" spans="1:11" s="78" customFormat="1" ht="12">
      <c r="A38" s="154"/>
      <c r="B38" s="146"/>
      <c r="C38" s="243" t="s">
        <v>242</v>
      </c>
      <c r="D38" s="387"/>
      <c r="E38" s="479"/>
      <c r="F38" s="97"/>
      <c r="G38" s="97"/>
      <c r="H38" s="337"/>
      <c r="I38" s="338"/>
      <c r="J38" s="338"/>
      <c r="K38" s="338"/>
    </row>
    <row r="39" spans="1:11" s="78" customFormat="1" ht="48">
      <c r="A39" s="248"/>
      <c r="B39" s="87"/>
      <c r="C39" s="243" t="s">
        <v>250</v>
      </c>
      <c r="D39" s="387"/>
      <c r="E39" s="479"/>
      <c r="F39" s="97"/>
      <c r="G39" s="97"/>
      <c r="H39" s="337"/>
      <c r="I39" s="338"/>
      <c r="J39" s="338"/>
      <c r="K39" s="338"/>
    </row>
    <row r="40" spans="1:11" s="78" customFormat="1" ht="12">
      <c r="A40" s="154"/>
      <c r="B40" s="146"/>
      <c r="C40" s="243"/>
      <c r="D40" s="387"/>
      <c r="E40" s="479"/>
      <c r="F40" s="97"/>
      <c r="G40" s="97"/>
      <c r="H40" s="337"/>
      <c r="I40" s="338"/>
      <c r="J40" s="338"/>
      <c r="K40" s="338"/>
    </row>
    <row r="41" spans="1:11" s="78" customFormat="1" ht="24">
      <c r="A41" s="243" t="str">
        <f>$B$8</f>
        <v>I.</v>
      </c>
      <c r="B41" s="87">
        <f>COUNT($A$10:B40)+1</f>
        <v>2</v>
      </c>
      <c r="C41" s="243" t="s">
        <v>512</v>
      </c>
      <c r="D41" s="364" t="s">
        <v>4</v>
      </c>
      <c r="E41" s="503">
        <v>45</v>
      </c>
      <c r="F41" s="97"/>
      <c r="G41" s="97">
        <f>IF('Osnovni podatki'!$B$41=1,E41*F41,"")</f>
        <v>0</v>
      </c>
      <c r="H41" s="80"/>
      <c r="I41" s="81"/>
      <c r="J41" s="114"/>
      <c r="K41" s="84"/>
    </row>
    <row r="42" spans="1:11" s="85" customFormat="1" ht="12.75">
      <c r="A42" s="255"/>
      <c r="B42" s="174"/>
      <c r="C42" s="243"/>
      <c r="D42" s="391"/>
      <c r="E42" s="536"/>
      <c r="F42" s="190"/>
      <c r="G42" s="251"/>
      <c r="H42" s="115"/>
      <c r="I42" s="83"/>
      <c r="J42" s="114"/>
      <c r="K42" s="82"/>
    </row>
    <row r="43" spans="1:11" s="78" customFormat="1" ht="24">
      <c r="A43" s="243" t="str">
        <f>$B$8</f>
        <v>I.</v>
      </c>
      <c r="B43" s="87">
        <f>COUNT($A$10:B42)+1</f>
        <v>3</v>
      </c>
      <c r="C43" s="243" t="s">
        <v>513</v>
      </c>
      <c r="D43" s="364" t="s">
        <v>4</v>
      </c>
      <c r="E43" s="503">
        <v>11</v>
      </c>
      <c r="F43" s="97"/>
      <c r="G43" s="97">
        <f>IF('Osnovni podatki'!$B$41=1,E43*F43,"")</f>
        <v>0</v>
      </c>
      <c r="H43" s="80"/>
      <c r="I43" s="81"/>
      <c r="J43" s="114"/>
      <c r="K43" s="84"/>
    </row>
    <row r="44" spans="1:11" s="85" customFormat="1" ht="12.75">
      <c r="A44" s="255"/>
      <c r="B44" s="174"/>
      <c r="C44" s="243"/>
      <c r="D44" s="391"/>
      <c r="E44" s="536"/>
      <c r="F44" s="190"/>
      <c r="G44" s="251"/>
      <c r="H44" s="115"/>
      <c r="I44" s="83"/>
      <c r="J44" s="114"/>
      <c r="K44" s="82"/>
    </row>
    <row r="45" spans="1:11" s="78" customFormat="1" ht="36">
      <c r="A45" s="243" t="str">
        <f>$B$8</f>
        <v>I.</v>
      </c>
      <c r="B45" s="87">
        <f>COUNT($A$10:B44)+1</f>
        <v>4</v>
      </c>
      <c r="C45" s="243" t="s">
        <v>514</v>
      </c>
      <c r="D45" s="364" t="s">
        <v>4</v>
      </c>
      <c r="E45" s="503">
        <v>4</v>
      </c>
      <c r="F45" s="97"/>
      <c r="G45" s="97">
        <f>IF('Osnovni podatki'!$B$41=1,E45*F45,"")</f>
        <v>0</v>
      </c>
      <c r="H45" s="80"/>
      <c r="I45" s="81"/>
      <c r="J45" s="114"/>
      <c r="K45" s="82"/>
    </row>
    <row r="46" spans="1:11" s="78" customFormat="1" ht="12.75">
      <c r="A46" s="248"/>
      <c r="B46" s="79"/>
      <c r="C46" s="243"/>
      <c r="D46" s="391"/>
      <c r="E46" s="536"/>
      <c r="F46" s="190"/>
      <c r="G46" s="251"/>
      <c r="H46" s="80"/>
      <c r="I46" s="81"/>
      <c r="J46" s="114"/>
      <c r="K46" s="82"/>
    </row>
    <row r="47" spans="1:11" s="78" customFormat="1" ht="48">
      <c r="A47" s="243" t="str">
        <f>$B$8</f>
        <v>I.</v>
      </c>
      <c r="B47" s="87">
        <f>COUNT($A$10:B46)+1</f>
        <v>5</v>
      </c>
      <c r="C47" s="243" t="s">
        <v>209</v>
      </c>
      <c r="D47" s="364" t="s">
        <v>2</v>
      </c>
      <c r="E47" s="503">
        <v>3000</v>
      </c>
      <c r="F47" s="97"/>
      <c r="G47" s="97">
        <f>IF('Osnovni podatki'!$B$41=1,E47*F47,"")</f>
        <v>0</v>
      </c>
      <c r="H47" s="80"/>
      <c r="I47" s="81"/>
      <c r="J47" s="114"/>
      <c r="K47" s="82"/>
    </row>
    <row r="48" spans="1:11" s="78" customFormat="1" ht="12.75">
      <c r="A48" s="243"/>
      <c r="B48" s="87"/>
      <c r="C48" s="243"/>
      <c r="D48" s="364"/>
      <c r="E48" s="503"/>
      <c r="F48" s="97"/>
      <c r="G48" s="97"/>
      <c r="H48" s="80"/>
      <c r="I48" s="81"/>
      <c r="J48" s="114"/>
      <c r="K48" s="82"/>
    </row>
    <row r="49" spans="1:11" s="78" customFormat="1" ht="89.25">
      <c r="A49" s="243" t="s">
        <v>108</v>
      </c>
      <c r="B49" s="256">
        <f>COUNT($A$10:B48)+1</f>
        <v>6</v>
      </c>
      <c r="C49" s="339" t="s">
        <v>247</v>
      </c>
      <c r="D49" s="387" t="s">
        <v>96</v>
      </c>
      <c r="E49" s="479">
        <v>1</v>
      </c>
      <c r="F49" s="97"/>
      <c r="G49" s="97">
        <f>IF('Osnovni podatki'!$B$41=1,E49*F49,"")</f>
        <v>0</v>
      </c>
      <c r="H49" s="80"/>
      <c r="I49" s="81"/>
      <c r="J49" s="114"/>
      <c r="K49" s="82"/>
    </row>
    <row r="50" spans="1:11" s="78" customFormat="1" ht="12.75">
      <c r="A50" s="154"/>
      <c r="B50" s="256"/>
      <c r="C50" s="339"/>
      <c r="D50" s="387"/>
      <c r="E50" s="479"/>
      <c r="F50" s="97"/>
      <c r="G50" s="97"/>
      <c r="H50" s="80"/>
      <c r="I50" s="81"/>
      <c r="J50" s="114"/>
      <c r="K50" s="82"/>
    </row>
    <row r="51" spans="1:11" s="78" customFormat="1" ht="60">
      <c r="A51" s="243" t="str">
        <f>$B$8</f>
        <v>I.</v>
      </c>
      <c r="B51" s="256">
        <f>COUNT($A$10:B50)+1</f>
        <v>7</v>
      </c>
      <c r="C51" s="253" t="s">
        <v>507</v>
      </c>
      <c r="D51" s="364" t="s">
        <v>96</v>
      </c>
      <c r="E51" s="503">
        <v>1</v>
      </c>
      <c r="F51" s="97"/>
      <c r="G51" s="97">
        <f>IF('Osnovni podatki'!$B$41=1,E51*F51,"")</f>
        <v>0</v>
      </c>
      <c r="H51" s="80"/>
      <c r="I51" s="81"/>
      <c r="J51" s="114"/>
      <c r="K51" s="82"/>
    </row>
    <row r="52" spans="1:11" s="78" customFormat="1" ht="12.75">
      <c r="A52" s="243"/>
      <c r="B52" s="243"/>
      <c r="C52" s="253"/>
      <c r="D52" s="364"/>
      <c r="E52" s="503"/>
      <c r="F52" s="251"/>
      <c r="G52" s="251"/>
      <c r="H52" s="80"/>
      <c r="I52" s="81"/>
      <c r="J52" s="114"/>
      <c r="K52" s="82"/>
    </row>
    <row r="53" spans="1:11" s="78" customFormat="1" ht="60">
      <c r="A53" s="243" t="str">
        <f>$B$8</f>
        <v>I.</v>
      </c>
      <c r="B53" s="256">
        <f>COUNT($A$10:B52)+1</f>
        <v>8</v>
      </c>
      <c r="C53" s="243" t="s">
        <v>515</v>
      </c>
      <c r="D53" s="364" t="s">
        <v>96</v>
      </c>
      <c r="E53" s="503">
        <v>1</v>
      </c>
      <c r="F53" s="97"/>
      <c r="G53" s="97">
        <f>IF('Osnovni podatki'!$B$41=1,E53*F53,"")</f>
        <v>0</v>
      </c>
      <c r="H53" s="80"/>
      <c r="I53" s="81"/>
      <c r="J53" s="114"/>
      <c r="K53" s="82"/>
    </row>
    <row r="54" spans="1:11" s="78" customFormat="1" ht="12.75">
      <c r="A54" s="154"/>
      <c r="B54" s="87"/>
      <c r="C54" s="243"/>
      <c r="D54" s="387"/>
      <c r="E54" s="479"/>
      <c r="F54" s="97"/>
      <c r="G54" s="97"/>
      <c r="H54" s="80"/>
      <c r="I54" s="81"/>
      <c r="J54" s="114"/>
      <c r="K54" s="82"/>
    </row>
    <row r="55" spans="1:11" s="78" customFormat="1" ht="12.75">
      <c r="A55" s="154" t="s">
        <v>108</v>
      </c>
      <c r="B55" s="256">
        <f>COUNT($A$10:B54)+1</f>
        <v>9</v>
      </c>
      <c r="C55" s="243" t="s">
        <v>482</v>
      </c>
      <c r="D55" s="387" t="s">
        <v>138</v>
      </c>
      <c r="E55" s="387">
        <v>3</v>
      </c>
      <c r="F55" s="97">
        <f>(SUM(G10:G53))/100</f>
        <v>0</v>
      </c>
      <c r="G55" s="97">
        <f>IF('Osnovni podatki'!$B$41=1,E55*F55,"")</f>
        <v>0</v>
      </c>
      <c r="H55" s="80"/>
      <c r="I55" s="81"/>
      <c r="J55" s="114"/>
      <c r="K55" s="82"/>
    </row>
    <row r="56" spans="1:11" s="78" customFormat="1" ht="12.75">
      <c r="A56" s="154"/>
      <c r="B56" s="146"/>
      <c r="C56" s="243"/>
      <c r="D56" s="113"/>
      <c r="E56" s="98"/>
      <c r="F56" s="97"/>
      <c r="G56" s="97"/>
      <c r="H56" s="80"/>
      <c r="I56" s="81"/>
      <c r="J56" s="114"/>
      <c r="K56" s="328"/>
    </row>
    <row r="57" spans="1:11" s="78" customFormat="1" ht="27" customHeight="1">
      <c r="A57" s="154"/>
      <c r="B57" s="146"/>
      <c r="C57" s="330" t="s">
        <v>516</v>
      </c>
      <c r="D57" s="113"/>
      <c r="E57" s="98"/>
      <c r="F57" s="97"/>
      <c r="G57" s="97"/>
      <c r="H57" s="337"/>
      <c r="I57" s="338"/>
      <c r="J57" s="338"/>
      <c r="K57" s="338"/>
    </row>
    <row r="58" spans="1:11" s="78" customFormat="1" ht="12.75">
      <c r="A58" s="154"/>
      <c r="B58" s="146"/>
      <c r="C58" s="243"/>
      <c r="D58" s="113"/>
      <c r="E58" s="98"/>
      <c r="F58" s="97"/>
      <c r="G58" s="97"/>
      <c r="H58" s="80"/>
      <c r="I58" s="81"/>
      <c r="J58" s="114"/>
      <c r="K58" s="84"/>
    </row>
    <row r="59" spans="1:11" s="78" customFormat="1" ht="13.5" thickBot="1">
      <c r="A59" s="153"/>
      <c r="B59" s="148"/>
      <c r="C59" s="130" t="s">
        <v>243</v>
      </c>
      <c r="D59" s="130"/>
      <c r="E59" s="130"/>
      <c r="F59" s="131"/>
      <c r="G59" s="132">
        <f>IF('Osnovni podatki'!$B$41=1,SUM(G9:G57),"")</f>
        <v>0</v>
      </c>
      <c r="H59" s="133"/>
      <c r="I59" s="133"/>
      <c r="J59" s="133"/>
      <c r="K59" s="133"/>
    </row>
    <row r="60" spans="1:11" s="78" customFormat="1" ht="12.75">
      <c r="A60" s="544"/>
      <c r="B60" s="545"/>
      <c r="C60" s="220"/>
      <c r="D60" s="220"/>
      <c r="E60" s="220"/>
      <c r="F60" s="546"/>
      <c r="G60" s="547"/>
      <c r="H60" s="133"/>
      <c r="I60" s="133"/>
      <c r="J60" s="133"/>
      <c r="K60" s="133"/>
    </row>
    <row r="61" spans="1:11" s="78" customFormat="1" ht="15">
      <c r="A61" s="96"/>
      <c r="B61" s="96"/>
      <c r="C61" s="104"/>
      <c r="D61" s="96"/>
      <c r="E61" s="105"/>
      <c r="F61" s="96"/>
      <c r="G61" s="116"/>
      <c r="H61" s="112"/>
      <c r="I61" s="112"/>
      <c r="J61" s="112"/>
      <c r="K61" s="112"/>
    </row>
    <row r="62" spans="1:11" ht="13.5" thickBot="1">
      <c r="A62" s="514" t="str">
        <f>CONCATENATE("DELNA REKAPITULACIJA - ",A3,C3)</f>
        <v>DELNA REKAPITULACIJA - E5.TELEKOMUNIKACIJE</v>
      </c>
      <c r="B62" s="514"/>
      <c r="C62" s="508"/>
      <c r="D62" s="381"/>
      <c r="E62" s="516"/>
      <c r="F62" s="517"/>
      <c r="G62" s="517"/>
      <c r="H62" s="138"/>
      <c r="I62" s="138"/>
      <c r="J62" s="138"/>
      <c r="K62" s="138"/>
    </row>
    <row r="63" spans="1:11" s="78" customFormat="1" ht="12.75">
      <c r="A63" s="170"/>
      <c r="B63" s="170"/>
      <c r="C63" s="305"/>
      <c r="D63" s="170"/>
      <c r="E63" s="172"/>
      <c r="F63" s="173"/>
      <c r="G63" s="173"/>
      <c r="H63" s="175"/>
      <c r="I63" s="175"/>
      <c r="J63" s="175"/>
      <c r="K63" s="175"/>
    </row>
    <row r="64" spans="1:11" s="78" customFormat="1" ht="12.75">
      <c r="A64" s="341"/>
      <c r="B64" s="341" t="s">
        <v>108</v>
      </c>
      <c r="C64" s="134" t="s">
        <v>125</v>
      </c>
      <c r="D64" s="135"/>
      <c r="E64" s="136"/>
      <c r="F64" s="135"/>
      <c r="G64" s="137">
        <f>G59</f>
        <v>0</v>
      </c>
      <c r="H64" s="138"/>
      <c r="I64" s="138"/>
      <c r="J64" s="138"/>
      <c r="K64" s="138"/>
    </row>
    <row r="65" spans="1:7" s="78" customFormat="1" ht="12.75">
      <c r="A65" s="145"/>
      <c r="B65" s="145"/>
      <c r="C65" s="220" t="s">
        <v>244</v>
      </c>
      <c r="D65" s="136"/>
      <c r="E65" s="136"/>
      <c r="F65" s="135"/>
      <c r="G65" s="137">
        <f>G64</f>
        <v>0</v>
      </c>
    </row>
    <row r="66" spans="1:7" s="78" customFormat="1" ht="12.75">
      <c r="A66" s="182"/>
      <c r="B66" s="182"/>
      <c r="C66" s="310"/>
      <c r="D66" s="182"/>
      <c r="E66" s="189"/>
      <c r="F66" s="183"/>
      <c r="G66" s="176"/>
    </row>
    <row r="67" spans="1:7" s="78" customFormat="1" ht="12">
      <c r="A67" s="86"/>
      <c r="B67" s="86"/>
      <c r="C67" s="256"/>
      <c r="D67" s="86"/>
      <c r="E67" s="88"/>
      <c r="F67" s="91"/>
      <c r="G67" s="91"/>
    </row>
    <row r="68" spans="1:7" s="78" customFormat="1" ht="12">
      <c r="A68" s="86"/>
      <c r="B68" s="86"/>
      <c r="C68" s="256"/>
      <c r="D68" s="86"/>
      <c r="E68" s="88"/>
      <c r="F68" s="91"/>
      <c r="G68" s="91"/>
    </row>
    <row r="69" spans="1:7" s="78" customFormat="1" ht="12">
      <c r="A69" s="86"/>
      <c r="B69" s="86"/>
      <c r="C69" s="256"/>
      <c r="D69" s="86"/>
      <c r="E69" s="88"/>
      <c r="F69" s="91"/>
      <c r="G69" s="91"/>
    </row>
    <row r="70" spans="1:7" s="78" customFormat="1" ht="12">
      <c r="A70" s="86"/>
      <c r="B70" s="86"/>
      <c r="C70" s="256"/>
      <c r="D70" s="86"/>
      <c r="E70" s="88"/>
      <c r="F70" s="91"/>
      <c r="G70" s="91"/>
    </row>
    <row r="71" spans="1:7" s="78" customFormat="1" ht="12">
      <c r="A71" s="86"/>
      <c r="B71" s="86"/>
      <c r="C71" s="256"/>
      <c r="D71" s="86"/>
      <c r="E71" s="88"/>
      <c r="F71" s="91"/>
      <c r="G71" s="91"/>
    </row>
    <row r="72" spans="1:7" s="78" customFormat="1" ht="12">
      <c r="A72" s="86"/>
      <c r="B72" s="86"/>
      <c r="C72" s="256"/>
      <c r="D72" s="86"/>
      <c r="E72" s="88"/>
      <c r="F72" s="91"/>
      <c r="G72" s="91"/>
    </row>
    <row r="73" spans="1:7" s="78" customFormat="1" ht="12">
      <c r="A73" s="86"/>
      <c r="B73" s="86"/>
      <c r="C73" s="256"/>
      <c r="D73" s="86"/>
      <c r="E73" s="88"/>
      <c r="F73" s="91"/>
      <c r="G73" s="91"/>
    </row>
    <row r="74" spans="1:7" s="78" customFormat="1" ht="12">
      <c r="A74" s="86"/>
      <c r="B74" s="86"/>
      <c r="C74" s="256"/>
      <c r="D74" s="86"/>
      <c r="E74" s="88"/>
      <c r="F74" s="91"/>
      <c r="G74" s="91"/>
    </row>
    <row r="75" spans="1:7" s="78" customFormat="1" ht="12">
      <c r="A75" s="86"/>
      <c r="B75" s="86"/>
      <c r="C75" s="256"/>
      <c r="D75" s="86"/>
      <c r="E75" s="88"/>
      <c r="F75" s="91"/>
      <c r="G75" s="91"/>
    </row>
    <row r="76" spans="1:7" s="78" customFormat="1" ht="12">
      <c r="A76" s="86"/>
      <c r="B76" s="86"/>
      <c r="C76" s="256"/>
      <c r="D76" s="86"/>
      <c r="E76" s="88"/>
      <c r="F76" s="91"/>
      <c r="G76" s="91"/>
    </row>
    <row r="77" spans="1:7" s="78" customFormat="1" ht="12">
      <c r="A77" s="86"/>
      <c r="B77" s="86"/>
      <c r="C77" s="256"/>
      <c r="D77" s="86"/>
      <c r="E77" s="88"/>
      <c r="F77" s="91"/>
      <c r="G77" s="91"/>
    </row>
    <row r="78" spans="1:7" s="78" customFormat="1" ht="12">
      <c r="A78" s="86"/>
      <c r="B78" s="86"/>
      <c r="C78" s="256"/>
      <c r="D78" s="86"/>
      <c r="E78" s="88"/>
      <c r="F78" s="91"/>
      <c r="G78" s="91"/>
    </row>
    <row r="79" spans="1:7" s="78" customFormat="1" ht="12">
      <c r="A79" s="86"/>
      <c r="B79" s="86"/>
      <c r="C79" s="256"/>
      <c r="D79" s="86"/>
      <c r="E79" s="88"/>
      <c r="F79" s="91"/>
      <c r="G79" s="91"/>
    </row>
    <row r="80" spans="1:7" s="78" customFormat="1" ht="12">
      <c r="A80" s="86"/>
      <c r="B80" s="86"/>
      <c r="C80" s="256"/>
      <c r="D80" s="86"/>
      <c r="E80" s="88"/>
      <c r="F80" s="91"/>
      <c r="G80" s="91"/>
    </row>
    <row r="81" spans="1:7" s="78" customFormat="1" ht="12">
      <c r="A81" s="86"/>
      <c r="B81" s="86"/>
      <c r="C81" s="256"/>
      <c r="D81" s="86"/>
      <c r="E81" s="88"/>
      <c r="F81" s="91"/>
      <c r="G81" s="91"/>
    </row>
    <row r="82" spans="1:7" s="78" customFormat="1" ht="12">
      <c r="A82" s="86"/>
      <c r="B82" s="86"/>
      <c r="C82" s="256"/>
      <c r="D82" s="86"/>
      <c r="E82" s="88"/>
      <c r="F82" s="91"/>
      <c r="G82" s="91"/>
    </row>
    <row r="83" spans="1:7" s="78" customFormat="1" ht="12">
      <c r="A83" s="86"/>
      <c r="B83" s="86"/>
      <c r="C83" s="256"/>
      <c r="D83" s="86"/>
      <c r="E83" s="88"/>
      <c r="F83" s="91"/>
      <c r="G83" s="91"/>
    </row>
    <row r="84" spans="1:7" s="78" customFormat="1" ht="12">
      <c r="A84" s="86"/>
      <c r="B84" s="86"/>
      <c r="C84" s="256"/>
      <c r="D84" s="86"/>
      <c r="E84" s="88"/>
      <c r="F84" s="91"/>
      <c r="G84" s="91"/>
    </row>
    <row r="85" spans="1:7" s="78" customFormat="1" ht="12">
      <c r="A85" s="86"/>
      <c r="B85" s="86"/>
      <c r="C85" s="256"/>
      <c r="D85" s="86"/>
      <c r="E85" s="88"/>
      <c r="F85" s="91"/>
      <c r="G85" s="91"/>
    </row>
    <row r="86" spans="1:7" s="78" customFormat="1" ht="12">
      <c r="A86" s="86"/>
      <c r="B86" s="86"/>
      <c r="C86" s="256"/>
      <c r="D86" s="86"/>
      <c r="E86" s="88"/>
      <c r="F86" s="91"/>
      <c r="G86" s="91"/>
    </row>
    <row r="87" spans="1:7" s="78" customFormat="1" ht="12">
      <c r="A87" s="86"/>
      <c r="B87" s="86"/>
      <c r="C87" s="256"/>
      <c r="D87" s="86"/>
      <c r="E87" s="88"/>
      <c r="F87" s="91"/>
      <c r="G87" s="91"/>
    </row>
    <row r="88" spans="1:7" s="78" customFormat="1" ht="12">
      <c r="A88" s="86"/>
      <c r="B88" s="86"/>
      <c r="C88" s="256"/>
      <c r="D88" s="86"/>
      <c r="E88" s="88"/>
      <c r="F88" s="91"/>
      <c r="G88" s="91"/>
    </row>
    <row r="89" spans="1:7" s="78" customFormat="1" ht="12">
      <c r="A89" s="86"/>
      <c r="B89" s="86"/>
      <c r="C89" s="256"/>
      <c r="D89" s="86"/>
      <c r="E89" s="88"/>
      <c r="F89" s="91"/>
      <c r="G89" s="91"/>
    </row>
    <row r="90" spans="1:7" s="78" customFormat="1" ht="12">
      <c r="A90" s="86"/>
      <c r="B90" s="86"/>
      <c r="C90" s="256"/>
      <c r="D90" s="86"/>
      <c r="E90" s="88"/>
      <c r="F90" s="91"/>
      <c r="G90" s="91"/>
    </row>
    <row r="91" spans="1:7" s="78" customFormat="1" ht="12">
      <c r="A91" s="86"/>
      <c r="B91" s="86"/>
      <c r="C91" s="256"/>
      <c r="D91" s="86"/>
      <c r="E91" s="88"/>
      <c r="F91" s="91"/>
      <c r="G91" s="91"/>
    </row>
    <row r="92" spans="1:7" s="78" customFormat="1" ht="12">
      <c r="A92" s="86"/>
      <c r="B92" s="86"/>
      <c r="C92" s="256"/>
      <c r="D92" s="86"/>
      <c r="E92" s="88"/>
      <c r="F92" s="91"/>
      <c r="G92" s="91"/>
    </row>
    <row r="93" spans="1:7" s="78" customFormat="1" ht="12">
      <c r="A93" s="86"/>
      <c r="B93" s="86"/>
      <c r="C93" s="256"/>
      <c r="D93" s="86"/>
      <c r="E93" s="88"/>
      <c r="F93" s="91"/>
      <c r="G93" s="91"/>
    </row>
    <row r="94" spans="1:7" s="78" customFormat="1" ht="12">
      <c r="A94" s="86"/>
      <c r="B94" s="86"/>
      <c r="C94" s="256"/>
      <c r="D94" s="86"/>
      <c r="E94" s="88"/>
      <c r="F94" s="91"/>
      <c r="G94" s="91"/>
    </row>
    <row r="95" spans="1:7" s="78" customFormat="1" ht="12">
      <c r="A95" s="86"/>
      <c r="B95" s="86"/>
      <c r="C95" s="256"/>
      <c r="D95" s="86"/>
      <c r="E95" s="88"/>
      <c r="F95" s="91"/>
      <c r="G95" s="91"/>
    </row>
    <row r="96" spans="1:7" s="78" customFormat="1" ht="12">
      <c r="A96" s="86"/>
      <c r="B96" s="86"/>
      <c r="C96" s="256"/>
      <c r="D96" s="86"/>
      <c r="E96" s="88"/>
      <c r="F96" s="91"/>
      <c r="G96" s="91"/>
    </row>
    <row r="97" spans="1:7" s="78" customFormat="1" ht="12">
      <c r="A97" s="86"/>
      <c r="B97" s="86"/>
      <c r="C97" s="256"/>
      <c r="D97" s="86"/>
      <c r="E97" s="88"/>
      <c r="F97" s="91"/>
      <c r="G97" s="91"/>
    </row>
    <row r="98" spans="1:7" s="78" customFormat="1" ht="12">
      <c r="A98" s="86"/>
      <c r="B98" s="86"/>
      <c r="C98" s="256"/>
      <c r="D98" s="86"/>
      <c r="E98" s="88"/>
      <c r="F98" s="91"/>
      <c r="G98" s="91"/>
    </row>
    <row r="99" spans="1:7" s="78" customFormat="1" ht="12">
      <c r="A99" s="86"/>
      <c r="B99" s="86"/>
      <c r="C99" s="256"/>
      <c r="D99" s="86"/>
      <c r="E99" s="88"/>
      <c r="F99" s="91"/>
      <c r="G99" s="91"/>
    </row>
    <row r="100" spans="1:7" s="78" customFormat="1" ht="12">
      <c r="A100" s="86"/>
      <c r="B100" s="86"/>
      <c r="C100" s="256"/>
      <c r="D100" s="86"/>
      <c r="E100" s="88"/>
      <c r="F100" s="91"/>
      <c r="G100" s="91"/>
    </row>
    <row r="101" spans="1:7" s="78" customFormat="1" ht="12">
      <c r="A101" s="86"/>
      <c r="B101" s="86"/>
      <c r="C101" s="256"/>
      <c r="D101" s="86"/>
      <c r="E101" s="88"/>
      <c r="F101" s="91"/>
      <c r="G101" s="91"/>
    </row>
    <row r="102" spans="1:7" s="78" customFormat="1" ht="12">
      <c r="A102" s="86"/>
      <c r="B102" s="86"/>
      <c r="C102" s="256"/>
      <c r="D102" s="86"/>
      <c r="E102" s="88"/>
      <c r="F102" s="91"/>
      <c r="G102" s="91"/>
    </row>
    <row r="103" spans="1:7" s="78" customFormat="1" ht="12">
      <c r="A103" s="86"/>
      <c r="B103" s="86"/>
      <c r="C103" s="256"/>
      <c r="D103" s="86"/>
      <c r="E103" s="88"/>
      <c r="F103" s="91"/>
      <c r="G103" s="91"/>
    </row>
    <row r="104" spans="1:7" s="78" customFormat="1" ht="12">
      <c r="A104" s="86"/>
      <c r="B104" s="86"/>
      <c r="C104" s="256"/>
      <c r="D104" s="86"/>
      <c r="E104" s="88"/>
      <c r="F104" s="91"/>
      <c r="G104" s="91"/>
    </row>
    <row r="105" spans="1:7" s="78" customFormat="1" ht="12">
      <c r="A105" s="86"/>
      <c r="B105" s="86"/>
      <c r="C105" s="256"/>
      <c r="D105" s="86"/>
      <c r="E105" s="88"/>
      <c r="F105" s="91"/>
      <c r="G105" s="91"/>
    </row>
    <row r="106" spans="1:7" s="78" customFormat="1" ht="12">
      <c r="A106" s="86"/>
      <c r="B106" s="86"/>
      <c r="C106" s="256"/>
      <c r="D106" s="86"/>
      <c r="E106" s="88"/>
      <c r="F106" s="91"/>
      <c r="G106" s="91"/>
    </row>
    <row r="107" spans="1:7" s="78" customFormat="1" ht="12">
      <c r="A107" s="86"/>
      <c r="B107" s="86"/>
      <c r="C107" s="256"/>
      <c r="D107" s="86"/>
      <c r="E107" s="88"/>
      <c r="F107" s="91"/>
      <c r="G107" s="91"/>
    </row>
    <row r="108" spans="1:7" s="78" customFormat="1" ht="12">
      <c r="A108" s="86"/>
      <c r="B108" s="86"/>
      <c r="C108" s="256"/>
      <c r="D108" s="86"/>
      <c r="E108" s="88"/>
      <c r="F108" s="91"/>
      <c r="G108" s="91"/>
    </row>
    <row r="109" spans="1:7" s="78" customFormat="1" ht="12">
      <c r="A109" s="86"/>
      <c r="B109" s="86"/>
      <c r="C109" s="256"/>
      <c r="D109" s="86"/>
      <c r="E109" s="88"/>
      <c r="F109" s="91"/>
      <c r="G109" s="91"/>
    </row>
    <row r="110" spans="1:7" s="78" customFormat="1" ht="12">
      <c r="A110" s="86"/>
      <c r="B110" s="86"/>
      <c r="C110" s="256"/>
      <c r="D110" s="86"/>
      <c r="E110" s="88"/>
      <c r="F110" s="91"/>
      <c r="G110" s="91"/>
    </row>
    <row r="111" spans="1:7" s="78" customFormat="1" ht="12">
      <c r="A111" s="86"/>
      <c r="B111" s="86"/>
      <c r="C111" s="256"/>
      <c r="D111" s="86"/>
      <c r="E111" s="88"/>
      <c r="F111" s="91"/>
      <c r="G111" s="91"/>
    </row>
    <row r="112" spans="1:7" s="78" customFormat="1" ht="12">
      <c r="A112" s="86"/>
      <c r="B112" s="86"/>
      <c r="C112" s="256"/>
      <c r="D112" s="86"/>
      <c r="E112" s="88"/>
      <c r="F112" s="91"/>
      <c r="G112" s="91"/>
    </row>
    <row r="113" spans="1:7" s="78" customFormat="1" ht="12">
      <c r="A113" s="86"/>
      <c r="B113" s="86"/>
      <c r="C113" s="256"/>
      <c r="D113" s="86"/>
      <c r="E113" s="88"/>
      <c r="F113" s="91"/>
      <c r="G113" s="91"/>
    </row>
    <row r="114" spans="1:7" s="78" customFormat="1" ht="12">
      <c r="A114" s="86"/>
      <c r="B114" s="86"/>
      <c r="C114" s="256"/>
      <c r="D114" s="86"/>
      <c r="E114" s="88"/>
      <c r="F114" s="91"/>
      <c r="G114" s="91"/>
    </row>
    <row r="115" spans="1:7" s="78" customFormat="1" ht="12">
      <c r="A115" s="86"/>
      <c r="B115" s="86"/>
      <c r="C115" s="256"/>
      <c r="D115" s="86"/>
      <c r="E115" s="88"/>
      <c r="F115" s="91"/>
      <c r="G115" s="91"/>
    </row>
    <row r="116" spans="1:7" s="78" customFormat="1" ht="12">
      <c r="A116" s="86"/>
      <c r="B116" s="86"/>
      <c r="C116" s="256"/>
      <c r="D116" s="86"/>
      <c r="E116" s="88"/>
      <c r="F116" s="91"/>
      <c r="G116" s="91"/>
    </row>
    <row r="117" spans="1:7" s="78" customFormat="1" ht="12">
      <c r="A117" s="86"/>
      <c r="B117" s="86"/>
      <c r="C117" s="256"/>
      <c r="D117" s="86"/>
      <c r="E117" s="88"/>
      <c r="F117" s="91"/>
      <c r="G117" s="91"/>
    </row>
    <row r="118" spans="1:7" s="78" customFormat="1" ht="12">
      <c r="A118" s="86"/>
      <c r="B118" s="86"/>
      <c r="C118" s="256"/>
      <c r="D118" s="86"/>
      <c r="E118" s="88"/>
      <c r="F118" s="91"/>
      <c r="G118" s="91"/>
    </row>
    <row r="119" spans="1:7" s="78" customFormat="1" ht="12">
      <c r="A119" s="86"/>
      <c r="B119" s="86"/>
      <c r="C119" s="256"/>
      <c r="D119" s="86"/>
      <c r="E119" s="88"/>
      <c r="F119" s="91"/>
      <c r="G119" s="91"/>
    </row>
    <row r="120" spans="1:7" s="78" customFormat="1" ht="12">
      <c r="A120" s="86"/>
      <c r="B120" s="86"/>
      <c r="C120" s="256"/>
      <c r="D120" s="86"/>
      <c r="E120" s="88"/>
      <c r="F120" s="91"/>
      <c r="G120" s="91"/>
    </row>
    <row r="121" spans="1:7" s="78" customFormat="1" ht="12">
      <c r="A121" s="86"/>
      <c r="B121" s="86"/>
      <c r="C121" s="256"/>
      <c r="D121" s="86"/>
      <c r="E121" s="88"/>
      <c r="F121" s="91"/>
      <c r="G121" s="91"/>
    </row>
    <row r="122" spans="1:7" s="78" customFormat="1" ht="12">
      <c r="A122" s="86"/>
      <c r="B122" s="86"/>
      <c r="C122" s="256"/>
      <c r="D122" s="86"/>
      <c r="E122" s="88"/>
      <c r="F122" s="91"/>
      <c r="G122" s="91"/>
    </row>
    <row r="123" spans="1:7" s="78" customFormat="1" ht="12">
      <c r="A123" s="86"/>
      <c r="B123" s="86"/>
      <c r="C123" s="256"/>
      <c r="D123" s="86"/>
      <c r="E123" s="88"/>
      <c r="F123" s="91"/>
      <c r="G123" s="91"/>
    </row>
    <row r="124" spans="1:7" s="78" customFormat="1" ht="12">
      <c r="A124" s="86"/>
      <c r="B124" s="86"/>
      <c r="C124" s="256"/>
      <c r="D124" s="86"/>
      <c r="E124" s="88"/>
      <c r="F124" s="91"/>
      <c r="G124" s="91"/>
    </row>
    <row r="125" spans="1:7" s="78" customFormat="1" ht="12">
      <c r="A125" s="86"/>
      <c r="B125" s="86"/>
      <c r="C125" s="256"/>
      <c r="D125" s="86"/>
      <c r="E125" s="88"/>
      <c r="F125" s="91"/>
      <c r="G125" s="91"/>
    </row>
    <row r="126" spans="1:7" s="78" customFormat="1" ht="12">
      <c r="A126" s="86"/>
      <c r="B126" s="86"/>
      <c r="C126" s="256"/>
      <c r="D126" s="86"/>
      <c r="E126" s="88"/>
      <c r="F126" s="91"/>
      <c r="G126" s="91"/>
    </row>
    <row r="127" spans="1:7" s="78" customFormat="1" ht="12">
      <c r="A127" s="86"/>
      <c r="B127" s="86"/>
      <c r="C127" s="256"/>
      <c r="D127" s="86"/>
      <c r="E127" s="88"/>
      <c r="F127" s="91"/>
      <c r="G127" s="91"/>
    </row>
    <row r="128" spans="1:7" s="78" customFormat="1" ht="12">
      <c r="A128" s="86"/>
      <c r="B128" s="86"/>
      <c r="C128" s="256"/>
      <c r="D128" s="86"/>
      <c r="E128" s="88"/>
      <c r="F128" s="91"/>
      <c r="G128" s="91"/>
    </row>
    <row r="129" spans="1:7" s="78" customFormat="1" ht="12">
      <c r="A129" s="86"/>
      <c r="B129" s="86"/>
      <c r="C129" s="256"/>
      <c r="D129" s="86"/>
      <c r="E129" s="88"/>
      <c r="F129" s="91"/>
      <c r="G129" s="91"/>
    </row>
    <row r="130" spans="1:7" s="78" customFormat="1" ht="12">
      <c r="A130" s="86"/>
      <c r="B130" s="86"/>
      <c r="C130" s="256"/>
      <c r="D130" s="86"/>
      <c r="E130" s="88"/>
      <c r="F130" s="91"/>
      <c r="G130" s="91"/>
    </row>
    <row r="131" spans="1:7" s="78" customFormat="1" ht="12">
      <c r="A131" s="86"/>
      <c r="B131" s="86"/>
      <c r="C131" s="256"/>
      <c r="D131" s="86"/>
      <c r="E131" s="88"/>
      <c r="F131" s="91"/>
      <c r="G131" s="91"/>
    </row>
    <row r="132" spans="1:7" s="78" customFormat="1" ht="12">
      <c r="A132" s="86"/>
      <c r="B132" s="86"/>
      <c r="C132" s="256"/>
      <c r="D132" s="86"/>
      <c r="E132" s="88"/>
      <c r="F132" s="91"/>
      <c r="G132" s="91"/>
    </row>
    <row r="133" spans="1:7" s="78" customFormat="1" ht="12">
      <c r="A133" s="86"/>
      <c r="B133" s="86"/>
      <c r="C133" s="256"/>
      <c r="D133" s="86"/>
      <c r="E133" s="88"/>
      <c r="F133" s="91"/>
      <c r="G133" s="91"/>
    </row>
    <row r="134" spans="1:7" s="78" customFormat="1" ht="12">
      <c r="A134" s="86"/>
      <c r="B134" s="86"/>
      <c r="C134" s="256"/>
      <c r="D134" s="86"/>
      <c r="E134" s="88"/>
      <c r="F134" s="91"/>
      <c r="G134" s="91"/>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&amp;R&amp;"Projekt,Običajno"&amp;72p</oddHeader>
    <oddFooter>&amp;C&amp;6 &amp; List: &amp;A&amp;R&amp;P</oddFooter>
  </headerFooter>
</worksheet>
</file>

<file path=xl/worksheets/sheet9.xml><?xml version="1.0" encoding="utf-8"?>
<worksheet xmlns="http://schemas.openxmlformats.org/spreadsheetml/2006/main" xmlns:r="http://schemas.openxmlformats.org/officeDocument/2006/relationships">
  <sheetPr codeName="List28">
    <tabColor rgb="FF92D050"/>
  </sheetPr>
  <dimension ref="A1:K169"/>
  <sheetViews>
    <sheetView view="pageBreakPreview" zoomScaleNormal="85" zoomScaleSheetLayoutView="100" workbookViewId="0" topLeftCell="A1">
      <selection activeCell="O14" sqref="O14"/>
    </sheetView>
  </sheetViews>
  <sheetFormatPr defaultColWidth="9.00390625" defaultRowHeight="12.75"/>
  <cols>
    <col min="1" max="1" width="2.625" style="109" customWidth="1"/>
    <col min="2" max="2" width="4.375" style="109" customWidth="1"/>
    <col min="3" max="3" width="43.75390625" style="273" customWidth="1"/>
    <col min="4" max="4" width="6.25390625" style="109" customWidth="1"/>
    <col min="5" max="5" width="7.625" style="274" customWidth="1"/>
    <col min="6" max="6" width="9.625" style="482" customWidth="1"/>
    <col min="7" max="7" width="13.25390625" style="482" customWidth="1"/>
    <col min="8" max="8" width="9.875" style="109" customWidth="1"/>
    <col min="9" max="9" width="2.625" style="109" bestFit="1" customWidth="1"/>
    <col min="10" max="10" width="9.125" style="109" customWidth="1"/>
    <col min="11" max="11" width="9.00390625" style="109" customWidth="1"/>
    <col min="12" max="16384" width="9.125" style="109" customWidth="1"/>
  </cols>
  <sheetData>
    <row r="1" spans="1:8" s="107" customFormat="1" ht="12.75">
      <c r="A1" s="457" t="str">
        <f>+OZN</f>
        <v>4.</v>
      </c>
      <c r="C1" s="457" t="str">
        <f>+DEL</f>
        <v>ELEKTRIČNE INŠTALACIJE</v>
      </c>
      <c r="E1" s="458"/>
      <c r="F1" s="480"/>
      <c r="G1" s="480"/>
      <c r="H1" s="464"/>
    </row>
    <row r="2" spans="1:8" s="107" customFormat="1" ht="12.75">
      <c r="A2" s="457"/>
      <c r="B2" s="450"/>
      <c r="C2" s="457"/>
      <c r="E2" s="458"/>
      <c r="F2" s="480"/>
      <c r="G2" s="480"/>
      <c r="H2" s="464"/>
    </row>
    <row r="3" spans="1:8" s="358" customFormat="1" ht="12.75">
      <c r="A3" s="459" t="str">
        <f>+'Osnovni podatki'!D38</f>
        <v>E6.</v>
      </c>
      <c r="B3" s="460"/>
      <c r="C3" s="461" t="str">
        <f>+'Osnovni podatki'!E38</f>
        <v>STRELOVOD</v>
      </c>
      <c r="E3" s="462"/>
      <c r="F3" s="481"/>
      <c r="G3" s="481"/>
      <c r="H3" s="463"/>
    </row>
    <row r="4" spans="3:8" ht="12.75">
      <c r="C4" s="277"/>
      <c r="D4" s="272"/>
      <c r="E4" s="272"/>
      <c r="F4" s="483"/>
      <c r="G4" s="483"/>
      <c r="H4" s="414"/>
    </row>
    <row r="5" spans="1:8" ht="12.75" customHeight="1">
      <c r="A5" s="272" t="s">
        <v>121</v>
      </c>
      <c r="B5" s="272"/>
      <c r="C5" s="277"/>
      <c r="D5" s="272"/>
      <c r="E5" s="272"/>
      <c r="F5" s="483"/>
      <c r="G5" s="483"/>
      <c r="H5" s="278"/>
    </row>
    <row r="6" spans="1:11" s="107" customFormat="1" ht="12.75">
      <c r="A6" s="465" t="s">
        <v>457</v>
      </c>
      <c r="B6" s="465"/>
      <c r="C6" s="466" t="s">
        <v>458</v>
      </c>
      <c r="D6" s="467" t="s">
        <v>453</v>
      </c>
      <c r="E6" s="467" t="s">
        <v>454</v>
      </c>
      <c r="F6" s="484" t="s">
        <v>455</v>
      </c>
      <c r="G6" s="484" t="s">
        <v>456</v>
      </c>
      <c r="H6" s="109"/>
      <c r="J6" s="108"/>
      <c r="K6" s="108"/>
    </row>
    <row r="7" spans="1:7" s="78" customFormat="1" ht="12">
      <c r="A7" s="279"/>
      <c r="B7" s="79"/>
      <c r="C7" s="280"/>
      <c r="E7" s="281"/>
      <c r="F7" s="483"/>
      <c r="G7" s="483"/>
    </row>
    <row r="8" spans="1:7" s="169" customFormat="1" ht="13.5" thickBot="1">
      <c r="A8" s="476"/>
      <c r="B8" s="477" t="s">
        <v>108</v>
      </c>
      <c r="C8" s="529" t="s">
        <v>125</v>
      </c>
      <c r="D8" s="285"/>
      <c r="E8" s="286"/>
      <c r="F8" s="485"/>
      <c r="G8" s="485"/>
    </row>
    <row r="9" spans="1:5" ht="12.75">
      <c r="A9" s="290"/>
      <c r="B9" s="111"/>
      <c r="C9" s="291"/>
      <c r="E9" s="292"/>
    </row>
    <row r="10" spans="1:11" s="78" customFormat="1" ht="48">
      <c r="A10" s="248" t="s">
        <v>108</v>
      </c>
      <c r="B10" s="79">
        <v>1</v>
      </c>
      <c r="C10" s="246" t="s">
        <v>517</v>
      </c>
      <c r="D10" s="364" t="s">
        <v>4</v>
      </c>
      <c r="E10" s="503">
        <v>110</v>
      </c>
      <c r="F10" s="486"/>
      <c r="G10" s="486">
        <f>IF('Osnovni podatki'!$B$41=1,E10*F10,"")</f>
        <v>0</v>
      </c>
      <c r="H10" s="80"/>
      <c r="I10" s="81"/>
      <c r="J10" s="114"/>
      <c r="K10" s="82"/>
    </row>
    <row r="11" spans="1:11" s="85" customFormat="1" ht="12.75">
      <c r="A11" s="255"/>
      <c r="B11" s="174"/>
      <c r="C11" s="257"/>
      <c r="D11" s="391"/>
      <c r="E11" s="536"/>
      <c r="F11" s="486"/>
      <c r="G11" s="486"/>
      <c r="H11" s="115"/>
      <c r="I11" s="83"/>
      <c r="J11" s="114"/>
      <c r="K11" s="84"/>
    </row>
    <row r="12" spans="1:11" s="78" customFormat="1" ht="48">
      <c r="A12" s="248" t="s">
        <v>108</v>
      </c>
      <c r="B12" s="256">
        <f>COUNT($A$9:B10)+1</f>
        <v>2</v>
      </c>
      <c r="C12" s="548" t="s">
        <v>518</v>
      </c>
      <c r="D12" s="364" t="s">
        <v>4</v>
      </c>
      <c r="E12" s="503">
        <v>80</v>
      </c>
      <c r="F12" s="486"/>
      <c r="G12" s="486">
        <f>IF('Osnovni podatki'!$B$41=1,E12*F12,"")</f>
        <v>0</v>
      </c>
      <c r="H12" s="80"/>
      <c r="I12" s="81"/>
      <c r="J12" s="114"/>
      <c r="K12" s="109"/>
    </row>
    <row r="13" spans="1:11" s="78" customFormat="1" ht="12.75">
      <c r="A13" s="248"/>
      <c r="B13" s="256"/>
      <c r="C13" s="243"/>
      <c r="D13" s="391"/>
      <c r="E13" s="536"/>
      <c r="F13" s="486"/>
      <c r="G13" s="486"/>
      <c r="H13" s="80"/>
      <c r="I13" s="81"/>
      <c r="J13" s="114"/>
      <c r="K13" s="84"/>
    </row>
    <row r="14" spans="1:11" s="78" customFormat="1" ht="60">
      <c r="A14" s="248" t="s">
        <v>108</v>
      </c>
      <c r="B14" s="256">
        <f>COUNT($A$9:B12)+1</f>
        <v>3</v>
      </c>
      <c r="C14" s="348" t="s">
        <v>519</v>
      </c>
      <c r="D14" s="364" t="s">
        <v>4</v>
      </c>
      <c r="E14" s="503">
        <v>60</v>
      </c>
      <c r="F14" s="486"/>
      <c r="G14" s="486">
        <f>IF('Osnovni podatki'!$B$41=1,E14*F14,"")</f>
        <v>0</v>
      </c>
      <c r="H14" s="80"/>
      <c r="I14" s="81"/>
      <c r="J14" s="114"/>
      <c r="K14" s="84"/>
    </row>
    <row r="15" spans="1:11" s="78" customFormat="1" ht="12.75">
      <c r="A15" s="248"/>
      <c r="B15" s="256"/>
      <c r="C15" s="246"/>
      <c r="D15" s="364"/>
      <c r="E15" s="503"/>
      <c r="F15" s="486"/>
      <c r="G15" s="486"/>
      <c r="H15" s="80"/>
      <c r="I15" s="81"/>
      <c r="J15" s="114"/>
      <c r="K15" s="109"/>
    </row>
    <row r="16" spans="1:11" s="78" customFormat="1" ht="48">
      <c r="A16" s="248" t="s">
        <v>108</v>
      </c>
      <c r="B16" s="256">
        <f>COUNT($A$9:B14)+1</f>
        <v>4</v>
      </c>
      <c r="C16" s="348" t="s">
        <v>520</v>
      </c>
      <c r="D16" s="364" t="s">
        <v>4</v>
      </c>
      <c r="E16" s="503">
        <v>12</v>
      </c>
      <c r="F16" s="486"/>
      <c r="G16" s="486">
        <f>IF('Osnovni podatki'!$B$41=1,E16*F16,"")</f>
        <v>0</v>
      </c>
      <c r="H16" s="80"/>
      <c r="I16" s="81"/>
      <c r="J16" s="114"/>
      <c r="K16" s="84"/>
    </row>
    <row r="17" spans="1:11" s="78" customFormat="1" ht="12.75">
      <c r="A17" s="248"/>
      <c r="B17" s="256"/>
      <c r="C17" s="246"/>
      <c r="D17" s="364"/>
      <c r="E17" s="503"/>
      <c r="F17" s="486"/>
      <c r="G17" s="486"/>
      <c r="H17" s="80"/>
      <c r="I17" s="81"/>
      <c r="J17" s="114"/>
      <c r="K17" s="109"/>
    </row>
    <row r="18" spans="1:11" s="78" customFormat="1" ht="48">
      <c r="A18" s="248" t="s">
        <v>108</v>
      </c>
      <c r="B18" s="256">
        <f>COUNT($A$9:B16)+1</f>
        <v>5</v>
      </c>
      <c r="C18" s="348" t="s">
        <v>521</v>
      </c>
      <c r="D18" s="364" t="s">
        <v>4</v>
      </c>
      <c r="E18" s="503">
        <v>12</v>
      </c>
      <c r="F18" s="486"/>
      <c r="G18" s="486">
        <f>IF('Osnovni podatki'!$B$41=1,E18*F18,"")</f>
        <v>0</v>
      </c>
      <c r="H18" s="80"/>
      <c r="I18" s="81"/>
      <c r="J18" s="114"/>
      <c r="K18" s="82"/>
    </row>
    <row r="19" spans="1:11" s="78" customFormat="1" ht="12.75">
      <c r="A19" s="248"/>
      <c r="B19" s="79"/>
      <c r="C19" s="243"/>
      <c r="D19" s="391"/>
      <c r="E19" s="536"/>
      <c r="F19" s="486"/>
      <c r="G19" s="486"/>
      <c r="H19" s="80"/>
      <c r="I19" s="81"/>
      <c r="J19" s="114"/>
      <c r="K19" s="84"/>
    </row>
    <row r="20" spans="1:11" s="78" customFormat="1" ht="36">
      <c r="A20" s="248" t="s">
        <v>108</v>
      </c>
      <c r="B20" s="256">
        <f>COUNT($A$9:B18)+1</f>
        <v>6</v>
      </c>
      <c r="C20" s="348" t="s">
        <v>522</v>
      </c>
      <c r="D20" s="364" t="s">
        <v>4</v>
      </c>
      <c r="E20" s="503">
        <v>12</v>
      </c>
      <c r="F20" s="486"/>
      <c r="G20" s="486">
        <f>IF('Osnovni podatki'!$B$41=1,E20*F20,"")</f>
        <v>0</v>
      </c>
      <c r="H20" s="80"/>
      <c r="I20" s="81"/>
      <c r="J20" s="114"/>
      <c r="K20" s="84"/>
    </row>
    <row r="21" spans="1:11" s="78" customFormat="1" ht="12.75">
      <c r="A21" s="248"/>
      <c r="B21" s="79"/>
      <c r="C21" s="243"/>
      <c r="D21" s="391"/>
      <c r="E21" s="536"/>
      <c r="F21" s="486"/>
      <c r="G21" s="486"/>
      <c r="H21" s="80"/>
      <c r="I21" s="81"/>
      <c r="J21" s="114"/>
      <c r="K21" s="84"/>
    </row>
    <row r="22" spans="1:11" s="78" customFormat="1" ht="48">
      <c r="A22" s="248" t="s">
        <v>108</v>
      </c>
      <c r="B22" s="256">
        <f>COUNT($A$9:B21)+1</f>
        <v>7</v>
      </c>
      <c r="C22" s="348" t="s">
        <v>523</v>
      </c>
      <c r="D22" s="364" t="s">
        <v>4</v>
      </c>
      <c r="E22" s="503">
        <v>12</v>
      </c>
      <c r="F22" s="486"/>
      <c r="G22" s="486">
        <f>IF('Osnovni podatki'!$B$41=1,E22*F22,"")</f>
        <v>0</v>
      </c>
      <c r="H22" s="80"/>
      <c r="I22" s="81"/>
      <c r="J22" s="114"/>
      <c r="K22" s="82"/>
    </row>
    <row r="23" spans="1:11" s="78" customFormat="1" ht="12.75">
      <c r="A23" s="248"/>
      <c r="B23" s="79"/>
      <c r="C23" s="257"/>
      <c r="D23" s="391"/>
      <c r="E23" s="536"/>
      <c r="F23" s="486"/>
      <c r="G23" s="486"/>
      <c r="H23" s="80"/>
      <c r="I23" s="81"/>
      <c r="J23" s="114"/>
      <c r="K23" s="82"/>
    </row>
    <row r="24" spans="1:11" s="78" customFormat="1" ht="36">
      <c r="A24" s="248" t="s">
        <v>108</v>
      </c>
      <c r="B24" s="256">
        <f>COUNT($A$9:B22)+1</f>
        <v>8</v>
      </c>
      <c r="C24" s="348" t="s">
        <v>524</v>
      </c>
      <c r="D24" s="364" t="s">
        <v>4</v>
      </c>
      <c r="E24" s="503">
        <v>22</v>
      </c>
      <c r="F24" s="486"/>
      <c r="G24" s="486">
        <f>IF('Osnovni podatki'!$B$41=1,E24*F24,"")</f>
        <v>0</v>
      </c>
      <c r="H24" s="80"/>
      <c r="I24" s="81"/>
      <c r="J24" s="114"/>
      <c r="K24" s="82"/>
    </row>
    <row r="25" spans="1:11" s="78" customFormat="1" ht="12.75">
      <c r="A25" s="248"/>
      <c r="B25" s="79"/>
      <c r="C25" s="257"/>
      <c r="D25" s="391"/>
      <c r="E25" s="536"/>
      <c r="F25" s="486"/>
      <c r="G25" s="486"/>
      <c r="H25" s="80"/>
      <c r="I25" s="81"/>
      <c r="J25" s="114"/>
      <c r="K25" s="82"/>
    </row>
    <row r="26" spans="1:11" s="78" customFormat="1" ht="48">
      <c r="A26" s="248" t="s">
        <v>108</v>
      </c>
      <c r="B26" s="256">
        <f>COUNT($A$9:B24)+1</f>
        <v>9</v>
      </c>
      <c r="C26" s="348" t="s">
        <v>525</v>
      </c>
      <c r="D26" s="364" t="s">
        <v>4</v>
      </c>
      <c r="E26" s="503">
        <v>8</v>
      </c>
      <c r="F26" s="486"/>
      <c r="G26" s="486">
        <f>IF('Osnovni podatki'!$B$41=1,E26*F26,"")</f>
        <v>0</v>
      </c>
      <c r="H26" s="80"/>
      <c r="I26" s="81"/>
      <c r="J26" s="114"/>
      <c r="K26" s="82"/>
    </row>
    <row r="27" spans="1:11" s="78" customFormat="1" ht="12.75">
      <c r="A27" s="248"/>
      <c r="B27" s="79"/>
      <c r="C27" s="257"/>
      <c r="D27" s="391"/>
      <c r="E27" s="536"/>
      <c r="F27" s="486"/>
      <c r="G27" s="486"/>
      <c r="H27" s="80"/>
      <c r="I27" s="81"/>
      <c r="J27" s="114"/>
      <c r="K27" s="82"/>
    </row>
    <row r="28" spans="1:11" s="78" customFormat="1" ht="36">
      <c r="A28" s="248" t="s">
        <v>108</v>
      </c>
      <c r="B28" s="256">
        <f>COUNT($A$9:B26)+1</f>
        <v>10</v>
      </c>
      <c r="C28" s="348" t="s">
        <v>526</v>
      </c>
      <c r="D28" s="364" t="s">
        <v>4</v>
      </c>
      <c r="E28" s="503">
        <v>13</v>
      </c>
      <c r="F28" s="486"/>
      <c r="G28" s="486">
        <f>IF('Osnovni podatki'!$B$41=1,E28*F28,"")</f>
        <v>0</v>
      </c>
      <c r="H28" s="80"/>
      <c r="I28" s="81"/>
      <c r="J28" s="114"/>
      <c r="K28" s="82"/>
    </row>
    <row r="29" spans="1:11" s="78" customFormat="1" ht="12.75">
      <c r="A29" s="248"/>
      <c r="B29" s="79"/>
      <c r="C29" s="257"/>
      <c r="D29" s="391"/>
      <c r="E29" s="536"/>
      <c r="F29" s="486"/>
      <c r="G29" s="486"/>
      <c r="H29" s="80"/>
      <c r="I29" s="81"/>
      <c r="J29" s="114"/>
      <c r="K29" s="82"/>
    </row>
    <row r="30" spans="1:11" s="78" customFormat="1" ht="24">
      <c r="A30" s="248" t="s">
        <v>108</v>
      </c>
      <c r="B30" s="256">
        <f>COUNT($A$9:B28)+1</f>
        <v>11</v>
      </c>
      <c r="C30" s="348" t="s">
        <v>527</v>
      </c>
      <c r="D30" s="364" t="s">
        <v>4</v>
      </c>
      <c r="E30" s="503">
        <v>12</v>
      </c>
      <c r="F30" s="486"/>
      <c r="G30" s="486">
        <f>IF('Osnovni podatki'!$B$41=1,E30*F30,"")</f>
        <v>0</v>
      </c>
      <c r="H30" s="80"/>
      <c r="I30" s="81"/>
      <c r="J30" s="114"/>
      <c r="K30" s="82"/>
    </row>
    <row r="31" spans="1:11" s="78" customFormat="1" ht="12.75">
      <c r="A31" s="248"/>
      <c r="B31" s="79"/>
      <c r="C31" s="257"/>
      <c r="D31" s="391"/>
      <c r="E31" s="536"/>
      <c r="F31" s="486"/>
      <c r="G31" s="486"/>
      <c r="H31" s="80"/>
      <c r="I31" s="81"/>
      <c r="J31" s="114"/>
      <c r="K31" s="82"/>
    </row>
    <row r="32" spans="1:11" s="78" customFormat="1" ht="24">
      <c r="A32" s="248" t="s">
        <v>108</v>
      </c>
      <c r="B32" s="256">
        <f>COUNT($A$9:B30)+1</f>
        <v>12</v>
      </c>
      <c r="C32" s="348" t="s">
        <v>529</v>
      </c>
      <c r="D32" s="364" t="s">
        <v>4</v>
      </c>
      <c r="E32" s="503">
        <v>3</v>
      </c>
      <c r="F32" s="486"/>
      <c r="G32" s="486">
        <f>IF('Osnovni podatki'!$B$41=1,E32*F32,"")</f>
        <v>0</v>
      </c>
      <c r="H32" s="80"/>
      <c r="I32" s="81"/>
      <c r="J32" s="114"/>
      <c r="K32" s="82"/>
    </row>
    <row r="33" spans="1:11" s="78" customFormat="1" ht="12.75">
      <c r="A33" s="248"/>
      <c r="B33" s="79"/>
      <c r="C33" s="243"/>
      <c r="D33" s="364"/>
      <c r="E33" s="503"/>
      <c r="F33" s="486"/>
      <c r="G33" s="486"/>
      <c r="H33" s="80"/>
      <c r="I33" s="81"/>
      <c r="J33" s="114"/>
      <c r="K33" s="82"/>
    </row>
    <row r="34" spans="1:11" s="78" customFormat="1" ht="48">
      <c r="A34" s="248" t="s">
        <v>108</v>
      </c>
      <c r="B34" s="256">
        <f>COUNT($A$9:B32)+1</f>
        <v>13</v>
      </c>
      <c r="C34" s="348" t="s">
        <v>528</v>
      </c>
      <c r="D34" s="364" t="s">
        <v>2</v>
      </c>
      <c r="E34" s="503">
        <v>72</v>
      </c>
      <c r="F34" s="486"/>
      <c r="G34" s="486">
        <f>IF('Osnovni podatki'!$B$41=1,E34*F34,"")</f>
        <v>0</v>
      </c>
      <c r="H34" s="80"/>
      <c r="I34" s="81"/>
      <c r="J34" s="114"/>
      <c r="K34" s="82"/>
    </row>
    <row r="35" spans="1:11" s="78" customFormat="1" ht="12.75">
      <c r="A35" s="248"/>
      <c r="B35" s="79"/>
      <c r="C35" s="243"/>
      <c r="D35" s="364"/>
      <c r="E35" s="503"/>
      <c r="F35" s="486"/>
      <c r="G35" s="486"/>
      <c r="H35" s="80"/>
      <c r="I35" s="81"/>
      <c r="J35" s="114"/>
      <c r="K35" s="82"/>
    </row>
    <row r="36" spans="1:11" s="78" customFormat="1" ht="36">
      <c r="A36" s="248" t="s">
        <v>108</v>
      </c>
      <c r="B36" s="256">
        <f>COUNT($A$9:B34)+1</f>
        <v>14</v>
      </c>
      <c r="C36" s="348" t="s">
        <v>530</v>
      </c>
      <c r="D36" s="364" t="s">
        <v>2</v>
      </c>
      <c r="E36" s="503">
        <v>230</v>
      </c>
      <c r="F36" s="486"/>
      <c r="G36" s="486">
        <f>IF('Osnovni podatki'!$B$41=1,E36*F36,"")</f>
        <v>0</v>
      </c>
      <c r="H36" s="80"/>
      <c r="I36" s="81"/>
      <c r="J36" s="114"/>
      <c r="K36" s="82"/>
    </row>
    <row r="37" spans="1:11" s="78" customFormat="1" ht="12.75">
      <c r="A37" s="248"/>
      <c r="B37" s="79"/>
      <c r="C37" s="243"/>
      <c r="D37" s="364"/>
      <c r="E37" s="503"/>
      <c r="F37" s="486"/>
      <c r="G37" s="486"/>
      <c r="H37" s="80"/>
      <c r="I37" s="81"/>
      <c r="J37" s="114"/>
      <c r="K37" s="82"/>
    </row>
    <row r="38" spans="1:11" s="78" customFormat="1" ht="36">
      <c r="A38" s="248" t="s">
        <v>108</v>
      </c>
      <c r="B38" s="256">
        <f>COUNT($A$9:B36)+1</f>
        <v>15</v>
      </c>
      <c r="C38" s="348" t="s">
        <v>531</v>
      </c>
      <c r="D38" s="364" t="s">
        <v>4</v>
      </c>
      <c r="E38" s="503">
        <v>1</v>
      </c>
      <c r="F38" s="486"/>
      <c r="G38" s="486">
        <f>IF('Osnovni podatki'!$B$41=1,E38*F38,"")</f>
        <v>0</v>
      </c>
      <c r="H38" s="80"/>
      <c r="I38" s="81"/>
      <c r="J38" s="114"/>
      <c r="K38" s="82"/>
    </row>
    <row r="39" spans="1:11" s="78" customFormat="1" ht="12.75">
      <c r="A39" s="248"/>
      <c r="B39" s="79"/>
      <c r="C39" s="243"/>
      <c r="D39" s="364"/>
      <c r="E39" s="503"/>
      <c r="F39" s="486"/>
      <c r="G39" s="486"/>
      <c r="H39" s="80"/>
      <c r="I39" s="81"/>
      <c r="J39" s="114"/>
      <c r="K39" s="82"/>
    </row>
    <row r="40" spans="1:11" s="78" customFormat="1" ht="48">
      <c r="A40" s="248" t="s">
        <v>108</v>
      </c>
      <c r="B40" s="256">
        <f>COUNT($A$9:B38)+1</f>
        <v>16</v>
      </c>
      <c r="C40" s="348" t="s">
        <v>532</v>
      </c>
      <c r="D40" s="364" t="s">
        <v>4</v>
      </c>
      <c r="E40" s="503">
        <v>30</v>
      </c>
      <c r="F40" s="486"/>
      <c r="G40" s="486">
        <f>IF('Osnovni podatki'!$B$41=1,E40*F40,"")</f>
        <v>0</v>
      </c>
      <c r="H40" s="80"/>
      <c r="I40" s="81"/>
      <c r="J40" s="114"/>
      <c r="K40" s="82"/>
    </row>
    <row r="41" spans="1:11" s="78" customFormat="1" ht="12.75">
      <c r="A41" s="248"/>
      <c r="B41" s="79"/>
      <c r="C41" s="243"/>
      <c r="D41" s="364"/>
      <c r="E41" s="503"/>
      <c r="F41" s="486"/>
      <c r="G41" s="486"/>
      <c r="H41" s="80"/>
      <c r="I41" s="81"/>
      <c r="J41" s="114"/>
      <c r="K41" s="82"/>
    </row>
    <row r="42" spans="1:11" s="78" customFormat="1" ht="36">
      <c r="A42" s="248" t="s">
        <v>108</v>
      </c>
      <c r="B42" s="256">
        <f>COUNT($A$9:B40)+1</f>
        <v>17</v>
      </c>
      <c r="C42" s="348" t="s">
        <v>533</v>
      </c>
      <c r="D42" s="364" t="s">
        <v>4</v>
      </c>
      <c r="E42" s="503">
        <v>22</v>
      </c>
      <c r="F42" s="486"/>
      <c r="G42" s="486">
        <f>IF('Osnovni podatki'!$B$41=1,E42*F42,"")</f>
        <v>0</v>
      </c>
      <c r="H42" s="80"/>
      <c r="I42" s="81"/>
      <c r="J42" s="114"/>
      <c r="K42" s="82"/>
    </row>
    <row r="43" spans="1:11" s="78" customFormat="1" ht="12.75">
      <c r="A43" s="248"/>
      <c r="B43" s="79"/>
      <c r="C43" s="243"/>
      <c r="D43" s="364"/>
      <c r="E43" s="503"/>
      <c r="F43" s="486"/>
      <c r="G43" s="486"/>
      <c r="H43" s="80"/>
      <c r="I43" s="81"/>
      <c r="J43" s="114"/>
      <c r="K43" s="82"/>
    </row>
    <row r="44" spans="1:11" s="78" customFormat="1" ht="48">
      <c r="A44" s="248" t="s">
        <v>108</v>
      </c>
      <c r="B44" s="256">
        <f>COUNT($A$9:B42)+1</f>
        <v>18</v>
      </c>
      <c r="C44" s="348" t="s">
        <v>534</v>
      </c>
      <c r="D44" s="364" t="s">
        <v>2</v>
      </c>
      <c r="E44" s="503">
        <v>210</v>
      </c>
      <c r="F44" s="486"/>
      <c r="G44" s="486">
        <f>IF('Osnovni podatki'!$B$41=1,E44*F44,"")</f>
        <v>0</v>
      </c>
      <c r="H44" s="80"/>
      <c r="I44" s="81"/>
      <c r="J44" s="114"/>
      <c r="K44" s="82"/>
    </row>
    <row r="45" spans="1:11" s="78" customFormat="1" ht="12.75">
      <c r="A45" s="248"/>
      <c r="B45" s="79"/>
      <c r="C45" s="243"/>
      <c r="D45" s="364"/>
      <c r="E45" s="503"/>
      <c r="F45" s="486"/>
      <c r="G45" s="486"/>
      <c r="H45" s="80"/>
      <c r="I45" s="81"/>
      <c r="J45" s="114"/>
      <c r="K45" s="82"/>
    </row>
    <row r="46" spans="1:11" s="78" customFormat="1" ht="36">
      <c r="A46" s="248" t="s">
        <v>108</v>
      </c>
      <c r="B46" s="256">
        <f>COUNT($A$9:B44)+1</f>
        <v>19</v>
      </c>
      <c r="C46" s="246" t="s">
        <v>535</v>
      </c>
      <c r="D46" s="364" t="s">
        <v>4</v>
      </c>
      <c r="E46" s="503">
        <v>64</v>
      </c>
      <c r="F46" s="486"/>
      <c r="G46" s="486">
        <f>IF('Osnovni podatki'!$B$41=1,E46*F46,"")</f>
        <v>0</v>
      </c>
      <c r="H46" s="80"/>
      <c r="I46" s="81"/>
      <c r="J46" s="114"/>
      <c r="K46" s="82"/>
    </row>
    <row r="47" spans="1:11" s="78" customFormat="1" ht="12.75">
      <c r="A47" s="248"/>
      <c r="B47" s="79"/>
      <c r="C47" s="246"/>
      <c r="D47" s="364"/>
      <c r="E47" s="503"/>
      <c r="F47" s="486"/>
      <c r="G47" s="486"/>
      <c r="H47" s="80"/>
      <c r="I47" s="81"/>
      <c r="J47" s="114"/>
      <c r="K47" s="82"/>
    </row>
    <row r="48" spans="1:11" s="78" customFormat="1" ht="51" customHeight="1">
      <c r="A48" s="248" t="s">
        <v>108</v>
      </c>
      <c r="B48" s="256">
        <f>COUNT($A$9:B46)+1</f>
        <v>20</v>
      </c>
      <c r="C48" s="246" t="s">
        <v>536</v>
      </c>
      <c r="D48" s="364" t="s">
        <v>4</v>
      </c>
      <c r="E48" s="503">
        <v>10</v>
      </c>
      <c r="F48" s="486"/>
      <c r="G48" s="486">
        <f>IF('Osnovni podatki'!$B$41=1,E48*F48,"")</f>
        <v>0</v>
      </c>
      <c r="H48" s="80"/>
      <c r="I48" s="81"/>
      <c r="J48" s="114"/>
      <c r="K48" s="82"/>
    </row>
    <row r="49" spans="1:11" s="78" customFormat="1" ht="12.75">
      <c r="A49" s="248"/>
      <c r="B49" s="256"/>
      <c r="C49" s="246"/>
      <c r="D49" s="364"/>
      <c r="E49" s="503"/>
      <c r="F49" s="486"/>
      <c r="G49" s="486"/>
      <c r="H49" s="80"/>
      <c r="I49" s="81"/>
      <c r="J49" s="114"/>
      <c r="K49" s="82"/>
    </row>
    <row r="50" spans="1:11" s="133" customFormat="1" ht="36">
      <c r="A50" s="248" t="s">
        <v>108</v>
      </c>
      <c r="B50" s="256">
        <f>COUNT($A$9:B48)+1</f>
        <v>21</v>
      </c>
      <c r="C50" s="549" t="s">
        <v>537</v>
      </c>
      <c r="D50" s="364" t="s">
        <v>96</v>
      </c>
      <c r="E50" s="503">
        <v>1</v>
      </c>
      <c r="F50" s="486"/>
      <c r="G50" s="486">
        <f>IF('Osnovni podatki'!$B$41=1,E50*F50,"")</f>
        <v>0</v>
      </c>
      <c r="H50" s="80"/>
      <c r="I50" s="81"/>
      <c r="J50" s="114"/>
      <c r="K50" s="82"/>
    </row>
    <row r="51" spans="1:11" s="78" customFormat="1" ht="12.75">
      <c r="A51" s="248"/>
      <c r="B51" s="256"/>
      <c r="C51" s="246"/>
      <c r="D51" s="364"/>
      <c r="E51" s="503"/>
      <c r="F51" s="486"/>
      <c r="G51" s="486"/>
      <c r="H51" s="80"/>
      <c r="I51" s="81"/>
      <c r="J51" s="114"/>
      <c r="K51" s="82"/>
    </row>
    <row r="52" spans="1:11" s="133" customFormat="1" ht="24">
      <c r="A52" s="248" t="s">
        <v>108</v>
      </c>
      <c r="B52" s="256">
        <f>COUNT($A$9:B50)+1</f>
        <v>22</v>
      </c>
      <c r="C52" s="348" t="s">
        <v>538</v>
      </c>
      <c r="D52" s="364" t="s">
        <v>96</v>
      </c>
      <c r="E52" s="503">
        <v>1</v>
      </c>
      <c r="F52" s="486"/>
      <c r="G52" s="486">
        <f>IF('Osnovni podatki'!$B$41=1,E52*F52,"")</f>
        <v>0</v>
      </c>
      <c r="H52" s="80"/>
      <c r="I52" s="81"/>
      <c r="J52" s="114"/>
      <c r="K52" s="82"/>
    </row>
    <row r="53" spans="1:11" s="112" customFormat="1" ht="15">
      <c r="A53" s="248"/>
      <c r="B53" s="256"/>
      <c r="C53" s="257"/>
      <c r="D53" s="391"/>
      <c r="E53" s="536"/>
      <c r="F53" s="486"/>
      <c r="G53" s="486"/>
      <c r="H53" s="80"/>
      <c r="I53" s="81"/>
      <c r="J53" s="114"/>
      <c r="K53" s="82"/>
    </row>
    <row r="54" spans="1:11" s="78" customFormat="1" ht="12.75">
      <c r="A54" s="248" t="s">
        <v>108</v>
      </c>
      <c r="B54" s="256">
        <f>COUNT($A$9:B52)+1</f>
        <v>23</v>
      </c>
      <c r="C54" s="349" t="s">
        <v>539</v>
      </c>
      <c r="D54" s="364" t="s">
        <v>138</v>
      </c>
      <c r="E54" s="364">
        <v>3</v>
      </c>
      <c r="F54" s="486">
        <f>(SUM(G10:G52))/100</f>
        <v>0</v>
      </c>
      <c r="G54" s="486">
        <f>IF('Osnovni podatki'!$B$41=1,E54*F54,"")</f>
        <v>0</v>
      </c>
      <c r="H54" s="80"/>
      <c r="I54" s="81"/>
      <c r="J54" s="114"/>
      <c r="K54" s="82"/>
    </row>
    <row r="55" spans="1:11" s="78" customFormat="1" ht="12.75">
      <c r="A55" s="248"/>
      <c r="B55" s="256"/>
      <c r="C55" s="243"/>
      <c r="D55" s="364"/>
      <c r="E55" s="364"/>
      <c r="F55" s="486"/>
      <c r="G55" s="486"/>
      <c r="H55" s="80"/>
      <c r="I55" s="81"/>
      <c r="J55" s="114"/>
      <c r="K55" s="82"/>
    </row>
    <row r="56" spans="1:11" s="78" customFormat="1" ht="12.75">
      <c r="A56" s="248" t="s">
        <v>108</v>
      </c>
      <c r="B56" s="256">
        <f>COUNT($A$9:B54)+1</f>
        <v>24</v>
      </c>
      <c r="C56" s="349" t="s">
        <v>540</v>
      </c>
      <c r="D56" s="364" t="s">
        <v>138</v>
      </c>
      <c r="E56" s="364">
        <v>3</v>
      </c>
      <c r="F56" s="486">
        <f>(SUM(G10:G52))/100</f>
        <v>0</v>
      </c>
      <c r="G56" s="486">
        <f>IF('Osnovni podatki'!$B$41=1,E56*F56,"")</f>
        <v>0</v>
      </c>
      <c r="H56" s="80"/>
      <c r="I56" s="81"/>
      <c r="J56" s="114"/>
      <c r="K56" s="82"/>
    </row>
    <row r="57" spans="1:11" s="175" customFormat="1" ht="14.25" customHeight="1">
      <c r="A57" s="248"/>
      <c r="B57" s="256"/>
      <c r="C57" s="246"/>
      <c r="D57" s="249"/>
      <c r="E57" s="250"/>
      <c r="F57" s="486"/>
      <c r="G57" s="486"/>
      <c r="H57" s="80"/>
      <c r="I57" s="81"/>
      <c r="J57" s="114"/>
      <c r="K57" s="82"/>
    </row>
    <row r="58" spans="1:7" s="133" customFormat="1" ht="13.5" thickBot="1">
      <c r="A58" s="130"/>
      <c r="B58" s="130"/>
      <c r="C58" s="130"/>
      <c r="D58" s="130"/>
      <c r="E58" s="130"/>
      <c r="F58" s="130"/>
      <c r="G58" s="488"/>
    </row>
    <row r="59" spans="1:7" s="133" customFormat="1" ht="13.5" thickBot="1">
      <c r="A59" s="294"/>
      <c r="B59" s="295"/>
      <c r="C59" s="130" t="str">
        <f>CONCATENATE(B8," ",C8," - SKUPAJ:")</f>
        <v>I. ELEKTRO DEL - SKUPAJ:</v>
      </c>
      <c r="D59" s="130"/>
      <c r="E59" s="130"/>
      <c r="F59" s="130"/>
      <c r="G59" s="488">
        <f>IF('Osnovni podatki'!$B$41=1,SUM(G9:G57),"")</f>
        <v>0</v>
      </c>
    </row>
    <row r="60" spans="1:7" s="158" customFormat="1" ht="19.5" thickBot="1">
      <c r="A60" s="302"/>
      <c r="B60" s="302"/>
      <c r="C60" s="302"/>
      <c r="D60" s="301"/>
      <c r="E60" s="302"/>
      <c r="F60" s="497"/>
      <c r="G60" s="497"/>
    </row>
    <row r="61" spans="1:7" s="175" customFormat="1" ht="14.25" customHeight="1" thickBot="1">
      <c r="A61" s="342" t="str">
        <f>CONCATENATE("DELNA REKAPITULACIJA - ",A3,C3)</f>
        <v>DELNA REKAPITULACIJA - E6.STRELOVOD</v>
      </c>
      <c r="B61" s="342"/>
      <c r="C61" s="342"/>
      <c r="D61" s="342"/>
      <c r="E61" s="342"/>
      <c r="F61" s="380"/>
      <c r="G61" s="380"/>
    </row>
    <row r="62" spans="1:7" s="175" customFormat="1" ht="12.75" customHeight="1">
      <c r="A62" s="304"/>
      <c r="B62" s="304"/>
      <c r="C62" s="305"/>
      <c r="D62" s="308"/>
      <c r="E62" s="308"/>
      <c r="F62" s="499"/>
      <c r="G62" s="499"/>
    </row>
    <row r="63" spans="1:7" s="138" customFormat="1" ht="12.75">
      <c r="A63" s="309"/>
      <c r="B63" s="313" t="str">
        <f>+B8</f>
        <v>I.</v>
      </c>
      <c r="C63" s="134" t="str">
        <f>+C8</f>
        <v>ELEKTRO DEL</v>
      </c>
      <c r="E63" s="136"/>
      <c r="F63" s="136"/>
      <c r="G63" s="500">
        <f>+G59</f>
        <v>0</v>
      </c>
    </row>
    <row r="64" spans="1:7" s="138" customFormat="1" ht="12.75">
      <c r="A64" s="184"/>
      <c r="B64" s="184"/>
      <c r="C64" s="220" t="str">
        <f>CONCATENATE(A3," ",C3," - SKUPAJ:")</f>
        <v>E6. STRELOVOD - SKUPAJ:</v>
      </c>
      <c r="D64" s="136"/>
      <c r="E64" s="136"/>
      <c r="F64" s="136"/>
      <c r="G64" s="500">
        <f>IF('Osnovni podatki'!$B$41=1,SUM(G63:G63),"")</f>
        <v>0</v>
      </c>
    </row>
    <row r="65" spans="1:7" s="175" customFormat="1" ht="12.75">
      <c r="A65" s="315"/>
      <c r="B65" s="315"/>
      <c r="E65" s="316"/>
      <c r="F65" s="312"/>
      <c r="G65" s="499"/>
    </row>
    <row r="66" spans="1:7" s="78" customFormat="1" ht="12.75">
      <c r="A66" s="175"/>
      <c r="B66" s="175"/>
      <c r="C66" s="310"/>
      <c r="E66" s="281"/>
      <c r="F66" s="483"/>
      <c r="G66" s="483"/>
    </row>
    <row r="67" spans="3:7" s="78" customFormat="1" ht="12">
      <c r="C67" s="256"/>
      <c r="E67" s="281"/>
      <c r="F67" s="483"/>
      <c r="G67" s="483"/>
    </row>
    <row r="68" spans="3:7" s="78" customFormat="1" ht="12">
      <c r="C68" s="256"/>
      <c r="E68" s="281"/>
      <c r="F68" s="483"/>
      <c r="G68" s="483"/>
    </row>
    <row r="69" spans="3:7" s="78" customFormat="1" ht="12">
      <c r="C69" s="256"/>
      <c r="E69" s="281"/>
      <c r="F69" s="483"/>
      <c r="G69" s="483"/>
    </row>
    <row r="70" spans="3:7" s="78" customFormat="1" ht="12">
      <c r="C70" s="256"/>
      <c r="E70" s="281"/>
      <c r="F70" s="483"/>
      <c r="G70" s="483"/>
    </row>
    <row r="71" spans="3:7" s="78" customFormat="1" ht="12">
      <c r="C71" s="256"/>
      <c r="E71" s="281"/>
      <c r="F71" s="483"/>
      <c r="G71" s="483"/>
    </row>
    <row r="72" spans="3:7" s="78" customFormat="1" ht="12">
      <c r="C72" s="256"/>
      <c r="E72" s="281"/>
      <c r="F72" s="483"/>
      <c r="G72" s="483"/>
    </row>
    <row r="73" spans="3:7" s="78" customFormat="1" ht="12">
      <c r="C73" s="256"/>
      <c r="E73" s="281"/>
      <c r="F73" s="483"/>
      <c r="G73" s="483"/>
    </row>
    <row r="74" spans="3:7" s="78" customFormat="1" ht="12">
      <c r="C74" s="256"/>
      <c r="E74" s="281"/>
      <c r="F74" s="483"/>
      <c r="G74" s="483"/>
    </row>
    <row r="75" spans="3:7" s="78" customFormat="1" ht="12">
      <c r="C75" s="256"/>
      <c r="E75" s="281"/>
      <c r="F75" s="483"/>
      <c r="G75" s="483"/>
    </row>
    <row r="76" spans="3:7" s="78" customFormat="1" ht="12">
      <c r="C76" s="256"/>
      <c r="E76" s="281"/>
      <c r="F76" s="483"/>
      <c r="G76" s="483"/>
    </row>
    <row r="77" spans="3:7" s="78" customFormat="1" ht="12">
      <c r="C77" s="256"/>
      <c r="E77" s="281"/>
      <c r="F77" s="483"/>
      <c r="G77" s="483"/>
    </row>
    <row r="78" spans="3:7" s="78" customFormat="1" ht="12">
      <c r="C78" s="256"/>
      <c r="E78" s="281"/>
      <c r="F78" s="483"/>
      <c r="G78" s="483"/>
    </row>
    <row r="79" spans="3:7" s="78" customFormat="1" ht="12">
      <c r="C79" s="256"/>
      <c r="E79" s="281"/>
      <c r="F79" s="483"/>
      <c r="G79" s="483"/>
    </row>
    <row r="80" spans="3:7" s="78" customFormat="1" ht="12">
      <c r="C80" s="256"/>
      <c r="E80" s="281"/>
      <c r="F80" s="483"/>
      <c r="G80" s="483"/>
    </row>
    <row r="81" spans="3:7" s="78" customFormat="1" ht="12">
      <c r="C81" s="256"/>
      <c r="E81" s="281"/>
      <c r="F81" s="483"/>
      <c r="G81" s="483"/>
    </row>
    <row r="82" spans="3:7" s="78" customFormat="1" ht="12">
      <c r="C82" s="256"/>
      <c r="E82" s="281"/>
      <c r="F82" s="483"/>
      <c r="G82" s="483"/>
    </row>
    <row r="83" spans="3:7" s="78" customFormat="1" ht="12">
      <c r="C83" s="256"/>
      <c r="E83" s="281"/>
      <c r="F83" s="483"/>
      <c r="G83" s="483"/>
    </row>
    <row r="84" spans="3:7" s="78" customFormat="1" ht="12">
      <c r="C84" s="256"/>
      <c r="E84" s="281"/>
      <c r="F84" s="483"/>
      <c r="G84" s="483"/>
    </row>
    <row r="85" spans="3:7" s="78" customFormat="1" ht="12">
      <c r="C85" s="256"/>
      <c r="E85" s="281"/>
      <c r="F85" s="483"/>
      <c r="G85" s="483"/>
    </row>
    <row r="86" spans="3:7" s="78" customFormat="1" ht="12">
      <c r="C86" s="256"/>
      <c r="E86" s="281"/>
      <c r="F86" s="483"/>
      <c r="G86" s="483"/>
    </row>
    <row r="87" spans="3:7" s="78" customFormat="1" ht="12">
      <c r="C87" s="256"/>
      <c r="E87" s="281"/>
      <c r="F87" s="483"/>
      <c r="G87" s="483"/>
    </row>
    <row r="88" spans="3:7" s="78" customFormat="1" ht="12">
      <c r="C88" s="256"/>
      <c r="E88" s="281"/>
      <c r="F88" s="483"/>
      <c r="G88" s="483"/>
    </row>
    <row r="89" spans="3:7" s="78" customFormat="1" ht="12">
      <c r="C89" s="256"/>
      <c r="E89" s="281"/>
      <c r="F89" s="483"/>
      <c r="G89" s="483"/>
    </row>
    <row r="90" spans="3:7" s="78" customFormat="1" ht="12">
      <c r="C90" s="256"/>
      <c r="E90" s="281"/>
      <c r="F90" s="483"/>
      <c r="G90" s="483"/>
    </row>
    <row r="91" spans="3:7" s="78" customFormat="1" ht="12">
      <c r="C91" s="256"/>
      <c r="E91" s="281"/>
      <c r="F91" s="483"/>
      <c r="G91" s="483"/>
    </row>
    <row r="92" spans="3:7" s="78" customFormat="1" ht="12">
      <c r="C92" s="256"/>
      <c r="E92" s="281"/>
      <c r="F92" s="483"/>
      <c r="G92" s="483"/>
    </row>
    <row r="93" spans="3:7" s="78" customFormat="1" ht="12">
      <c r="C93" s="256"/>
      <c r="E93" s="281"/>
      <c r="F93" s="483"/>
      <c r="G93" s="483"/>
    </row>
    <row r="94" spans="3:7" s="78" customFormat="1" ht="12">
      <c r="C94" s="256"/>
      <c r="E94" s="281"/>
      <c r="F94" s="483"/>
      <c r="G94" s="483"/>
    </row>
    <row r="95" spans="3:7" s="78" customFormat="1" ht="12">
      <c r="C95" s="256"/>
      <c r="E95" s="281"/>
      <c r="F95" s="483"/>
      <c r="G95" s="483"/>
    </row>
    <row r="96" spans="3:7" s="78" customFormat="1" ht="12">
      <c r="C96" s="256"/>
      <c r="E96" s="281"/>
      <c r="F96" s="483"/>
      <c r="G96" s="483"/>
    </row>
    <row r="97" spans="3:7" s="78" customFormat="1" ht="12">
      <c r="C97" s="256"/>
      <c r="E97" s="281"/>
      <c r="F97" s="483"/>
      <c r="G97" s="483"/>
    </row>
    <row r="98" spans="3:7" s="78" customFormat="1" ht="12">
      <c r="C98" s="256"/>
      <c r="E98" s="281"/>
      <c r="F98" s="483"/>
      <c r="G98" s="483"/>
    </row>
    <row r="99" spans="3:7" s="78" customFormat="1" ht="12">
      <c r="C99" s="256"/>
      <c r="E99" s="281"/>
      <c r="F99" s="483"/>
      <c r="G99" s="483"/>
    </row>
    <row r="100" spans="3:7" s="78" customFormat="1" ht="12">
      <c r="C100" s="256"/>
      <c r="E100" s="281"/>
      <c r="F100" s="483"/>
      <c r="G100" s="483"/>
    </row>
    <row r="101" spans="3:7" s="78" customFormat="1" ht="12">
      <c r="C101" s="256"/>
      <c r="E101" s="281"/>
      <c r="F101" s="483"/>
      <c r="G101" s="483"/>
    </row>
    <row r="102" spans="3:7" s="78" customFormat="1" ht="12">
      <c r="C102" s="256"/>
      <c r="E102" s="281"/>
      <c r="F102" s="483"/>
      <c r="G102" s="483"/>
    </row>
    <row r="103" spans="3:7" s="78" customFormat="1" ht="12">
      <c r="C103" s="256"/>
      <c r="E103" s="281"/>
      <c r="F103" s="483"/>
      <c r="G103" s="483"/>
    </row>
    <row r="104" spans="3:7" s="78" customFormat="1" ht="12">
      <c r="C104" s="256"/>
      <c r="E104" s="281"/>
      <c r="F104" s="483"/>
      <c r="G104" s="483"/>
    </row>
    <row r="105" spans="3:7" s="78" customFormat="1" ht="12">
      <c r="C105" s="256"/>
      <c r="E105" s="281"/>
      <c r="F105" s="483"/>
      <c r="G105" s="483"/>
    </row>
    <row r="106" spans="3:7" s="78" customFormat="1" ht="12">
      <c r="C106" s="256"/>
      <c r="E106" s="281"/>
      <c r="F106" s="483"/>
      <c r="G106" s="483"/>
    </row>
    <row r="107" spans="3:7" s="78" customFormat="1" ht="12">
      <c r="C107" s="256"/>
      <c r="E107" s="281"/>
      <c r="F107" s="483"/>
      <c r="G107" s="483"/>
    </row>
    <row r="108" spans="3:7" s="78" customFormat="1" ht="12">
      <c r="C108" s="256"/>
      <c r="E108" s="281"/>
      <c r="F108" s="483"/>
      <c r="G108" s="483"/>
    </row>
    <row r="109" spans="3:7" s="78" customFormat="1" ht="12">
      <c r="C109" s="256"/>
      <c r="E109" s="281"/>
      <c r="F109" s="483"/>
      <c r="G109" s="483"/>
    </row>
    <row r="110" spans="3:7" s="78" customFormat="1" ht="12">
      <c r="C110" s="256"/>
      <c r="E110" s="281"/>
      <c r="F110" s="483"/>
      <c r="G110" s="483"/>
    </row>
    <row r="111" spans="3:7" s="78" customFormat="1" ht="12">
      <c r="C111" s="256"/>
      <c r="E111" s="281"/>
      <c r="F111" s="483"/>
      <c r="G111" s="483"/>
    </row>
    <row r="112" spans="3:7" s="78" customFormat="1" ht="12">
      <c r="C112" s="256"/>
      <c r="E112" s="281"/>
      <c r="F112" s="483"/>
      <c r="G112" s="483"/>
    </row>
    <row r="113" spans="3:7" s="78" customFormat="1" ht="12">
      <c r="C113" s="256"/>
      <c r="E113" s="281"/>
      <c r="F113" s="483"/>
      <c r="G113" s="483"/>
    </row>
    <row r="114" spans="3:7" s="78" customFormat="1" ht="12">
      <c r="C114" s="256"/>
      <c r="E114" s="281"/>
      <c r="F114" s="483"/>
      <c r="G114" s="483"/>
    </row>
    <row r="115" spans="3:7" s="78" customFormat="1" ht="12">
      <c r="C115" s="256"/>
      <c r="E115" s="281"/>
      <c r="F115" s="483"/>
      <c r="G115" s="483"/>
    </row>
    <row r="116" spans="3:7" s="78" customFormat="1" ht="12">
      <c r="C116" s="256"/>
      <c r="E116" s="281"/>
      <c r="F116" s="483"/>
      <c r="G116" s="483"/>
    </row>
    <row r="117" spans="3:7" s="78" customFormat="1" ht="12">
      <c r="C117" s="256"/>
      <c r="E117" s="281"/>
      <c r="F117" s="483"/>
      <c r="G117" s="483"/>
    </row>
    <row r="118" spans="3:7" s="78" customFormat="1" ht="12">
      <c r="C118" s="256"/>
      <c r="E118" s="281"/>
      <c r="F118" s="483"/>
      <c r="G118" s="483"/>
    </row>
    <row r="119" spans="3:7" s="78" customFormat="1" ht="12">
      <c r="C119" s="256"/>
      <c r="E119" s="281"/>
      <c r="F119" s="483"/>
      <c r="G119" s="483"/>
    </row>
    <row r="120" spans="3:7" s="78" customFormat="1" ht="12">
      <c r="C120" s="256"/>
      <c r="E120" s="281"/>
      <c r="F120" s="483"/>
      <c r="G120" s="483"/>
    </row>
    <row r="121" spans="3:7" s="78" customFormat="1" ht="12">
      <c r="C121" s="256"/>
      <c r="E121" s="281"/>
      <c r="F121" s="483"/>
      <c r="G121" s="483"/>
    </row>
    <row r="122" spans="3:7" s="78" customFormat="1" ht="12">
      <c r="C122" s="256"/>
      <c r="E122" s="281"/>
      <c r="F122" s="483"/>
      <c r="G122" s="483"/>
    </row>
    <row r="123" spans="3:7" s="78" customFormat="1" ht="12">
      <c r="C123" s="256"/>
      <c r="E123" s="281"/>
      <c r="F123" s="483"/>
      <c r="G123" s="483"/>
    </row>
    <row r="124" spans="3:7" s="78" customFormat="1" ht="12">
      <c r="C124" s="256"/>
      <c r="E124" s="281"/>
      <c r="F124" s="483"/>
      <c r="G124" s="483"/>
    </row>
    <row r="125" spans="3:7" s="78" customFormat="1" ht="12">
      <c r="C125" s="256"/>
      <c r="E125" s="281"/>
      <c r="F125" s="483"/>
      <c r="G125" s="483"/>
    </row>
    <row r="126" spans="3:7" s="78" customFormat="1" ht="12">
      <c r="C126" s="256"/>
      <c r="E126" s="281"/>
      <c r="F126" s="483"/>
      <c r="G126" s="483"/>
    </row>
    <row r="127" spans="3:7" s="78" customFormat="1" ht="12">
      <c r="C127" s="256"/>
      <c r="E127" s="281"/>
      <c r="F127" s="483"/>
      <c r="G127" s="483"/>
    </row>
    <row r="128" spans="3:7" s="78" customFormat="1" ht="12">
      <c r="C128" s="256"/>
      <c r="E128" s="281"/>
      <c r="F128" s="483"/>
      <c r="G128" s="483"/>
    </row>
    <row r="129" spans="3:7" s="78" customFormat="1" ht="12">
      <c r="C129" s="256"/>
      <c r="E129" s="281"/>
      <c r="F129" s="483"/>
      <c r="G129" s="483"/>
    </row>
    <row r="130" spans="3:7" s="78" customFormat="1" ht="12">
      <c r="C130" s="256"/>
      <c r="E130" s="281"/>
      <c r="F130" s="483"/>
      <c r="G130" s="483"/>
    </row>
    <row r="131" spans="3:7" s="78" customFormat="1" ht="12">
      <c r="C131" s="256"/>
      <c r="E131" s="281"/>
      <c r="F131" s="483"/>
      <c r="G131" s="483"/>
    </row>
    <row r="132" spans="3:7" s="78" customFormat="1" ht="12">
      <c r="C132" s="256"/>
      <c r="E132" s="281"/>
      <c r="F132" s="483"/>
      <c r="G132" s="483"/>
    </row>
    <row r="133" spans="3:7" s="78" customFormat="1" ht="12">
      <c r="C133" s="256"/>
      <c r="E133" s="281"/>
      <c r="F133" s="483"/>
      <c r="G133" s="483"/>
    </row>
    <row r="134" spans="3:7" s="78" customFormat="1" ht="12">
      <c r="C134" s="256"/>
      <c r="E134" s="281"/>
      <c r="F134" s="483"/>
      <c r="G134" s="483"/>
    </row>
    <row r="135" spans="3:7" s="78" customFormat="1" ht="12">
      <c r="C135" s="256"/>
      <c r="E135" s="281"/>
      <c r="F135" s="483"/>
      <c r="G135" s="483"/>
    </row>
    <row r="136" spans="3:7" s="78" customFormat="1" ht="12">
      <c r="C136" s="256"/>
      <c r="E136" s="281"/>
      <c r="F136" s="483"/>
      <c r="G136" s="483"/>
    </row>
    <row r="137" spans="3:7" s="78" customFormat="1" ht="12">
      <c r="C137" s="256"/>
      <c r="E137" s="281"/>
      <c r="F137" s="483"/>
      <c r="G137" s="483"/>
    </row>
    <row r="138" spans="3:7" s="78" customFormat="1" ht="12">
      <c r="C138" s="256"/>
      <c r="E138" s="281"/>
      <c r="F138" s="483"/>
      <c r="G138" s="483"/>
    </row>
    <row r="139" spans="3:7" s="78" customFormat="1" ht="12">
      <c r="C139" s="256"/>
      <c r="E139" s="281"/>
      <c r="F139" s="483"/>
      <c r="G139" s="483"/>
    </row>
    <row r="140" spans="3:7" s="78" customFormat="1" ht="12">
      <c r="C140" s="256"/>
      <c r="E140" s="281"/>
      <c r="F140" s="483"/>
      <c r="G140" s="483"/>
    </row>
    <row r="141" spans="3:7" s="78" customFormat="1" ht="12">
      <c r="C141" s="256"/>
      <c r="E141" s="281"/>
      <c r="F141" s="483"/>
      <c r="G141" s="483"/>
    </row>
    <row r="142" spans="3:7" s="78" customFormat="1" ht="12">
      <c r="C142" s="256"/>
      <c r="E142" s="281"/>
      <c r="F142" s="483"/>
      <c r="G142" s="483"/>
    </row>
    <row r="143" spans="3:7" s="78" customFormat="1" ht="12">
      <c r="C143" s="256"/>
      <c r="E143" s="281"/>
      <c r="F143" s="483"/>
      <c r="G143" s="483"/>
    </row>
    <row r="144" spans="3:7" s="78" customFormat="1" ht="12">
      <c r="C144" s="256"/>
      <c r="E144" s="281"/>
      <c r="F144" s="483"/>
      <c r="G144" s="483"/>
    </row>
    <row r="145" spans="3:7" s="78" customFormat="1" ht="12">
      <c r="C145" s="256"/>
      <c r="E145" s="281"/>
      <c r="F145" s="483"/>
      <c r="G145" s="483"/>
    </row>
    <row r="146" spans="3:7" s="78" customFormat="1" ht="12">
      <c r="C146" s="256"/>
      <c r="E146" s="281"/>
      <c r="F146" s="483"/>
      <c r="G146" s="483"/>
    </row>
    <row r="147" spans="3:7" s="78" customFormat="1" ht="12">
      <c r="C147" s="256"/>
      <c r="E147" s="281"/>
      <c r="F147" s="483"/>
      <c r="G147" s="483"/>
    </row>
    <row r="148" spans="3:7" s="78" customFormat="1" ht="12">
      <c r="C148" s="256"/>
      <c r="E148" s="281"/>
      <c r="F148" s="483"/>
      <c r="G148" s="483"/>
    </row>
    <row r="149" spans="3:7" s="78" customFormat="1" ht="12">
      <c r="C149" s="256"/>
      <c r="E149" s="281"/>
      <c r="F149" s="483"/>
      <c r="G149" s="483"/>
    </row>
    <row r="150" spans="3:7" s="78" customFormat="1" ht="12">
      <c r="C150" s="256"/>
      <c r="E150" s="281"/>
      <c r="F150" s="483"/>
      <c r="G150" s="483"/>
    </row>
    <row r="151" spans="3:7" s="78" customFormat="1" ht="12">
      <c r="C151" s="256"/>
      <c r="E151" s="281"/>
      <c r="F151" s="483"/>
      <c r="G151" s="483"/>
    </row>
    <row r="152" spans="3:7" s="78" customFormat="1" ht="12">
      <c r="C152" s="256"/>
      <c r="E152" s="281"/>
      <c r="F152" s="483"/>
      <c r="G152" s="483"/>
    </row>
    <row r="153" spans="3:7" s="78" customFormat="1" ht="12">
      <c r="C153" s="256"/>
      <c r="E153" s="281"/>
      <c r="F153" s="483"/>
      <c r="G153" s="483"/>
    </row>
    <row r="154" spans="3:7" s="78" customFormat="1" ht="12">
      <c r="C154" s="256"/>
      <c r="E154" s="281"/>
      <c r="F154" s="483"/>
      <c r="G154" s="483"/>
    </row>
    <row r="155" spans="3:7" s="78" customFormat="1" ht="12">
      <c r="C155" s="256"/>
      <c r="E155" s="281"/>
      <c r="F155" s="483"/>
      <c r="G155" s="483"/>
    </row>
    <row r="156" spans="3:7" s="78" customFormat="1" ht="12">
      <c r="C156" s="256"/>
      <c r="E156" s="281"/>
      <c r="F156" s="483"/>
      <c r="G156" s="483"/>
    </row>
    <row r="157" spans="3:7" s="78" customFormat="1" ht="12">
      <c r="C157" s="256"/>
      <c r="E157" s="281"/>
      <c r="F157" s="483"/>
      <c r="G157" s="483"/>
    </row>
    <row r="158" spans="3:7" s="78" customFormat="1" ht="12">
      <c r="C158" s="256"/>
      <c r="E158" s="281"/>
      <c r="F158" s="483"/>
      <c r="G158" s="483"/>
    </row>
    <row r="159" spans="3:7" s="78" customFormat="1" ht="12">
      <c r="C159" s="256"/>
      <c r="E159" s="281"/>
      <c r="F159" s="483"/>
      <c r="G159" s="483"/>
    </row>
    <row r="160" spans="3:7" s="78" customFormat="1" ht="12">
      <c r="C160" s="256"/>
      <c r="E160" s="281"/>
      <c r="F160" s="483"/>
      <c r="G160" s="483"/>
    </row>
    <row r="161" spans="3:7" s="78" customFormat="1" ht="12">
      <c r="C161" s="256"/>
      <c r="E161" s="281"/>
      <c r="F161" s="483"/>
      <c r="G161" s="483"/>
    </row>
    <row r="162" spans="3:7" s="78" customFormat="1" ht="12">
      <c r="C162" s="256"/>
      <c r="E162" s="281"/>
      <c r="F162" s="483"/>
      <c r="G162" s="483"/>
    </row>
    <row r="163" spans="3:7" s="78" customFormat="1" ht="12">
      <c r="C163" s="256"/>
      <c r="E163" s="281"/>
      <c r="F163" s="483"/>
      <c r="G163" s="483"/>
    </row>
    <row r="164" spans="3:7" s="78" customFormat="1" ht="12">
      <c r="C164" s="256"/>
      <c r="E164" s="281"/>
      <c r="F164" s="483"/>
      <c r="G164" s="483"/>
    </row>
    <row r="165" spans="3:7" s="78" customFormat="1" ht="12">
      <c r="C165" s="256"/>
      <c r="E165" s="281"/>
      <c r="F165" s="483"/>
      <c r="G165" s="483"/>
    </row>
    <row r="166" spans="3:7" s="78" customFormat="1" ht="12">
      <c r="C166" s="256"/>
      <c r="E166" s="281"/>
      <c r="F166" s="483"/>
      <c r="G166" s="483"/>
    </row>
    <row r="167" spans="3:7" s="78" customFormat="1" ht="12">
      <c r="C167" s="256"/>
      <c r="E167" s="281"/>
      <c r="F167" s="483"/>
      <c r="G167" s="483"/>
    </row>
    <row r="168" spans="3:7" s="78" customFormat="1" ht="12">
      <c r="C168" s="256"/>
      <c r="E168" s="281"/>
      <c r="F168" s="483"/>
      <c r="G168" s="483"/>
    </row>
    <row r="169" spans="1:3" ht="12.75">
      <c r="A169" s="78"/>
      <c r="B169" s="78"/>
      <c r="C169" s="256"/>
    </row>
  </sheetData>
  <sheetProtection/>
  <printOptions/>
  <pageMargins left="0.984251968503937" right="0.3937007874015748" top="0.984251968503937" bottom="0.7480314960629921" header="0" footer="0.3937007874015748"/>
  <pageSetup horizontalDpi="600" verticalDpi="600" orientation="portrait" paperSize="9" r:id="rId1"/>
  <headerFooter alignWithMargins="0">
    <oddHeader>&amp;L
&amp;9&amp;R&amp;"Projekt,Običajno"&amp;72p</oddHeader>
    <oddFooter>&amp;L&amp;9&amp;C&amp;6 &amp; List: &amp;A&amp;R &amp; &amp;9 &amp; 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Matjaž Makarovič</dc:creator>
  <cp:keywords/>
  <dc:description/>
  <cp:lastModifiedBy>Boštjan Kravos</cp:lastModifiedBy>
  <cp:lastPrinted>2018-08-10T06:43:22Z</cp:lastPrinted>
  <dcterms:created xsi:type="dcterms:W3CDTF">2007-03-07T06:54:00Z</dcterms:created>
  <dcterms:modified xsi:type="dcterms:W3CDTF">2018-08-21T07:51:01Z</dcterms:modified>
  <cp:category/>
  <cp:version/>
  <cp:contentType/>
  <cp:contentStatus/>
</cp:coreProperties>
</file>