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957" activeTab="1"/>
  </bookViews>
  <sheets>
    <sheet name="OSNOVA" sheetId="1" r:id="rId1"/>
    <sheet name="REKAPITULACIJA" sheetId="2" r:id="rId2"/>
    <sheet name="SPLOŠNE OPOMBE" sheetId="3" r:id="rId3"/>
    <sheet name="NN priključek" sheetId="4" r:id="rId4"/>
    <sheet name="Razsvetljava" sheetId="5" r:id="rId5"/>
    <sheet name="Vodovni material" sheetId="6" r:id="rId6"/>
    <sheet name="Razdelilniki" sheetId="7" r:id="rId7"/>
    <sheet name="TK" sheetId="8" r:id="rId8"/>
    <sheet name="Strelovod" sheetId="9" r:id="rId9"/>
    <sheet name="RDČ" sheetId="10" r:id="rId10"/>
    <sheet name="AOJP" sheetId="11" r:id="rId11"/>
    <sheet name="Ozvočenje" sheetId="12" r:id="rId12"/>
    <sheet name="Video" sheetId="13" r:id="rId13"/>
    <sheet name="POLNILNICA" sheetId="14" r:id="rId14"/>
    <sheet name="Ostalo" sheetId="15" r:id="rId15"/>
    <sheet name="HPR_SD_stara verzija" sheetId="16" state="hidden" r:id="rId16"/>
  </sheets>
  <externalReferences>
    <externalReference r:id="rId19"/>
    <externalReference r:id="rId20"/>
    <externalReference r:id="rId21"/>
    <externalReference r:id="rId22"/>
    <externalReference r:id="rId23"/>
    <externalReference r:id="rId24"/>
  </externalReferences>
  <definedNames>
    <definedName name="datum" localSheetId="10">'OSNOVA'!#REF!</definedName>
    <definedName name="datum" localSheetId="3">'OSNOVA'!#REF!</definedName>
    <definedName name="datum" localSheetId="14">'OSNOVA'!#REF!</definedName>
    <definedName name="datum" localSheetId="11">'OSNOVA'!#REF!</definedName>
    <definedName name="datum" localSheetId="13">'OSNOVA'!#REF!</definedName>
    <definedName name="datum" localSheetId="6">'OSNOVA'!#REF!</definedName>
    <definedName name="datum" localSheetId="9">'OSNOVA'!#REF!</definedName>
    <definedName name="datum" localSheetId="8">'OSNOVA'!#REF!</definedName>
    <definedName name="datum" localSheetId="7">'[3]OSNOVA'!#REF!</definedName>
    <definedName name="datum" localSheetId="12">'OSNOVA'!#REF!</definedName>
    <definedName name="datum" localSheetId="5">'OSNOVA'!#REF!</definedName>
    <definedName name="datum">'OSNOVA'!#REF!</definedName>
    <definedName name="DDV" localSheetId="7">'[3]OSNOVA'!$B$40</definedName>
    <definedName name="DDV">'OSNOVA'!$B$40</definedName>
    <definedName name="DEL" localSheetId="7">'[3]OSNOVA'!$B$30</definedName>
    <definedName name="DEL">'OSNOVA'!$B$30</definedName>
    <definedName name="DF" localSheetId="7">'[3]OSNOVA'!$B$38</definedName>
    <definedName name="DF">'OSNOVA'!$B$38</definedName>
    <definedName name="DobMont">'OSNOVA'!$B$38</definedName>
    <definedName name="dsadsa" localSheetId="7">'[4]OSNOVA'!$B$36</definedName>
    <definedName name="dsadsa">'[2]OSNOVA'!$B$36</definedName>
    <definedName name="FakStro" localSheetId="10">'OSNOVA'!#REF!</definedName>
    <definedName name="FakStro" localSheetId="3">'OSNOVA'!#REF!</definedName>
    <definedName name="FakStro" localSheetId="14">'OSNOVA'!#REF!</definedName>
    <definedName name="FakStro" localSheetId="11">'OSNOVA'!#REF!</definedName>
    <definedName name="FakStro" localSheetId="13">'OSNOVA'!#REF!</definedName>
    <definedName name="FakStro" localSheetId="6">'OSNOVA'!#REF!</definedName>
    <definedName name="FakStro" localSheetId="9">'OSNOVA'!#REF!</definedName>
    <definedName name="FakStro" localSheetId="8">'OSNOVA'!#REF!</definedName>
    <definedName name="FakStro" localSheetId="7">'[3]OSNOVA'!#REF!</definedName>
    <definedName name="FakStro" localSheetId="12">'OSNOVA'!#REF!</definedName>
    <definedName name="FakStro" localSheetId="5">'OSNOVA'!#REF!</definedName>
    <definedName name="FakStro">'OSNOVA'!#REF!</definedName>
    <definedName name="FaktStro" localSheetId="7">'[1]osnova'!$B$14</definedName>
    <definedName name="FaktStro">'[1]osnova'!$B$14</definedName>
    <definedName name="fas">'[5]OSNOVA'!$B$36</definedName>
    <definedName name="FR" localSheetId="10">'OSNOVA'!#REF!</definedName>
    <definedName name="FR" localSheetId="3">'OSNOVA'!#REF!</definedName>
    <definedName name="FR" localSheetId="14">'OSNOVA'!#REF!</definedName>
    <definedName name="FR" localSheetId="11">'OSNOVA'!#REF!</definedName>
    <definedName name="FR" localSheetId="13">'OSNOVA'!#REF!</definedName>
    <definedName name="FR" localSheetId="6">'OSNOVA'!#REF!</definedName>
    <definedName name="FR" localSheetId="9">'OSNOVA'!#REF!</definedName>
    <definedName name="FR" localSheetId="8">'OSNOVA'!#REF!</definedName>
    <definedName name="FR" localSheetId="7">'[3]OSNOVA'!#REF!</definedName>
    <definedName name="FR" localSheetId="12">'OSNOVA'!#REF!</definedName>
    <definedName name="FR" localSheetId="5">'OSNOVA'!#REF!</definedName>
    <definedName name="FR">'OSNOVA'!#REF!</definedName>
    <definedName name="FRC">'[6]OSNOVA'!$B$36</definedName>
    <definedName name="FRD" localSheetId="7">'[3]OSNOVA'!$B$36</definedName>
    <definedName name="FRD">'OSNOVA'!$B$36</definedName>
    <definedName name="investicija" localSheetId="10">#REF!</definedName>
    <definedName name="investicija" localSheetId="3">#REF!</definedName>
    <definedName name="investicija" localSheetId="14">#REF!</definedName>
    <definedName name="investicija" localSheetId="11">#REF!</definedName>
    <definedName name="investicija" localSheetId="13">#REF!</definedName>
    <definedName name="investicija" localSheetId="6">#REF!</definedName>
    <definedName name="investicija" localSheetId="4">#REF!</definedName>
    <definedName name="investicija" localSheetId="9">#REF!</definedName>
    <definedName name="investicija" localSheetId="1">#REF!</definedName>
    <definedName name="investicija" localSheetId="8">#REF!</definedName>
    <definedName name="investicija" localSheetId="7">#REF!</definedName>
    <definedName name="investicija" localSheetId="12">#REF!</definedName>
    <definedName name="investicija" localSheetId="5">#REF!</definedName>
    <definedName name="investicija">#REF!</definedName>
    <definedName name="OBJEKT" localSheetId="7">'[3]OSNOVA'!$B$34</definedName>
    <definedName name="OBJEKT">'OSNOVA'!$B$34</definedName>
    <definedName name="OZN" localSheetId="7">'[3]OSNOVA'!$B$32</definedName>
    <definedName name="OZN">'OSNOVA'!$B$32</definedName>
    <definedName name="_xlnm.Print_Area" localSheetId="10">'AOJP'!$A$1:$G$78</definedName>
    <definedName name="_xlnm.Print_Area" localSheetId="3">'NN priključek'!$A$1:$G$82</definedName>
    <definedName name="_xlnm.Print_Area" localSheetId="0">'OSNOVA'!$A$1:$B$26</definedName>
    <definedName name="_xlnm.Print_Area" localSheetId="14">'Ostalo'!$A$1:$G$40</definedName>
    <definedName name="_xlnm.Print_Area" localSheetId="11">'Ozvočenje'!$A$1:$G$164</definedName>
    <definedName name="_xlnm.Print_Area" localSheetId="13">'POLNILNICA'!$A$1:$G$34</definedName>
    <definedName name="_xlnm.Print_Area" localSheetId="6">'Razdelilniki'!$A$1:$G$198</definedName>
    <definedName name="_xlnm.Print_Area" localSheetId="4">'Razsvetljava'!$A$1:$G$112</definedName>
    <definedName name="_xlnm.Print_Area" localSheetId="9">'RDČ'!$A$1:$G$33</definedName>
    <definedName name="_xlnm.Print_Area" localSheetId="1">'REKAPITULACIJA'!$A$1:$F$58</definedName>
    <definedName name="_xlnm.Print_Area" localSheetId="8">'Strelovod'!$A$1:$G$75</definedName>
    <definedName name="_xlnm.Print_Area" localSheetId="7">'TK'!$A$1:$G$73</definedName>
    <definedName name="_xlnm.Print_Area" localSheetId="12">'Video'!$A$1:$G$67</definedName>
    <definedName name="_xlnm.Print_Area" localSheetId="5">'Vodovni material'!$A$1:$G$218</definedName>
    <definedName name="Reviz" localSheetId="10">'OSNOVA'!#REF!</definedName>
    <definedName name="Reviz" localSheetId="3">'OSNOVA'!#REF!</definedName>
    <definedName name="Reviz" localSheetId="14">'OSNOVA'!#REF!</definedName>
    <definedName name="Reviz" localSheetId="11">'OSNOVA'!#REF!</definedName>
    <definedName name="Reviz" localSheetId="13">'OSNOVA'!#REF!</definedName>
    <definedName name="Reviz" localSheetId="6">'OSNOVA'!#REF!</definedName>
    <definedName name="Reviz" localSheetId="9">'OSNOVA'!#REF!</definedName>
    <definedName name="Reviz" localSheetId="8">'OSNOVA'!#REF!</definedName>
    <definedName name="Reviz" localSheetId="7">'[3]OSNOVA'!#REF!</definedName>
    <definedName name="Reviz" localSheetId="12">'OSNOVA'!#REF!</definedName>
    <definedName name="Reviz" localSheetId="5">'OSNOVA'!#REF!</definedName>
    <definedName name="Reviz">'OSNOVA'!#REF!</definedName>
    <definedName name="stmape" localSheetId="10">'OSNOVA'!#REF!</definedName>
    <definedName name="stmape" localSheetId="3">'OSNOVA'!#REF!</definedName>
    <definedName name="stmape" localSheetId="14">'OSNOVA'!#REF!</definedName>
    <definedName name="stmape" localSheetId="11">'OSNOVA'!#REF!</definedName>
    <definedName name="stmape" localSheetId="13">'OSNOVA'!#REF!</definedName>
    <definedName name="stmape" localSheetId="6">'OSNOVA'!#REF!</definedName>
    <definedName name="stmape" localSheetId="9">'OSNOVA'!#REF!</definedName>
    <definedName name="stmape" localSheetId="8">'OSNOVA'!#REF!</definedName>
    <definedName name="stmape" localSheetId="7">'[3]OSNOVA'!#REF!</definedName>
    <definedName name="stmape" localSheetId="12">'OSNOVA'!#REF!</definedName>
    <definedName name="stmape" localSheetId="5">'OSNOVA'!#REF!</definedName>
    <definedName name="stmape">'OSNOVA'!#REF!</definedName>
    <definedName name="stnac" localSheetId="10">'OSNOVA'!#REF!</definedName>
    <definedName name="stnac" localSheetId="3">'OSNOVA'!#REF!</definedName>
    <definedName name="stnac" localSheetId="14">'OSNOVA'!#REF!</definedName>
    <definedName name="stnac" localSheetId="11">'OSNOVA'!#REF!</definedName>
    <definedName name="stnac" localSheetId="13">'OSNOVA'!#REF!</definedName>
    <definedName name="stnac" localSheetId="6">'OSNOVA'!#REF!</definedName>
    <definedName name="stnac" localSheetId="9">'OSNOVA'!#REF!</definedName>
    <definedName name="stnac" localSheetId="8">'OSNOVA'!#REF!</definedName>
    <definedName name="stnac" localSheetId="7">'[3]OSNOVA'!#REF!</definedName>
    <definedName name="stnac" localSheetId="12">'OSNOVA'!#REF!</definedName>
    <definedName name="stnac" localSheetId="5">'OSNOVA'!#REF!</definedName>
    <definedName name="stnac">'OSNOVA'!#REF!</definedName>
    <definedName name="stpro" localSheetId="10">'OSNOVA'!#REF!</definedName>
    <definedName name="stpro" localSheetId="3">'OSNOVA'!#REF!</definedName>
    <definedName name="stpro" localSheetId="14">'OSNOVA'!#REF!</definedName>
    <definedName name="stpro" localSheetId="11">'OSNOVA'!#REF!</definedName>
    <definedName name="stpro" localSheetId="13">'OSNOVA'!#REF!</definedName>
    <definedName name="stpro" localSheetId="6">'OSNOVA'!#REF!</definedName>
    <definedName name="stpro" localSheetId="9">'OSNOVA'!#REF!</definedName>
    <definedName name="stpro" localSheetId="8">'OSNOVA'!#REF!</definedName>
    <definedName name="stpro" localSheetId="7">'[3]OSNOVA'!#REF!</definedName>
    <definedName name="stpro" localSheetId="12">'OSNOVA'!#REF!</definedName>
    <definedName name="stpro" localSheetId="5">'OSNOVA'!#REF!</definedName>
    <definedName name="stpro">'OSNOVA'!#REF!</definedName>
    <definedName name="TecEURO" localSheetId="7">'[1]osnova'!$B$12</definedName>
    <definedName name="TecEURO">'[1]osnova'!$B$12</definedName>
    <definedName name="_xlnm.Print_Titles" localSheetId="10">'AOJP'!$9:$9</definedName>
    <definedName name="_xlnm.Print_Titles" localSheetId="15">'HPR_SD_stara verzija'!$5:$6</definedName>
    <definedName name="_xlnm.Print_Titles" localSheetId="3">'NN priključek'!$9:$9</definedName>
    <definedName name="_xlnm.Print_Titles" localSheetId="14">'Ostalo'!$9:$9</definedName>
    <definedName name="_xlnm.Print_Titles" localSheetId="11">'Ozvočenje'!$9:$9</definedName>
    <definedName name="_xlnm.Print_Titles" localSheetId="13">'POLNILNICA'!$9:$9</definedName>
    <definedName name="_xlnm.Print_Titles" localSheetId="6">'Razdelilniki'!$9:$9</definedName>
    <definedName name="_xlnm.Print_Titles" localSheetId="4">'Razsvetljava'!$8:$8</definedName>
    <definedName name="_xlnm.Print_Titles" localSheetId="9">'RDČ'!$9:$9</definedName>
    <definedName name="_xlnm.Print_Titles" localSheetId="8">'Strelovod'!$9:$9</definedName>
    <definedName name="_xlnm.Print_Titles" localSheetId="7">'TK'!$9:$9</definedName>
    <definedName name="_xlnm.Print_Titles" localSheetId="12">'Video'!$9:$9</definedName>
    <definedName name="_xlnm.Print_Titles" localSheetId="5">'Vodovni material'!$9:$9</definedName>
    <definedName name="tocka" localSheetId="10">'OSNOVA'!#REF!</definedName>
    <definedName name="tocka" localSheetId="3">'OSNOVA'!#REF!</definedName>
    <definedName name="tocka" localSheetId="14">'OSNOVA'!#REF!</definedName>
    <definedName name="tocka" localSheetId="11">'OSNOVA'!#REF!</definedName>
    <definedName name="tocka" localSheetId="13">'OSNOVA'!#REF!</definedName>
    <definedName name="tocka" localSheetId="6">'OSNOVA'!#REF!</definedName>
    <definedName name="tocka" localSheetId="4">'OSNOVA'!#REF!</definedName>
    <definedName name="tocka" localSheetId="9">'OSNOVA'!#REF!</definedName>
    <definedName name="tocka" localSheetId="1">'OSNOVA'!#REF!</definedName>
    <definedName name="tocka" localSheetId="8">'OSNOVA'!#REF!</definedName>
    <definedName name="tocka" localSheetId="7">'[3]OSNOVA'!#REF!</definedName>
    <definedName name="tocka" localSheetId="12">'OSNOVA'!#REF!</definedName>
    <definedName name="tocka" localSheetId="5">'OSNOVA'!#REF!</definedName>
    <definedName name="tocka">'OSNOVA'!#REF!</definedName>
    <definedName name="ughdilu">'[5]OSNOVA'!$B$36</definedName>
  </definedNames>
  <calcPr fullCalcOnLoad="1" fullPrecision="0"/>
</workbook>
</file>

<file path=xl/sharedStrings.xml><?xml version="1.0" encoding="utf-8"?>
<sst xmlns="http://schemas.openxmlformats.org/spreadsheetml/2006/main" count="1530" uniqueCount="606">
  <si>
    <t>Poz.</t>
  </si>
  <si>
    <t>Opis postavke</t>
  </si>
  <si>
    <t>Enota</t>
  </si>
  <si>
    <t>Količina</t>
  </si>
  <si>
    <t>Cena</t>
  </si>
  <si>
    <t>Vrednost</t>
  </si>
  <si>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</si>
  <si>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</si>
  <si>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</si>
  <si>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</si>
  <si>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</si>
  <si>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</si>
  <si>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</si>
  <si>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</si>
  <si>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</si>
  <si>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</si>
  <si>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</si>
  <si>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</si>
  <si>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</si>
  <si>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</si>
  <si>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</si>
  <si>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</si>
  <si>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</si>
  <si>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</si>
  <si>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</si>
  <si>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</si>
  <si>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</si>
  <si>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</si>
  <si>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</si>
  <si>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</si>
  <si>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</si>
  <si>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</si>
  <si>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</si>
  <si>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</si>
  <si>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</si>
  <si>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</si>
  <si>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</si>
  <si>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</si>
  <si>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</si>
  <si>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</si>
  <si>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</si>
  <si>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</si>
  <si>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</si>
  <si>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</si>
  <si>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</si>
  <si>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</si>
  <si>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</si>
  <si>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</si>
  <si>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</si>
  <si>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</si>
  <si>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</si>
  <si>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</si>
  <si>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</si>
  <si>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</si>
  <si>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</si>
  <si>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</si>
  <si>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</si>
  <si>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</si>
  <si>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</si>
  <si>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</si>
  <si>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</si>
  <si>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</si>
  <si>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</si>
  <si>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</si>
  <si>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</si>
  <si>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</si>
  <si>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</si>
  <si>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</si>
  <si>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</si>
  <si>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</si>
  <si>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</si>
  <si>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</si>
  <si>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</si>
  <si>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</si>
  <si>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</si>
  <si>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</si>
  <si>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</si>
  <si>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</si>
  <si>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</si>
  <si>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</si>
  <si>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</si>
  <si>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</si>
  <si>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</si>
  <si>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</si>
  <si>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</si>
  <si>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</si>
  <si>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</si>
  <si>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</si>
  <si>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</si>
  <si>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</si>
  <si>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</si>
  <si>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</si>
  <si>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</si>
  <si>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</si>
  <si>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</si>
  <si>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</si>
  <si>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</si>
  <si>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</si>
  <si>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</si>
  <si>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</si>
  <si>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</si>
  <si>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</si>
  <si>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CENA IZ KATALOGA</t>
  </si>
  <si>
    <t>kpl</t>
  </si>
  <si>
    <t>Investitor:</t>
  </si>
  <si>
    <t>Vrsta projektne dokumentacije:</t>
  </si>
  <si>
    <t>Številčna oznaka načrta in vrsta načrta:</t>
  </si>
  <si>
    <t>Številka načrta:</t>
  </si>
  <si>
    <t>Kraj in datum izdelave načrta:</t>
  </si>
  <si>
    <t>Osnovni podatki o projektni dokumentaciji:</t>
  </si>
  <si>
    <t>DDV:</t>
  </si>
  <si>
    <t>SKUPAJ Z DDV:</t>
  </si>
  <si>
    <t>DDV</t>
  </si>
  <si>
    <t>ELEKTRO INŠTALACIJE</t>
  </si>
  <si>
    <t>GRADBENE KONSTRUKCIJE</t>
  </si>
  <si>
    <t>LETNIK/VIR</t>
  </si>
  <si>
    <t>OPOMBA</t>
  </si>
  <si>
    <t>I.</t>
  </si>
  <si>
    <t>Objekt:</t>
  </si>
  <si>
    <t>Vrsta del</t>
  </si>
  <si>
    <t>UVOD V PREDRAČUN</t>
  </si>
  <si>
    <t>Opombe:</t>
  </si>
  <si>
    <t>Oznaka vrste načrta</t>
  </si>
  <si>
    <t>REKAPITULACIJA</t>
  </si>
  <si>
    <t>4.</t>
  </si>
  <si>
    <t>3.</t>
  </si>
  <si>
    <t>Številka projekta:</t>
  </si>
  <si>
    <t>Faktor Rasti Del</t>
  </si>
  <si>
    <t>Dodatni Faktor (dobava in montaža)</t>
  </si>
  <si>
    <t>PODATKI O VSEBINI POPISA DEL</t>
  </si>
  <si>
    <t>Vrednosti so v EUR!</t>
  </si>
  <si>
    <t>Cene na enoto in vrednosti so v EUR brez DDV!</t>
  </si>
  <si>
    <t>Vrednosti so v EUR brez DDV!</t>
  </si>
  <si>
    <t>DOB/MON</t>
  </si>
  <si>
    <t>Objekt</t>
  </si>
  <si>
    <t>E1.</t>
  </si>
  <si>
    <t>ELEKTRIČNE INŠTALACIJE</t>
  </si>
  <si>
    <t>ELEKTRO DEL</t>
  </si>
  <si>
    <t>Tam, kjer je v popisu opreme določen kos opisan kot določen tip ali blagovna znamka, se to razume v smislu lažjega opisa: enakovreden ali boljši.</t>
  </si>
  <si>
    <t>RAZSVETLJAVA</t>
  </si>
  <si>
    <t>E2.</t>
  </si>
  <si>
    <t>VODOVNI MATERIAL</t>
  </si>
  <si>
    <t>E3.</t>
  </si>
  <si>
    <t>E4.</t>
  </si>
  <si>
    <t>E5.</t>
  </si>
  <si>
    <t>E6.</t>
  </si>
  <si>
    <t>E7.</t>
  </si>
  <si>
    <t>E8.</t>
  </si>
  <si>
    <t>E9.</t>
  </si>
  <si>
    <t>STRELOVOD</t>
  </si>
  <si>
    <t>%</t>
  </si>
  <si>
    <t>E10.</t>
  </si>
  <si>
    <t>Kabel NYM-J, položen na kabelske police in kanale, v PN in instalacijske cevi.</t>
  </si>
  <si>
    <t>- 2x1,5 mm2</t>
  </si>
  <si>
    <t>- 3x1,5 mm2</t>
  </si>
  <si>
    <t>- 3x2,5 mm2</t>
  </si>
  <si>
    <t>- 5x2,5 mm2</t>
  </si>
  <si>
    <t>- 5x6 mm2</t>
  </si>
  <si>
    <t>Kabel NYY-J, položen na kabelske police in kanale, v PN in instalacijske cevi.</t>
  </si>
  <si>
    <t>Vodnik H07V-K za izenačevanje potenciala in povezavo kovinskih mas, komplet z objemkami in pritrdilnim materialom</t>
  </si>
  <si>
    <t xml:space="preserve">- 16 mm2 </t>
  </si>
  <si>
    <t xml:space="preserve">- 10 mm2 </t>
  </si>
  <si>
    <t xml:space="preserve">- 6 mm2 </t>
  </si>
  <si>
    <t>- 4 mm2</t>
  </si>
  <si>
    <t>- 100 mm</t>
  </si>
  <si>
    <t>- 50 mm</t>
  </si>
  <si>
    <t xml:space="preserve">- 25 mm2 </t>
  </si>
  <si>
    <t>- 5x10 mm2</t>
  </si>
  <si>
    <t>Plastična, gibljiva, samougasna instalacijska cev, položena p/o v predelne stene, komplet z razvodnimi dozami in pritrdilnim materialom</t>
  </si>
  <si>
    <r>
      <t>-</t>
    </r>
    <r>
      <rPr>
        <sz val="9"/>
        <rFont val="Symbol"/>
        <family val="1"/>
      </rPr>
      <t xml:space="preserve"> </t>
    </r>
    <r>
      <rPr>
        <sz val="9"/>
        <rFont val="Arial CE"/>
        <family val="0"/>
      </rPr>
      <t xml:space="preserve"> 16 mm</t>
    </r>
  </si>
  <si>
    <r>
      <t>-</t>
    </r>
    <r>
      <rPr>
        <sz val="9"/>
        <rFont val="Symbol"/>
        <family val="1"/>
      </rPr>
      <t xml:space="preserve"> </t>
    </r>
    <r>
      <rPr>
        <sz val="9"/>
        <rFont val="Arial CE"/>
        <family val="0"/>
      </rPr>
      <t xml:space="preserve"> 23 mm</t>
    </r>
  </si>
  <si>
    <r>
      <t>-</t>
    </r>
    <r>
      <rPr>
        <sz val="9"/>
        <rFont val="Symbol"/>
        <family val="1"/>
      </rPr>
      <t xml:space="preserve"> </t>
    </r>
    <r>
      <rPr>
        <sz val="9"/>
        <rFont val="Arial CE"/>
        <family val="0"/>
      </rPr>
      <t xml:space="preserve"> 26 mm</t>
    </r>
  </si>
  <si>
    <t>Pregibna plastificirana cev, položena n/o, z uvodnicami in pritrdilnim materialom</t>
  </si>
  <si>
    <r>
      <t xml:space="preserve">- </t>
    </r>
    <r>
      <rPr>
        <sz val="9"/>
        <rFont val="Symbol"/>
        <family val="1"/>
      </rPr>
      <t></t>
    </r>
    <r>
      <rPr>
        <sz val="9"/>
        <rFont val="Arial"/>
        <family val="2"/>
      </rPr>
      <t xml:space="preserve"> 16 mm</t>
    </r>
  </si>
  <si>
    <r>
      <t xml:space="preserve">- </t>
    </r>
    <r>
      <rPr>
        <sz val="9"/>
        <rFont val="Symbol"/>
        <family val="1"/>
      </rPr>
      <t></t>
    </r>
    <r>
      <rPr>
        <sz val="9"/>
        <rFont val="Arial"/>
        <family val="2"/>
      </rPr>
      <t xml:space="preserve"> 28 mm</t>
    </r>
  </si>
  <si>
    <t>Razvodna p/o plastična doza</t>
  </si>
  <si>
    <r>
      <t xml:space="preserve">- </t>
    </r>
    <r>
      <rPr>
        <sz val="9"/>
        <rFont val="Symbol"/>
        <family val="1"/>
      </rPr>
      <t></t>
    </r>
    <r>
      <rPr>
        <sz val="9"/>
        <rFont val="Arial"/>
        <family val="2"/>
      </rPr>
      <t xml:space="preserve"> 78 mm</t>
    </r>
  </si>
  <si>
    <t>- 100x100x50 mm</t>
  </si>
  <si>
    <t>- 150x110x70 mm</t>
  </si>
  <si>
    <t>Stikalna kombinacija, p/o, s skupno dozo in plastičnim okrasnim okvirjem</t>
  </si>
  <si>
    <t>- navadno, 16A</t>
  </si>
  <si>
    <r>
      <t>IR senzor gibanja 360</t>
    </r>
    <r>
      <rPr>
        <sz val="9"/>
        <rFont val="Symbol"/>
        <family val="1"/>
      </rPr>
      <t>°</t>
    </r>
  </si>
  <si>
    <t xml:space="preserve">- 1x vtičnica </t>
  </si>
  <si>
    <t>- 1x vtičnica 16A</t>
  </si>
  <si>
    <t>Tesnenje kabelskih prehodov skozi zidove z ognjeodporno maso
Požarno tesnjenje prehodov inštalacij skozi meje požarnih sektorjev z uporabo:
- požarnega polnila
- intumescenčnega požarnega premaza</t>
  </si>
  <si>
    <t>- stikalo za montažo na DIN letev, 16A, kontaktni sklop (1-0)</t>
  </si>
  <si>
    <t>- prenapetostni zaščitni odvodnik 15 kA, razred C, tripolni, s prikazom stanja, komplet z ozemljitveno šino (protec)</t>
  </si>
  <si>
    <t>- 4x70 mm2</t>
  </si>
  <si>
    <t>Ponudnik je dolžan o vsaki ugotovljeni neskladnosti med popisom in tehničnim poročilom in/ali grafičnimi prikazi obvestiti projektanta in investitorja ter zahtevati pojasnilo pred oddajo ponudbe.</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</si>
  <si>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</si>
  <si>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</si>
  <si>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</si>
  <si>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</si>
  <si>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</si>
  <si>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vse stroške za sanacijo in kultiviranje površin delovnega pasu in gradbiščnih površin po odstranitvi objektov;</t>
  </si>
  <si>
    <t>SPLOŠNA RAZSVETLJAVA</t>
  </si>
  <si>
    <t>VARNOSTNA RAZSVETLJAVA</t>
  </si>
  <si>
    <t xml:space="preserve">Meritve osvetlitve </t>
  </si>
  <si>
    <t>E11.</t>
  </si>
  <si>
    <t xml:space="preserve"> - instalacijski odklopnik, 400V, Icu &gt; 10 kA, tropolni, karakteristike C/16A</t>
  </si>
  <si>
    <t xml:space="preserve"> - instalacijski odklopnik, 230V, Icu &gt; 10 kA, enopolni, karakteristike B/16A</t>
  </si>
  <si>
    <t xml:space="preserve"> - instalacijski odklopnik, 230V, Icu &gt; 10 kA, enopolni, karakteristike C/16A</t>
  </si>
  <si>
    <t>RAZDELILNIKI</t>
  </si>
  <si>
    <t>Perforirane pocinkane kabelske police za horizontalni razvod kablov (tudi podatkovnih inštalacij),  višine 5 cm skupaj s konzolami, veznimi in končnimi elementi, ozemljitvijo ter pritrdilnim materialom</t>
  </si>
  <si>
    <r>
      <t xml:space="preserve">- </t>
    </r>
    <r>
      <rPr>
        <sz val="9"/>
        <rFont val="Symbol"/>
        <family val="1"/>
      </rPr>
      <t></t>
    </r>
    <r>
      <rPr>
        <sz val="9"/>
        <rFont val="Arial"/>
        <family val="2"/>
      </rPr>
      <t xml:space="preserve"> 26 mm</t>
    </r>
  </si>
  <si>
    <t>Razvodna n/o plastična doza z uvodnicami in pokrovčkom v ralu vgradne površine</t>
  </si>
  <si>
    <t>Meritve varnostne osvetlitve</t>
  </si>
  <si>
    <t>OSTALO</t>
  </si>
  <si>
    <r>
      <t>-</t>
    </r>
    <r>
      <rPr>
        <sz val="9"/>
        <rFont val="Symbol"/>
        <family val="1"/>
      </rPr>
      <t xml:space="preserve"> </t>
    </r>
    <r>
      <rPr>
        <sz val="9"/>
        <rFont val="Arial CE"/>
        <family val="0"/>
      </rPr>
      <t xml:space="preserve"> 40 mm</t>
    </r>
  </si>
  <si>
    <t>Razvodna vgradna (p/o) plastična doza z uvodnicami in pokrovčkom v ralu vgradne površine</t>
  </si>
  <si>
    <t>- fi 60 mm</t>
  </si>
  <si>
    <t>- izmenično, 16A</t>
  </si>
  <si>
    <t>Meritve NN električne inštalaicje (kabli, itd.) z izdajo potrdila</t>
  </si>
  <si>
    <t>Vtičnica p/o 230V, 16A z zaščitnim kontaktom, z dozo, z nalepko z oznako stikalnega bloka in tokokroga iz katerega se napaja (ustreza TEM Čatež, potrdi arhitekt)</t>
  </si>
  <si>
    <t>3-prekatni, kovinski parapetni kanal s pregrado, pokrovom, veznimi in končnimi elementi, zvočno zaščito, ozemljitvijo ter pritrdilnim materialom (ustreza ELBA)</t>
  </si>
  <si>
    <t>Akumulator 12V/18Ah</t>
  </si>
  <si>
    <t>Napajalnik za centralo 24Vdc/5A,omogoča polnjenje baterij, relejski izhod za javljanje stanje napajalnika, stanja baterij, prostor za dve bateriji, IP30, priklop na 230Vac/50Hz</t>
  </si>
  <si>
    <r>
      <t xml:space="preserve">SD500M podnožje za javljalnik (univerzalno), Ø 90, </t>
    </r>
  </si>
  <si>
    <t>Sirena 24V za  notranjo montažo(rdeča),102dB, IP54</t>
  </si>
  <si>
    <t>Fotoluminiscentna nalepka notranja sirena</t>
  </si>
  <si>
    <t>Elektromagnet z tipko za deblokado 24V/100mA, drži vrata odprta (100kg)</t>
  </si>
  <si>
    <t>Tabla enostranska z bliskavico in brenčačem 24V in napisom "POZOR PLIN - ZAPUSTI PROSTOR"</t>
  </si>
  <si>
    <t>Programiranje, kalibracija ter označevanje elementov, komplet z materialom</t>
  </si>
  <si>
    <t>Kartica z dvojno frekvenco za reg. delovnega časa</t>
  </si>
  <si>
    <t>Programiranje registratorja in šolanje uporabnika</t>
  </si>
  <si>
    <t xml:space="preserve"> - instalacijski odklopnik, 400V, Icu &gt; 10 kA, tropolni, karakteristike C/50A</t>
  </si>
  <si>
    <t>- ožičenje dograjenega dela razdelilnika s kanali za ožičenje, prekrivnimi ploščami, montažnimi letvami, vrstnimi sponkami, sistemom bakrenih zbiralk, komplet s priključki, napisnimi ploščicami opreme razdelilnika in kablov, uvodnicami, pritrdilnim in ostalim drobnim materialom, izdelavo krmilnih in enopolnih načrtov, predajo dokumentacije, meritev in certifikatov za ta razdelilnik</t>
  </si>
  <si>
    <t xml:space="preserve"> - instalacijski odklopnik, 230V, Icu &gt; 10 kA, enopolni, karakteristike C/10A</t>
  </si>
  <si>
    <t>Ozemljitev kovinskih vrat, oken in ostalih večjih kovinskih mas s H07VV 16 mm2, komplet s pritrdilnim materialom</t>
  </si>
  <si>
    <t>Ozemljitev večjih kovinskih mas s spojem ozemljilnega traku na kovinsko konstrukcijo izveden s sponko, 
kot npr. HERMI KON01 ter vrtanjem/rezanjem navojev ali s svorniki</t>
  </si>
  <si>
    <t>Drobni material</t>
  </si>
  <si>
    <t>Nepredvidena dela z vpisom v gradbeni dnevnik</t>
  </si>
  <si>
    <t>Vodovni material je zajet v skupnem popisu vodovnega materiala.</t>
  </si>
  <si>
    <t xml:space="preserve"> - instalacijski odklopnik, 230V, Icu &gt; 10 kA, enopolni, karakteristike C/20A</t>
  </si>
  <si>
    <t>Zaprte pocinkane kabelske police za razvod kablov (tudi podatkovnih inštalacij),  višine 5 cm skupaj s konzolami, veznimi in končnimi elementi, ozemljitvijo ter pritrdilnim materialom</t>
  </si>
  <si>
    <t>PVC razvodni kanal bele barve, komplet s koleni in zaključki ter pritrdilnim materialom</t>
  </si>
  <si>
    <r>
      <t>- 15x10</t>
    </r>
    <r>
      <rPr>
        <sz val="9"/>
        <rFont val="Arial"/>
        <family val="2"/>
      </rPr>
      <t xml:space="preserve"> mm (kot npr. NIK 0)</t>
    </r>
  </si>
  <si>
    <r>
      <t>- 15x17</t>
    </r>
    <r>
      <rPr>
        <sz val="9"/>
        <rFont val="Arial"/>
        <family val="2"/>
      </rPr>
      <t xml:space="preserve"> mm (kot npr. NIK 1)</t>
    </r>
  </si>
  <si>
    <r>
      <t>- 40x17</t>
    </r>
    <r>
      <rPr>
        <sz val="9"/>
        <rFont val="Arial"/>
        <family val="2"/>
      </rPr>
      <t xml:space="preserve"> mm (kot npr. NIK 4)</t>
    </r>
  </si>
  <si>
    <r>
      <t>- 30x17</t>
    </r>
    <r>
      <rPr>
        <sz val="9"/>
        <rFont val="Arial"/>
        <family val="2"/>
      </rPr>
      <t xml:space="preserve"> mm (kot npr. NIK 2)</t>
    </r>
  </si>
  <si>
    <t>Kabel, UTP, Cat.6, komplet s polaganjem in puščanjem potrebnih rezerv navedenih v tlorisih in tehničnem poročilu ter zaključevanje na vtičnicah, panelih.</t>
  </si>
  <si>
    <t>Kabel JY(ST)Y 2x2x0,8 rdeč, dobava in polaganje kabla komplet s pritrdilnim in obesnim materialom</t>
  </si>
  <si>
    <t>vlom</t>
  </si>
  <si>
    <t>požar</t>
  </si>
  <si>
    <t>povezava razširitvenih modulov</t>
  </si>
  <si>
    <t>-6x0,75 mm2</t>
  </si>
  <si>
    <t>Dodatni prikazovalnik sistema; namizna/zidna montaža,   komunikacija preko RS 485, omogoča osnovni pregled nad master centralo in slave centralami, z vmesnikom RS232/485 za povezavo MASTER/SLAVE central in dodatnega prikazovalnika, kot npr. Urmet FKP500 + vmesnik RS232/485</t>
  </si>
  <si>
    <r>
      <t xml:space="preserve">Protipožarna centrala </t>
    </r>
    <r>
      <rPr>
        <sz val="9"/>
        <rFont val="Arial"/>
        <family val="2"/>
      </rPr>
      <t>z</t>
    </r>
    <r>
      <rPr>
        <b/>
        <sz val="9"/>
        <rFont val="Arial"/>
        <family val="2"/>
      </rPr>
      <t xml:space="preserve"> </t>
    </r>
    <r>
      <rPr>
        <sz val="9"/>
        <rFont val="Arial"/>
        <family val="2"/>
      </rPr>
      <t>mikropeocesorjem z 2 loop linijami, 512 naslovov, s slovenskim menijem, digitalna komunikacija, z displayom, programljiva preko tipkovnice in PC (USB port), 480 programirljivih con, spomin za dogodke (vsaj 500), možnost priklopa oddaljene kontrole, izenačevanje zaprašenosti, BUS komunikacija z javljalniki in vmesniki, omogočen centralni nadzor, nadziranje in resetiranje senzorjev, prostor za bateriji, izhod 2A, s programsko opremo za konfiguracijo in nastavitev parametrov prek osebnega računalnika z opremo za prenos na nadzorni center, kot npr. Urmet FAP544 + KIT FAP 500 SLO MENI + SOFT/FAP500</t>
    </r>
  </si>
  <si>
    <t>Nastavljiv vhodno-izhodni modul, 4 vhodi / 4 izhodi, rele 30Vdc/1A (nc ali no), napajanje preko požarne linije, zaseda 4 programirljive naslove, 4 relejski izhod, 4 el. vhod, 4 el. izhod, kot npr. Urmet IOM500 4/4</t>
  </si>
  <si>
    <r>
      <t>Nastavljiv</t>
    </r>
    <r>
      <rPr>
        <b/>
        <sz val="9"/>
        <rFont val="Arial"/>
        <family val="2"/>
      </rPr>
      <t xml:space="preserve"> </t>
    </r>
    <r>
      <rPr>
        <sz val="9"/>
        <rFont val="Arial"/>
        <family val="2"/>
      </rPr>
      <t>vhodno-izhodni modul 1 vhod / 1 izhod, rele 30Vdc/1A (nc ali no), napajanje preko požarne linije, 1 relejski izhod, 1 el. vhod, 1 el. izhod, kot npr. Urmet IO500 1/1</t>
    </r>
  </si>
  <si>
    <t>Ročni javljalnik rdeče barve z povratnim nelomljivim steklom (realarm sistem) in fotoluminescentno nalepko ročni javljalnik, kot npr. Urmet FM500</t>
  </si>
  <si>
    <t>Optično-dimni javljalnik, požarni centrali posreduje informacije o nivoju zaprašenosti,  z led indikatorjem pregled/delovanje, kot npr. Urmet FDO500</t>
  </si>
  <si>
    <t>Termični javljalnik, alarm pri 58°C, nastavljiv tudi kot izolator linije, z led indikatorjem pregled/delovanje, kot npr. Urmet FDT500</t>
  </si>
  <si>
    <t>Vzorčna komora za montažo v prezračevalni jašek, kot npr. Urmet R820</t>
  </si>
  <si>
    <t>Vzporedni indikator alarma bele barve z led diodami, kot npr. Urmet LR500SI</t>
  </si>
  <si>
    <t>Podnožje univerzalno z izhodom za dodatno led indikacijo, (izhod se proži ob alarmu - 24Vdc / 12mA), kot npr. Urmet SD500R</t>
  </si>
  <si>
    <t>požar 24v</t>
  </si>
  <si>
    <t>Oklopljeni kabel LiY-CY, dobava in polaganje:</t>
  </si>
  <si>
    <r>
      <t>IR senzor gibanja 90</t>
    </r>
    <r>
      <rPr>
        <sz val="9"/>
        <rFont val="Symbol"/>
        <family val="1"/>
      </rPr>
      <t>°</t>
    </r>
  </si>
  <si>
    <t xml:space="preserve">- 2x vtičnica </t>
  </si>
  <si>
    <t>Fiksni priključek, n/o oz. p/o z dozo, z nalepko z oznako razdelilnika in tokokroga iz katerega se napaja</t>
  </si>
  <si>
    <t>Priklop ventilatorjev, ki se vklopijo ob vklopu razsvetljave. Avtomatika z regulacijo oz. nastavitvijo hitrosti ter časovnik so del naprave in so v popisu strojnih inštalacij.</t>
  </si>
  <si>
    <t>- enopolni kontaktor za izklop napajanje varnostnega plinskega ventila 16A</t>
  </si>
  <si>
    <t>ok</t>
  </si>
  <si>
    <t>Indikator SOS alarma rdeče barve z led diodami</t>
  </si>
  <si>
    <t>- podometna</t>
  </si>
  <si>
    <t>- nadometna</t>
  </si>
  <si>
    <t>- parapet</t>
  </si>
  <si>
    <t>Vtičnica HDMI, komplet s pritrdilnim materialom, dozo in okvirjem</t>
  </si>
  <si>
    <t>Vtičnica VGA, komplet s pritrdilnim materialom, dozo in okvirjem</t>
  </si>
  <si>
    <t>- časovni rele kot npr.: CRM-91H</t>
  </si>
  <si>
    <t>Potezni SOS modul za montažo v sanitarije za invalide za montažo pod vrvično stikalo</t>
  </si>
  <si>
    <t>Menjalno tipkalo z vrvico - priklop na SOS modul požarne zanke v sanitarijah za invalide, komplet z dozo in pritrdilnim materialom</t>
  </si>
  <si>
    <t>• sprednja vrata  kombinacija steklo+ perforacija (steklo po sredini, ob robu perforacija)</t>
  </si>
  <si>
    <t>• zadnja vrata perforacija in možnost polnih vrat</t>
  </si>
  <si>
    <t>• na obeh vratih zapiranje in odpiranje s pomočjo kodnih ključavnic (50×25×190)mm.</t>
  </si>
  <si>
    <t>• hitro snemljive stranice omare brez pritrditve z vijaki.</t>
  </si>
  <si>
    <t>• 19˝ profili spredaj in zadaj z možnostjo nastavljanja globine montaže.</t>
  </si>
  <si>
    <t>• dno omare odprto, opremljeno s koleščki, ki se lahko zablokirajo,</t>
  </si>
  <si>
    <t>• strop omare z 4x ventilator krmiljenima s termostatom,</t>
  </si>
  <si>
    <t>• polica izvlečna (za tipkovnico),</t>
  </si>
  <si>
    <t>• ustrezno število povezovalnih vrvic patch-patch dolžine l=1,5m in l=3m,</t>
  </si>
  <si>
    <t>• ustrezno število povezovalnih vrvic krona-patch (IDC vrvice) dolžine l=1,5m in l=3m,</t>
  </si>
  <si>
    <t xml:space="preserve">• glavni delilnik sestavljen iz ustreznega števila krona letvic ali 24 portnega patch panela, </t>
  </si>
  <si>
    <t>• pripravljen sistem ozemljitve vseh elementov v omari,</t>
  </si>
  <si>
    <t>• izravnalne noge, 4 x koleščki z možnostjo blokade vrtenja oz. kotaljenja,</t>
  </si>
  <si>
    <t>• ustrezno število kabelskih organizatorjev kosov za vertikalno organiziranje</t>
  </si>
  <si>
    <t>• horizontalni U profil za namestitev kabelskih objemk na spodnjem levem in desnem delu omare</t>
  </si>
  <si>
    <t>• ustrezno število kabelskih objemk fi56-64mm</t>
  </si>
  <si>
    <t>• ustrezno število kabelskih objemk fi26-30mm</t>
  </si>
  <si>
    <t>• ustrezno število kabelskih objemk fi12-18mm</t>
  </si>
  <si>
    <t>• 50 vijakov + 50</t>
  </si>
  <si>
    <t>- Sestava omare in ureditev ožičenja</t>
  </si>
  <si>
    <t>OPOMBA:
Aktivna in UPS oprema -  po priporočilu  investitorja oz. njihovega pogodbenega vzdrževalca</t>
  </si>
  <si>
    <t>I. ELEKTRO DEL - SKUPAJ:</t>
  </si>
  <si>
    <t>E6.TELEKOMUNIKACIJE - SKUPAJ:</t>
  </si>
  <si>
    <t xml:space="preserve">• 1×19˝ vtičnična letev s 7 vtičnicami za vertikalno ali horizontalno montažo, nazivne napetosti 230V AC, 50/60 Hz, nazivni tok 16A (povezava do el. razdelilnika), </t>
  </si>
  <si>
    <t xml:space="preserve">• 1×19˝ vtičnična letev s 7 vtičnicami za vertikalno ali horizontalno montažo, nazivne napetosti 230V AC, 50/60 Hz, nazivni tok 16A (povezava do el. razdelilnika UPS), </t>
  </si>
  <si>
    <t>Vtičnica dvojna RJ45 - UTP CAT 6, p/o z dozo in protiprašnim pokrovčkom</t>
  </si>
  <si>
    <t>Vtičnica dvojna RJ45 - UTP CAT 6, z dozo za parapetni kanal in protiprašnim pokrovčkom (sam parapetni kanal je v popisu vodovnega materiala)</t>
  </si>
  <si>
    <t xml:space="preserve">UPS panel, kot SOCOMEC Netys NRT 2200 karakteristik:Izhodna moč VA: 2200 VA, 
Izhodna moč W: 1600 W,
Izhodna napetost: 230 V,
Izhodni priključki: IEC 320 C13 (Prenapetostna Zascita); (3) IEC 320 C13 (Battery Backup); (2) IEC Jumpers (battery backup) </t>
  </si>
  <si>
    <t>Predvidi se naslednja konfiguracija:</t>
  </si>
  <si>
    <t>• polica fiksna - kos 3,</t>
  </si>
  <si>
    <t>- Zaključevanje kablov s popisom - patch panel/ vtičnica, zaključevanje analognih linij, zaključevanje optičnih linij, meritve in izdelava merilnih rezultatov, namestitev ustreznega števila organizatorjev</t>
  </si>
  <si>
    <t>Meritve in pregledi signalno komunikacijke instalacije in opreme celotnega (prevezanega in novega) UNIVERZALNEGA OŽIČENJA (kabli, tudi položene rezerve, vtičnice, …)  z izdajo potrdila o brezhibnem delovanju, prikaz pridobljenih podatkov</t>
  </si>
  <si>
    <t>E12.</t>
  </si>
  <si>
    <t>TELEKOMUNIKACIJE</t>
  </si>
  <si>
    <t>REGISTRACIJA DELOVNEGA ČASA (RDČ)</t>
  </si>
  <si>
    <t>AVTOMATSKO ODKRIVANJE IN JAVLJANJE POŽARA (AOJP)</t>
  </si>
  <si>
    <t>Kabel NHXH-E90 2x1,5, dobava in polaganje kabla komplet s pritrdilnim in obesnim materialom</t>
  </si>
  <si>
    <t xml:space="preserve">OBČINA AJDOVŠČINA
CESTA 5. MAJA 6A
5270 AJDOVŠČINA  
</t>
  </si>
  <si>
    <t>PZI - projekt za izvedbo</t>
  </si>
  <si>
    <t xml:space="preserve">4 Načrt električnih inštalacij in električne opreme </t>
  </si>
  <si>
    <t>GLASBENA ŠOLA AJDOVŠČINA</t>
  </si>
  <si>
    <t>13771_4</t>
  </si>
  <si>
    <t>Nova Gorica, OKTOBER 2016</t>
  </si>
  <si>
    <t>5LR94683DT-pokrivna optika z obročasto prizmatično strukturo</t>
  </si>
  <si>
    <t>5LR94685EE-pokrivna optika s satinirano strukturo</t>
  </si>
  <si>
    <t>5LR926800G-obešalni set s tremi jeklenimi vrvicami in napajalnim 5 žilnim priključkom, nastavljiv po dolžini</t>
  </si>
  <si>
    <t>5LZ905402-DALI krmilna enota, način montaže: na montažno tračnico DIN, mesto montaže: v el. razdelilcu, material: umetna masa, za možnost konfiguriranja do 16 skupin svetil, zaščitna stopnja (celota): IP30, zaščitni razred (celota): zaščitni razred I (RI - zaščitna ozemljitev), certifikacijski znak: E, napetost: 85..264V, vrsta napetosti: AC, število: 1, vrsta napetosti: DC, izhodni tok: maks. 250mA</t>
  </si>
  <si>
    <t>5LZ905444-vmesnik za tipkala, način montaže: vgradnja, mesto montaže: v dozi stikala, material: umetna masa, zaščitna stopnja (celota): IP20, certifikacijski znak: CE, 4 x vhod za tipkala, 1 x DALI, 1 x DALI</t>
  </si>
  <si>
    <t>Siteco Dali Pro 9047-5LZ904002 Dali krmilnik za montažo nad sekundarni strop</t>
  </si>
  <si>
    <t>5LZ904606 - dodatno zaščitno ohišje krmilnika</t>
  </si>
  <si>
    <t>Zagon sistema krmiljenja svetil DALI-ocena, obračun po dejansko potrebnem času</t>
  </si>
  <si>
    <t>19384-vgradni set za vgradnjo v spuščeni strop</t>
  </si>
  <si>
    <t>Aestetica 4269 - piktogramske nalepke s piktogrami smeri izhoda, smer: naravnost</t>
  </si>
  <si>
    <t>Označba vseh svetilk varnostne razsvetljave</t>
  </si>
  <si>
    <t xml:space="preserve">Terminal registracije delovnega časa z možnostjo nastavitve parametrov delovanja (službeni izhod , malica...) 100 spominskih mest, do 50 uporabnikov in 3 upraviteljev, programska oprema za upravljanje sistemom          </t>
  </si>
  <si>
    <t>Meritve strelovodne napeljave z izdajo poročila in merilnih protokolov</t>
  </si>
  <si>
    <t xml:space="preserve">Drobni in montažni material </t>
  </si>
  <si>
    <t xml:space="preserve">Transportni in manipulativni stroški  </t>
  </si>
  <si>
    <r>
      <t xml:space="preserve">Dobava in montaža cevnih objemk </t>
    </r>
    <r>
      <rPr>
        <b/>
        <sz val="9"/>
        <rFont val="Arial"/>
        <family val="2"/>
      </rPr>
      <t>KON 10 A</t>
    </r>
    <r>
      <rPr>
        <sz val="9"/>
        <rFont val="Arial"/>
        <family val="2"/>
      </rPr>
      <t xml:space="preserve">, </t>
    </r>
    <r>
      <rPr>
        <b/>
        <sz val="9"/>
        <rFont val="Arial"/>
        <family val="2"/>
      </rPr>
      <t xml:space="preserve"> </t>
    </r>
    <r>
      <rPr>
        <sz val="9"/>
        <rFont val="Arial"/>
        <family val="2"/>
      </rPr>
      <t>za pritrjevanje ploščatega strelovodnega vodnika RH1 Rf 30 x 3,5 mm na odtočne cevi. Proizvajalec HERMI</t>
    </r>
  </si>
  <si>
    <r>
      <t xml:space="preserve">Dobava in montaža cevnih objemk </t>
    </r>
    <r>
      <rPr>
        <b/>
        <sz val="9"/>
        <rFont val="Arial"/>
        <family val="2"/>
      </rPr>
      <t>KON 12 A</t>
    </r>
    <r>
      <rPr>
        <sz val="9"/>
        <rFont val="Arial"/>
        <family val="2"/>
      </rPr>
      <t xml:space="preserve">, </t>
    </r>
    <r>
      <rPr>
        <b/>
        <sz val="9"/>
        <rFont val="Arial"/>
        <family val="2"/>
      </rPr>
      <t xml:space="preserve"> </t>
    </r>
    <r>
      <rPr>
        <sz val="9"/>
        <rFont val="Arial"/>
        <family val="2"/>
      </rPr>
      <t>za pritrjevanje strelovodnega vodnika AH1 fi 8 mm na odtočne cevi. Proizvajalec HERMI</t>
    </r>
  </si>
  <si>
    <r>
      <t xml:space="preserve">Dobava in montaža merilne sponke </t>
    </r>
    <r>
      <rPr>
        <b/>
        <sz val="9"/>
        <rFont val="Arial"/>
        <family val="2"/>
      </rPr>
      <t xml:space="preserve">KON02 </t>
    </r>
    <r>
      <rPr>
        <sz val="9"/>
        <rFont val="Arial"/>
        <family val="2"/>
      </rPr>
      <t xml:space="preserve"> za izdelavo merilnega spoja med strelovodnim vodnikom AH1 in ozemljilnim trakom. Proizvajalec HERMI</t>
    </r>
  </si>
  <si>
    <r>
      <t xml:space="preserve">Dobava in montaža sponke </t>
    </r>
    <r>
      <rPr>
        <b/>
        <sz val="9"/>
        <rFont val="Arial"/>
        <family val="2"/>
      </rPr>
      <t>KON04 A</t>
    </r>
    <r>
      <rPr>
        <sz val="9"/>
        <rFont val="Arial"/>
        <family val="2"/>
      </rPr>
      <t xml:space="preserve"> iz nerjavečega jekla za medsebojno spajanje okroglih strelovodnih vodnikov. Proizvajalec HERMI</t>
    </r>
  </si>
  <si>
    <r>
      <t xml:space="preserve">Dobava in montaža kontaktne sponke </t>
    </r>
    <r>
      <rPr>
        <b/>
        <sz val="9"/>
        <rFont val="Arial"/>
        <family val="2"/>
      </rPr>
      <t>KON05</t>
    </r>
    <r>
      <rPr>
        <sz val="9"/>
        <rFont val="Arial"/>
        <family val="2"/>
      </rPr>
      <t xml:space="preserve"> iz nerjavečega jekla za izvedbo kontaktnih spojev med okroglim strelovodnim vodnikom in pločevinastimi deli. Proizvajalec HERMI</t>
    </r>
  </si>
  <si>
    <r>
      <t xml:space="preserve">Dobava in montaža merilne sponke </t>
    </r>
    <r>
      <rPr>
        <b/>
        <sz val="9"/>
        <rFont val="Arial"/>
        <family val="2"/>
      </rPr>
      <t xml:space="preserve">KON06 </t>
    </r>
    <r>
      <rPr>
        <sz val="9"/>
        <rFont val="Arial"/>
        <family val="2"/>
      </rPr>
      <t xml:space="preserve"> za izdelavo spojev med strelovodnim vodnikom in žlebnim koritom. Proizvajalec HERMI</t>
    </r>
  </si>
  <si>
    <r>
      <t xml:space="preserve">Dobava in montaža oznak merilnih mest </t>
    </r>
    <r>
      <rPr>
        <b/>
        <sz val="9"/>
        <rFont val="Arial"/>
        <family val="2"/>
      </rPr>
      <t>MŠ.</t>
    </r>
    <r>
      <rPr>
        <sz val="9"/>
        <rFont val="Arial"/>
        <family val="2"/>
      </rPr>
      <t xml:space="preserve"> Proizvajalec HERMI</t>
    </r>
  </si>
  <si>
    <r>
      <t xml:space="preserve">Dobava in montaža odkapnika </t>
    </r>
    <r>
      <rPr>
        <b/>
        <sz val="9"/>
        <rFont val="Arial"/>
        <family val="2"/>
      </rPr>
      <t>KON21</t>
    </r>
    <r>
      <rPr>
        <sz val="9"/>
        <rFont val="Arial"/>
        <family val="2"/>
      </rPr>
      <t>. Proizvajalec HERMI</t>
    </r>
  </si>
  <si>
    <r>
      <t xml:space="preserve">Dobava in montaža instalacijske samougasne cevi </t>
    </r>
    <r>
      <rPr>
        <b/>
        <sz val="9"/>
        <rFont val="Arial"/>
        <family val="2"/>
      </rPr>
      <t>PVC</t>
    </r>
    <r>
      <rPr>
        <sz val="9"/>
        <rFont val="Arial"/>
        <family val="2"/>
      </rPr>
      <t xml:space="preserve"> v katero se vstavi vodnik RH3*H2 Rf fi 8mm in se na steno pritrdi z nosilcem ZON03 DIREKT. Proizvajalec HERMI</t>
    </r>
  </si>
  <si>
    <r>
      <t xml:space="preserve">Dobava in montaža strelovodnega vodnika </t>
    </r>
    <r>
      <rPr>
        <b/>
        <sz val="9"/>
        <rFont val="Arial"/>
        <family val="2"/>
      </rPr>
      <t>AH1</t>
    </r>
    <r>
      <rPr>
        <sz val="9"/>
        <rFont val="Arial"/>
        <family val="2"/>
      </rPr>
      <t xml:space="preserve"> Al fi 8mm na tipske strelovodne nosilne elemente. Proizvajalec HERMI</t>
    </r>
  </si>
  <si>
    <r>
      <t>Dobava in montaža lovilne palice</t>
    </r>
    <r>
      <rPr>
        <b/>
        <sz val="9"/>
        <rFont val="Arial"/>
        <family val="2"/>
      </rPr>
      <t xml:space="preserve"> LOP02</t>
    </r>
    <r>
      <rPr>
        <sz val="9"/>
        <rFont val="Arial"/>
        <family val="2"/>
      </rPr>
      <t xml:space="preserve"> za zaščito nadgradenj na strehi višine h=2m z ustreznim pritrdilnim elementom. Proizvajalec HERMI</t>
    </r>
  </si>
  <si>
    <r>
      <t xml:space="preserve">Dobava in montaža strelovodnega vodnika </t>
    </r>
    <r>
      <rPr>
        <b/>
        <sz val="9"/>
        <rFont val="Arial"/>
        <family val="2"/>
      </rPr>
      <t>RH3*H4</t>
    </r>
    <r>
      <rPr>
        <sz val="9"/>
        <rFont val="Arial"/>
        <family val="2"/>
      </rPr>
      <t xml:space="preserve"> fi 8 mm pod fasado na trde stene vstavljeno v samougassno inštalacijsko cev. Proizvajalec HERMI</t>
    </r>
  </si>
  <si>
    <r>
      <t xml:space="preserve">Dobava in montaža sponke </t>
    </r>
    <r>
      <rPr>
        <b/>
        <sz val="9"/>
        <rFont val="Arial"/>
        <family val="2"/>
      </rPr>
      <t xml:space="preserve">KON01 </t>
    </r>
    <r>
      <rPr>
        <sz val="9"/>
        <rFont val="Arial"/>
        <family val="2"/>
      </rPr>
      <t>iz nerjavečega jekla za izvedbo spojev med ploščatim strelovodnim vodniki. Proizvajalec HERMI</t>
    </r>
  </si>
  <si>
    <r>
      <t xml:space="preserve">Dobava in montaža ploščatega vodnika </t>
    </r>
    <r>
      <rPr>
        <b/>
        <sz val="9"/>
        <rFont val="Arial"/>
        <family val="2"/>
      </rPr>
      <t>RH1*H4</t>
    </r>
    <r>
      <rPr>
        <sz val="9"/>
        <rFont val="Arial"/>
        <family val="2"/>
      </rPr>
      <t xml:space="preserve"> 30x3,5 mm iz kislinsko odpornega jekla 30x3,5 mm za izvedbo ozemljitvene instalacije. Proizvajalec HERMI</t>
    </r>
  </si>
  <si>
    <t>m3</t>
  </si>
  <si>
    <r>
      <t xml:space="preserve">Rdeča Stigmaflex cev </t>
    </r>
    <r>
      <rPr>
        <sz val="9"/>
        <rFont val="Symbol"/>
        <family val="1"/>
      </rPr>
      <t>f</t>
    </r>
    <r>
      <rPr>
        <sz val="9"/>
        <rFont val="Arial CE"/>
        <family val="2"/>
      </rPr>
      <t xml:space="preserve">110 </t>
    </r>
    <r>
      <rPr>
        <sz val="9"/>
        <rFont val="Arial"/>
        <family val="2"/>
      </rPr>
      <t>mm skupaj z polaganjem,  original čepi, vodotesnimi spoji, distančniki, koleni, …</t>
    </r>
  </si>
  <si>
    <t>Dobava in polaganje pocinkanega valjanca FeZn 25x4mm vzdolž kabelske kanalizacije, vključno s križnimi sponkami INOX izvedbe, priključitvami na ozemljilne sisteme, protikorozijsko zaščito z bitumensko maso, ….</t>
  </si>
  <si>
    <t>Dobava rdečega PVC opozorilnega traku z napisom "POZOR ELEKTRIKA"</t>
  </si>
  <si>
    <t>Drobni material (5%)</t>
  </si>
  <si>
    <t>NN - komunalni priključek</t>
  </si>
  <si>
    <t>II.</t>
  </si>
  <si>
    <t>Tropolni podstavek NV talilnih vložkov, kot npr. PK 1/3  (Eti) z NV varovalkami 100A gL za prenapetosni odvodnik</t>
  </si>
  <si>
    <t>Odvodnik prenapetosti  PROTEC B2 60/320</t>
  </si>
  <si>
    <t>Izdelava kabelskih jaškov 1,0 x 1,0 m, globine 1,0 m z enojnim LTŽ pokrovom 400 kN z demontažno prečko in napisom ELEKTRIKA</t>
  </si>
  <si>
    <t xml:space="preserve">GRADBENI DEL </t>
  </si>
  <si>
    <t>VGA kabel, dobava in montaža, za povezavo med računalniki in projektorji, komplet s konektorji (10m)</t>
  </si>
  <si>
    <t>HDMI kabel, dobava in montaža, za povezavo med računalniki in projektorji, komplet s konektorji in ojačevalcem (10m)</t>
  </si>
  <si>
    <t>- tipka, 16A</t>
  </si>
  <si>
    <t>- tipka z lučko, 16A</t>
  </si>
  <si>
    <t>Tokovni transformator 150/5A</t>
  </si>
  <si>
    <t xml:space="preserve">Tropolni podstavek NV talilnih vložkov, kot npr. PK 1/3  (Eti) z NV varovalkami 100A gL </t>
  </si>
  <si>
    <t>POLNILNA POSTAJA</t>
  </si>
  <si>
    <t>Javna AC polnilana postaja, trifazna, 16A, AC, 2 izhoda - vtičnica - tip T2, z gsm, čitalcem kartice zaslonom in tipkovnico. Napajalnik 11kVA. Kot naprimer: EV-MCK CE GCBK 3F16ST2 - efacec</t>
  </si>
  <si>
    <t>Kabel NYY-J, položen na kabelske police in kanale, v PN in instalacijske cevi - 5x6 mm2</t>
  </si>
  <si>
    <t>Zaščitna RBC cev fi 36</t>
  </si>
  <si>
    <r>
      <t>Kabel uvlečen v kabelsko kanalizacijo v dolžini 1x NAYY-J 4x150 +2,5 mm</t>
    </r>
    <r>
      <rPr>
        <b/>
        <vertAlign val="superscript"/>
        <sz val="9"/>
        <rFont val="Arial CE"/>
        <family val="0"/>
      </rPr>
      <t xml:space="preserve">2  </t>
    </r>
  </si>
  <si>
    <t xml:space="preserve">Pol-indirektni trifazni števec s delovne energije in jalove energije r.2 (3x230/400V; 5A); kot npr.:  Landis &amp; Gyr ZMD41OCT44 (3x58 / 100V3x230/400V; 5A),  s komunikatorjem
</t>
  </si>
  <si>
    <t>Varovalke 3x150A za varovalčno ločilnik do 400A, s pripadajočimi elementi, varovalnimi elementi z mehansko za montažo v TP</t>
  </si>
  <si>
    <r>
      <t>Izdelava samoskrčnih kabelskih končnikov za kabel iz PVC mase (4 x 150 mm</t>
    </r>
    <r>
      <rPr>
        <vertAlign val="superscript"/>
        <sz val="9"/>
        <rFont val="Arial CE"/>
        <family val="0"/>
      </rPr>
      <t>2</t>
    </r>
    <r>
      <rPr>
        <sz val="9"/>
        <rFont val="Arial CE"/>
        <family val="0"/>
      </rPr>
      <t>), montaža kabelskih čevljev Al-Cu, priklop kabla v TP in PMO</t>
    </r>
  </si>
  <si>
    <t>Prostostoječa priključno merilna omarica (PMO) 1000x530x320mm (vxšxg), skupaj s podstavkom, kot npr Prebilplast PS 4-NT z enim oknom</t>
  </si>
  <si>
    <t>Tropolni podstavek NV talilnih vložkov, kot npr. PK 1/3  (Eti) z NV varovalkami 63A gL za prenapetosni odvodnik</t>
  </si>
  <si>
    <t>Strojni izkop kabelskega kanala  v terenu  III. do IV. ktg. dim.(šxv) 0,8x1,00 m v dolžini 40 m, skupaj z rezanjem asfalta, pripravo podlage iz peska granulacije 0-4mm, obetoniranjem cevi z betenom MB 10, zasutjem z gramozom ter nabijanje po plasteh 20cm. Ponovno asfaltiranje in odvozom odvečnega materiala na zato določeno deponijo.</t>
  </si>
  <si>
    <t>Strojni izkop jame dimenzij 1,8 x 1,8,0 x 1,2 m za izdelavo jaška v terenu III. do IV. ktg. Za tri jaške, odvoz odvečnega materiala na deponijo (3,9 m3 x 3)</t>
  </si>
  <si>
    <t>ur</t>
  </si>
  <si>
    <t>Vodenje del pri izvedbi električnih instalacij in električne opreme - odgovorni vodja del - pooblaščen s strani IZS</t>
  </si>
  <si>
    <t>Nadzor nad izvedbo električnih instalacij in električne opreme - odgovorni nadzornik elektriočnih instalacij in električne opreme del - pooblaščen s strani IZS</t>
  </si>
  <si>
    <t>Demontaža obstoječih električnih instalacij in električne opreme, komplet z odvozom materiala na mesto razgradnje oz. trajno deponijo in pridobitvijo ustreznih papirjev.</t>
  </si>
  <si>
    <t xml:space="preserve">Izdelava PID projektov električnih instalacij in električne opreme v 5 tiskanih od tega dva pečatena izvoda in elektronska oblika 2xCD. </t>
  </si>
  <si>
    <t>Izdelava dokumentacije( meritve, certifikati…) vgrajene opreme s strani izvajalca električnih instalacij in električne opreme, skupaj z navodili za obratovanje in vzdrževanje.</t>
  </si>
  <si>
    <t>Posredovanje informacij oziroma vnos sprememb glede na PZI projekt - dopolnitve vezalnih shem, popravki tlorisov… - projektantu za potrebe izdelave PID</t>
  </si>
  <si>
    <t>Nadzor predstavnika upravljalca elemtričnih vodov</t>
  </si>
  <si>
    <t>Nadzor predstavnika upravljalca TK vodov</t>
  </si>
  <si>
    <t>OZVOČENJE DVORANE IN SISTEM ZA SNEMANJE</t>
  </si>
  <si>
    <t>Energetski kabel JZ500 3x4mm2</t>
  </si>
  <si>
    <t>Energetski kabel JZ500 3x2,5mm2</t>
  </si>
  <si>
    <t>Vtičnica Schuko p/o, komplet z okvirjem, nosilcem in pritrdilnim materialom</t>
  </si>
  <si>
    <t>Multicore simetrični kabel 12-kanalni OFC z individualno oklopljenimi paricami. Kot npr. Tasker C412.</t>
  </si>
  <si>
    <t>Multicore simetrični kabel 4-kanalni OFC z individualno oklopljenimi paricami. Kot npr. Tasker C404.</t>
  </si>
  <si>
    <t>Kvalitetni instalacijski mikrofonski kabel OFC, kot npr. Tasker C114</t>
  </si>
  <si>
    <t>Kabel za komunikacijo in krmiljenje UTP Cat6</t>
  </si>
  <si>
    <t>Cev RBT fi16</t>
  </si>
  <si>
    <t>Cev RBT fi25</t>
  </si>
  <si>
    <t>OZVOČENJE SOBE ZA TOLKALA</t>
  </si>
  <si>
    <t>Zvočniški kabel 2x2,5mm2 rdeče/črn</t>
  </si>
  <si>
    <t>Cev RFSS fi16</t>
  </si>
  <si>
    <t>OZVOČENJE ORKESTRSKE SOBE</t>
  </si>
  <si>
    <t>OZVOČENJE BALETNE SOBE</t>
  </si>
  <si>
    <t>Dostava, drobni spojni in pritrdilni material, oznake in napisne tablice za vse elemente, manipulativni stroški, certifikati in meritve.</t>
  </si>
  <si>
    <t>Zvočna omarica - aktivna dvosistemska, 12"+1", leseno ohišje iz 15mm vezane plošče, trapezoidne oblike 40°/10°, 90x70° disperzija, 350+70W, analogni procesor s kretnico, izravnavo faz in limiterjem. Kot npr. Proaudio FUSION12A.</t>
  </si>
  <si>
    <t>Kvalitetni priključek kabelski XLR-M 3p, kot npr. Neutrik</t>
  </si>
  <si>
    <t>Priključek kabelski EURO</t>
  </si>
  <si>
    <t>Namenski kovinski nosilec za zvočne omarice, stenska montaža. Prilagoditev usmerjenosti za optimalno pokrivanje dvorane. V črni mat barvi.</t>
  </si>
  <si>
    <t>Zvočna omarica - aktivni monitor dvosistemski, 12"+1" coax, leseno ohišje iz 15mm vezane plošče, trapezoidne oblike za talni monitor 40°, 80x80° disperzija, 350+70W, analogni procesor s kretnico, izravnavo faz in limiterjem. Komplet s priključnimi kabli 230V in XLR višje kvalitete* 10m. Kot npr. Proaudio FUSION12MA.</t>
  </si>
  <si>
    <t>Digitalna avdio mešalna miza z minimalnimi specifikacijami:
16x simetrični XLR+TRS vhod s predojačevalcem, 3x stereo vhod (TRS), 12x izhod XLR (LR, Mono Mix1-4, Stereo Mix 1-3), priklop RJ45 za razširitev z dSNAKE, 4 mute skupine, 4 DCA skupine, predojačevalniki z digitalnim krmiljenjem, vhodno procesiranje preamp/HPF/gate/PEQ/comp/delay, izhodno procesiranje PEQ/GEQ/comp/delay, real-time spektrogram, 5" zaslon na dotik, motorizirani drsniki, 100 spominov scen, neposredno večstezno snemanje na USB disk, USB stream na PC/Mac, delovanje kot USB zvočna kartica, MIDI krmiljenje DAW programov na PC/Mac, pasivno hlajenje, možnost priklopa na omrežje LAN za daljinsko krmiljenje, dostopnost aplikacij za pametne telefone in tablice, ki omogočajo krmiljenje osebnega monitoringa. Priložena protiprašna prevleka in XLR-4pin svetilka. Kot npr. Allen&amp;Heath Qu-16.</t>
  </si>
  <si>
    <t>Priključni kabel XLR višje kvalitete*, 1,5m</t>
  </si>
  <si>
    <t>Digitalna odrska enota / razširitev digitalne mešalne mize, 16 XLR vhodov, 8 XLR izhodov, komunikacija po 1x Cat5e. Možnost priklopa na balkonu dvorane ali v tolkalni sobi za primer snemanja. Komplet s priključnim kablom 230V in Cat6 3m s priključkom ethercon. Kot npr. Allen&amp;Heath AB168</t>
  </si>
  <si>
    <t>Kovinska talna doza TD-1 cca 200x200x100mm, nosilnost 700 kg/m2, v barvi odra,  popolno zapiranje pokrova za vse standarne dimenzije priključenih kabelskih priključkov, izvodi za kable z zaščito pred stiskanjem kablov, samozaporni pokrov. V sestavi:
- talna doza,
- 4x kvalitetni priključek XLR-F 3p kot npr. Neutrik
- spojni material,
- oznake, napisne tablice.</t>
  </si>
  <si>
    <t>Stenska priključna doza na desni steni odra, vgrajena v leseno oblogo, možnost popolnega zapiranja omarice s priključenimi kabli, v sestavi:
- 16x kvalitetni priključek XLR-F 3p kot npr. Neutrik
- 14x kvalitetni priključek XLF-M 3p kot npr. Neutrik
- 6x kvalitetni priključek RJ45 tipa ethercon
- spojni material,
- oznake, napisne tablice.</t>
  </si>
  <si>
    <t>Priključni kabel XLR višje kvalitete*, 0,5m</t>
  </si>
  <si>
    <t>Stenska priključna doza na desni steni balkona v sestavi, vgrajena v leseno oblogo, v sestavi:
- 4x vtičnica Schuko
- 8x kvalitetni priključek XLF-M 3p kot npr. Neutrik
- 4x kvalitetni priključek XLF-F 3p kot npr. Neutrik
- 4x kvalitetni priključek RJ45 tipa ethercon
- spojni material,
- oznake, napisne tablice.</t>
  </si>
  <si>
    <t>Priključni kabel XLR višje kvalitete* 1,5m</t>
  </si>
  <si>
    <t>Delovni pult tehnikov v tolkalni sobi cca 425x80x70 cm konzolne izvedbe komplet s kanali za jakotočne, šibkotočne kable in razvodom elektrike na 10 mest. Komplet z vgrajeno leseno rack omarico 19" 14HE nad delovno površino. V KONZOLNI IZVEDBI.</t>
  </si>
  <si>
    <t>kpl.</t>
  </si>
  <si>
    <t>Priključni panel, vgrajen v delovni pult v tolkalni sobi:
- 8x XLR-M višje kvalitete, kot npr. Neutrik
- 4x XLR-F višje kvalitete, kot npr. Neutrik
- 6x kvalitetni priključek RJ45 tipa ethercon</t>
  </si>
  <si>
    <t>Multimedijski prenosni računalnik 15,6" z minimalnimi specifikacijami:
Procesor i3, 4GB RAM, 500GB HDD+8GB SSD,Windows 10, čitalec spominskih kartic, optična enota DVD+/-RW DL, komplet z miško in prenosno torbo.</t>
  </si>
  <si>
    <t>Profesionalni aktivni studijski monitor, biamp 120W, bass reflex, 8" woofer, 1" tweeter, 38Hz-30kHz, XLR+TRS, nastavljiv vhodni nivo, high trim, 0/-2/-4 db pod 500 Hz, room control, MDF ohišje, simetrični vhod. Komplet s priključnimi kabli 230V in signalnimi kabli XLR višje kvalitete* 2m.
Kot npr. Yamaha HS 8.</t>
  </si>
  <si>
    <t>Profesionalne zaprte studijske slušalke z minimalnimi speficikacijami: impedanca 250 ohm, frekvenčni odziv 5-35000Hz, nazivna glasnost 96 dB SPL, nazivni THD &lt;0.2%, izolacija zunanjega zvoka 18dBA, pritisk glave 3.5N, max teža 270g. Kot npr. Beyerdynamic DT 770 Pro 250 ohm.</t>
  </si>
  <si>
    <t>Kondenzatorski viseči mikrofon, frekvenčni razpon 50-17000Hz, občutljivost -35mV/Pa, šum manj kot 28db, priključek mini XLR z PHANTOM adapterjem na XLR. (Kot npr. SHURE MX202B/C)</t>
  </si>
  <si>
    <t>LOKALNO OZVOČENJE SOBE ZA TOLKALA</t>
  </si>
  <si>
    <t>Zvočna omarica - pasivna, 12"+1", leseno ohišje iz 15mm vezane plošče, trapezoidne oblike 40°/10°, 90x70° disperzija, moč 300W AES / 600W RMS. Impedanca 8 ohm. Občutljivost 98 dB @1W,1m, frekvenčni odziv 65-18000Hz +/- 3dB. Kot npr. Proaudio FUSION12P.</t>
  </si>
  <si>
    <t>Kovinska stenska konzola za zvočno omarico, prilagodljiva usmeritev, komplet z montažo.</t>
  </si>
  <si>
    <t>Oprema režije, vgrajena v 19" omarico delovnega pulta, v sestavi: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predal za opremo 3HE s ključavnico
- razvod el. napajanja
- vsi potrebni slepi paneli
- oznake in napisne tablice</t>
  </si>
  <si>
    <t>Priključni panel 2xSpeakon, vgrajen v delovni pult. Kpl z oznakami in napisanimi tablicami ter spojnim materialom.</t>
  </si>
  <si>
    <t>Zvočniški kabel 2x2,5mm2 priključni, zaključen s priključki Speakon, 0,5m</t>
  </si>
  <si>
    <t>LOKALNO OZVOČENJE ORKESTRSKE SOBE</t>
  </si>
  <si>
    <t>Ojačevalna naprava v sestavi:
- lesena rack omarica 19" s 3 snemljivimi pokrovi, skupno 8+2HE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Mešalna miza analogna, 8 mikrofonskih vhodov, od tega 2 z možnostjo preklopa na visokoimpedančni FET v klasi A za direkten priklop kitar, 60mm profesionalni drsniki, dodatna 2 stereo vhoda, vgrajeni efekt procesor s 16 efekti, 3-pasovni EQ z nastavljivo srednjo frekvenco na vsakem kanalu, simetrični XLR izhodi, vsi XLR vhodi kvalitetne izvedbe, kot npr. Neutrik. Stereo USB vmesnik za snemanje na računalnik. Kpl z nosilci za vgradnjo v rack omarico. Kot npr. Allen&amp;Heath ZED 60-14FX.
- predal za opremo 3HE s ključavnico
- razvod el. napajanja
- vsi potrebni slepi paneli
- oznake in napisne tablice</t>
  </si>
  <si>
    <t>Zvočniški kabel 2x2,5mm2 priključni, zaključen s priključki Speakon, 1m</t>
  </si>
  <si>
    <t>LOKALNO OZVOČENJE BALETNE SOBE</t>
  </si>
  <si>
    <t>Kovinska stenska konzola za zvočno omarico, prilagodljiva usmeritev</t>
  </si>
  <si>
    <t>Ojačevalna naprava v sestavi:
- lesena rack omarica 19" z  snemljivima pokrovoma, 8HE.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predal za opremo 3HE s ključavnico
- razvod el. napajanja
- vsi potrebni slepi paneli
- oznake in napisne tablice</t>
  </si>
  <si>
    <t>PRENOSNA OPREMA ZA OZVOČENJE IN SNEMANJE</t>
  </si>
  <si>
    <t>Standardni vokalni/instrumentni mikrofon, komplet z 10m priključnega kabla višje kvalitete*. Kot npr. Shure SM58.</t>
  </si>
  <si>
    <t>Par kondenzatorskih cardioid mikrofonov s kablom višje kvalitete* XLR 10m. Kot npr. Samson C02.</t>
  </si>
  <si>
    <t>Standardni mikrofon za bas instrumente z XLR kablom višje kvalitete* 10m. Kot SHURE BETA52A</t>
  </si>
  <si>
    <t>Mikrofonsko stojalo - žirafa
Popolnoma kovinska izvedba z nastavljivo dolžino ročice 470-770 mm
črne barve in teže najmanj 0,78 Kg. Kot npr. K&amp;M 211/1.</t>
  </si>
  <si>
    <t>Mikrofonsko stojalo - visoka žirafa za pevske zbore
Popolnoma kovinska izvedba z nastavljivo dolžino ročice 120-220 cm, višine 170-340cm, črne barve in teže najmanj 20 Kg. Kot npr. Proaudio AS92.</t>
  </si>
  <si>
    <t>Mikrofonsko nizko stojalo žirafa, kovinska izvedba višine 280 mm črne barve. Kot npr. K&amp;M 234</t>
  </si>
  <si>
    <t>Standardni enokanalni aktivni DI-BOX vmesnik. Kot npr. Samson S-direct.</t>
  </si>
  <si>
    <t>Lesena rack omarica standardne širine 19", višine 8HE, globine cca 40cm. Snemljivi prednji in zadnji pokrov za montažo brezžičnih mikrofonskih sprejemnikov. Vključno s kovinskim predalom 3HE s ključavnico, razvodom napajanja na 8 mest ter slepimi paneli.</t>
  </si>
  <si>
    <t>Brezžični diversity mikrofonski sistem z ročnim oddajnikom
Delovanje najmanj 12 sistemov hkrati, prikaz trajanja 1,5V baterije ter kanala na oddajniku in sprejemniku, opozorilo na sprejemniku, avtomatska nastavitev frekvenc. Oddajnik mora imeti tripoložajno stikalo ON/MUTE/OFF. Sprejemnik mora na LCD zaslonu prikazati avdio in RF nivoje, diversity način A/B, stanje baterije oddajnika, frekvenco. Sprejemnik polovične širine 19", priloženi nosilci za 19" rack. Delovanje min. 7ur s standardno AA baterijo. Priložen priključni kabel višje kvalitete* XLR 2m. Vključno z montažo. Kot npr. AKG WMS470 VOCAL SET D5.</t>
  </si>
  <si>
    <t>Dostava, drobni spojni in pritrdilni material, oznake in napisne tablice za vse elemente, manipulativni stroški, certifikati.</t>
  </si>
  <si>
    <t>* Minimalne specifikacije za avdio signalni kabel: Namenski mikrofonski kabel, oklopljena zavita parica OFC 2x0,22mm2, fleksibilni zunanji ovoj PVC odporen proti zvijanju, zunanji premer min. 6,0mm, spiralni oklop OFC. Kot npr. Tasker C114. Priključki višje kvalitete, kot npr. Neutrik.</t>
  </si>
  <si>
    <t>ELEKTRO DEL-OZVOČENJE</t>
  </si>
  <si>
    <r>
      <rPr>
        <sz val="9"/>
        <rFont val="Arial"/>
        <family val="2"/>
      </rPr>
      <t xml:space="preserve">Brezžični diversity mikrofonski sistem višje kvalitete z naglavnim in kravatnim mikrofonom: </t>
    </r>
    <r>
      <rPr>
        <b/>
        <sz val="9"/>
        <rFont val="Arial"/>
        <family val="2"/>
      </rPr>
      <t xml:space="preserve">
</t>
    </r>
    <r>
      <rPr>
        <sz val="9"/>
        <rFont val="Arial"/>
        <family val="2"/>
      </rPr>
      <t>Delovanje najmanj 12 sistemov hkrati, prikaz trajanja 1,5V baterije ter kanala na oddajniku in sprejemniku, opozorilo na sprejemniku, avtomatska nastavitev frekvenc. Žepni oddajnik mora imeti tripoložajno stikalo ON/MUTE/OFF. Sprejemnik mora na LCD zaslonu prikazati avdio in RF nivoje, diversity način A/B, stanje baterije oddajnika, frekvenco. Sprejemnik polovične širine 19", priloženi nosilci za 19" rack. Delovanje min. 7ur s standardno AA baterijo. S kvalitetnim naglavnim in kravatnim mikrofonom, prilagojenimi za prezentacije. Priložen priključni kabel višje kvalitete* XLR 2m. Vključno z montažo.
Kot npr. AKG WMS470 PRESENTER SET</t>
    </r>
  </si>
  <si>
    <t>VIDEO IN KOMUNIKACIJSKI SISTEM</t>
  </si>
  <si>
    <t>SISTEM OZVOČENJA</t>
  </si>
  <si>
    <t>Video kabel 75Ω RG59</t>
  </si>
  <si>
    <t>OPREMA-VIDEO IN KOMUNIKACIJSKI SISTEM</t>
  </si>
  <si>
    <t>Komunikacijska omarica v sestavi:
- Kovinska stenska n/o omarica standardne širine 19", višine 6HE s ključavnico,
- Razvod napajanja na 6 mest,
- patch panel Cat6 UTP 24p,
- switch gigabitni 24p,
- 24x patch kabel UTP Cat6 0,5m,
- organizator kablov
- oznake in napisne tablice</t>
  </si>
  <si>
    <t>Kvalitetna videonadzorna kamera FullHD, montaža na čelo balkona. Samodejni vklop in oddajanje ob vklopu napajanja.</t>
  </si>
  <si>
    <t xml:space="preserve">Priključno mesto kamere ali TV, v sestavi:
- priključna doza p/o, komplet z okvirjem in nosilcem 2x7M,
- 2x vtičnica Schuko
- 2x vtičnica RJ45 Cat6
- 1x priključek BNC
- 1x priključek dvojni RCA
- 6x slepi panel
- oznake in napisne tablice
- spojni in pritrdilni material
</t>
  </si>
  <si>
    <t>Avdio/video distributor 1:5
Z vgradnjo v rack omarico režije tolkalne sobe. Vhodi: 1xBNC, 2x RCA. Izhodi: 5xBNC, 10xRCA. Oba vhoda z loop out izhodom. Zaključevanje povezav TVV in TVA.</t>
  </si>
  <si>
    <t>Avdio predojačevalnik/splitter z minimalnimi specifikacijami:
4x mikrofonski XLR vhod, +48V phantom power, 4x post-gain linijski simetrični izhod TRS, 2x linijski simetrični master izhod, kontrole gain/3band EQ/pan</t>
  </si>
  <si>
    <t>Priključni kabel TRS-&gt;XLR višje kvalitete*, 1,5m</t>
  </si>
  <si>
    <t>Priključni panel za video distribucijo, vgrajen v delovni pult v tolkalni sobi:
- 6x BNC,
- 5x stereo RCA</t>
  </si>
  <si>
    <t>LCD TV 24" z analognim avdio/video vhodom. Kpl. s stensko konzolo VESA, priključnim kablom 230V ter priključnima kabloma avdio in video.</t>
  </si>
  <si>
    <t>LCD TV 43" z analognim avdio/video vhodom. Kpl. S stensko konzolo VESA, priključnim kablom 230V ter priključnima kabloma avdio in video.</t>
  </si>
  <si>
    <t>ELEKTRO DEL - VIDEO IN KOMUNIKACIJSKI SISTEM</t>
  </si>
  <si>
    <t>Javljalnik plina  METAN , analogni , 4-20mA, 0-100%LIE, priklop od 12-24Vdc, IP 55, z možnostjo priklopa na centralo, kot npr. Urmet EX II 3GD + ITG500</t>
  </si>
  <si>
    <r>
      <t>Izdelava spoja med dvemi kabli: predvidenim NAYY-J 4x70 +2,5 mm</t>
    </r>
    <r>
      <rPr>
        <b/>
        <vertAlign val="superscript"/>
        <sz val="9"/>
        <rFont val="Arial CE"/>
        <family val="0"/>
      </rPr>
      <t xml:space="preserve">2 </t>
    </r>
    <r>
      <rPr>
        <vertAlign val="superscript"/>
        <sz val="9"/>
        <rFont val="Arial CE"/>
        <family val="0"/>
      </rPr>
      <t xml:space="preserve"> </t>
    </r>
    <r>
      <rPr>
        <sz val="9"/>
        <rFont val="Arial CE"/>
        <family val="0"/>
      </rPr>
      <t>in obstoječim NAYY-J 4x120 +2,5 mm2</t>
    </r>
  </si>
  <si>
    <r>
      <t xml:space="preserve">Razdelilnik </t>
    </r>
    <r>
      <rPr>
        <b/>
        <sz val="9"/>
        <rFont val="Arial CE"/>
        <family val="0"/>
      </rPr>
      <t>R.B. GL</t>
    </r>
    <r>
      <rPr>
        <sz val="9"/>
        <rFont val="Arial CE"/>
        <family val="2"/>
      </rPr>
      <t xml:space="preserve"> je prostostoječa kovinska omarica izdelana iz dvakrat dekapirane jeklene pločevine in profilov, opleskana z osnovno in končno barvo-prašni nanos, zaščite IP 40, dim. v x š x g, 1800 + 100 (podstavek) x 900 x min. 350mm, z enojnimi vrati v barvi po izboru arhitekta, opremljenimi s ključavnico, s sledečimi elementi:</t>
    </r>
  </si>
  <si>
    <t>glavno stikalo za montažo na DIN letev 40A, 3f</t>
  </si>
  <si>
    <r>
      <t xml:space="preserve">Razdelilnik </t>
    </r>
    <r>
      <rPr>
        <b/>
        <sz val="9"/>
        <rFont val="Arial CE"/>
        <family val="0"/>
      </rPr>
      <t>R.B. DVORANA</t>
    </r>
    <r>
      <rPr>
        <sz val="9"/>
        <rFont val="Arial CE"/>
        <family val="2"/>
      </rPr>
      <t xml:space="preserve"> je vgradna plastična omara z kovinskimi vrati  izdelana iz dvakrat dekapirane jeklene pločevine in profilov, opleskana z osnovno in končno barvo-prašni nanos,zaščite IP 40, z enojnimi vrati v barvi po izboru arhitekta in ustreza za montažo 48 modulov, s sledečimi elementi:</t>
    </r>
  </si>
  <si>
    <t xml:space="preserve">glavno stikalo za montažo na DIN letev 40A, 3f, </t>
  </si>
  <si>
    <r>
      <t>IR senzor gibanja 180</t>
    </r>
    <r>
      <rPr>
        <sz val="9"/>
        <rFont val="Symbol"/>
        <family val="1"/>
      </rPr>
      <t xml:space="preserve">°, </t>
    </r>
    <r>
      <rPr>
        <sz val="9"/>
        <rFont val="Arial"/>
        <family val="2"/>
      </rPr>
      <t>IP65</t>
    </r>
  </si>
  <si>
    <t>- 300 mm</t>
  </si>
  <si>
    <t>Podometna kovinska omarica s kovinskimi vratci  v barvi po izbiri arhitekta za montažo vtičnic v dvorani  (3x  230V/16A, 1x 400V/5p), komplet z izvedbo izenačitve potencialov</t>
  </si>
  <si>
    <t>Rdeča gobasta tipka za izklop napajanja glavnega razdelilnika, samozaskočne izvedbe</t>
  </si>
  <si>
    <t>Vtičnica, 230V, 16A z zaščitnim kontaktom, s skupno dozo za parapetni kanal, z nalepko z oznako razdelilnega bloka in tokokroga iz katerega se napaja, sestavljena iz (ustreza TEM Čatež, potrdi arhitekt):</t>
  </si>
  <si>
    <t>Stikalni tablo za prižiganje razsvetljave v dvorani z vso opremo, komplet z oznakami, z dozo in montažo</t>
  </si>
  <si>
    <t>Talna podometna omarica za montažo v zbornici, z opremo: 10x 230V 16A vtičnica, 4x dvojna RJ45 vtičnica cat.5e; skupaj z montažo, označitvijo elementov (pripadnost tokokrogom), ključavnico</t>
  </si>
  <si>
    <t>Montaža ter priklop projektorjev, komplet s nosilnim in pritrdilnim materialom</t>
  </si>
  <si>
    <r>
      <t>Kabel uvlečen v kabelsko kanalizacijo v dolžini 1x NAYY-J 4x70 +2,5 mm</t>
    </r>
    <r>
      <rPr>
        <b/>
        <vertAlign val="superscript"/>
        <sz val="9"/>
        <rFont val="Arial CE"/>
        <family val="0"/>
      </rPr>
      <t xml:space="preserve">2  </t>
    </r>
  </si>
  <si>
    <t>Opomba:</t>
  </si>
  <si>
    <t>Popis je pripravljen skladno z navodili za izvajanje operacij energetske prenove javnih stavb na podlagi OP EKP 2014-2020, dokument "PRIROČNIK UPRAVIČENIH STROŠKOV PRI UKREPU ENERGETSKE PRENOVE STAVB JAVNEGA SEKTORJA", datum: September 2016, Različica: 1.02</t>
  </si>
  <si>
    <t xml:space="preserve"> - instalacijski odklopnik, 400V, Icu &gt; 10 kA, tropolni, karakteristike C/40A</t>
  </si>
  <si>
    <t>- stikalo za montažo na DIN letev, 16A, kontaktni sklop (1-0-2)</t>
  </si>
  <si>
    <r>
      <t xml:space="preserve">Razdelilnik </t>
    </r>
    <r>
      <rPr>
        <b/>
        <sz val="9"/>
        <rFont val="Arial CE"/>
        <family val="0"/>
      </rPr>
      <t>R.B. ENERGETSKI PROSTOR</t>
    </r>
    <r>
      <rPr>
        <sz val="9"/>
        <rFont val="Arial CE"/>
        <family val="2"/>
      </rPr>
      <t xml:space="preserve"> je prostostoječa kovinska omarica izdelana iz dvakrat dekapirane jeklene pločevine in profilov, opleskana z osnovno in končno barvo-prašni nanos, zaščite IP 40, dim. v x š x g, 2000 + 100 (podstavek) x 800 x min. 350mm, z enojnimi vrati v barvi po izboru arhitekta, opremljenimi s ključavnico, s sledečimi elementi:</t>
    </r>
  </si>
  <si>
    <t>NEUPAVIČENI STROŠKI</t>
  </si>
  <si>
    <t>UPAVIČENI STROŠKI</t>
  </si>
  <si>
    <t xml:space="preserve"> - kopalniško zaščitno stikalo (KZS), dvopolno, 16A/10 mA</t>
  </si>
  <si>
    <t>- bistabilni rele 10A</t>
  </si>
  <si>
    <t>RAZDELILNIKI -UPRAVIČENI STROŠKI</t>
  </si>
  <si>
    <t>RAZDELILNIKI -NEUPRAVIČENI STROŠKI</t>
  </si>
  <si>
    <t>- 4x16 mm2</t>
  </si>
  <si>
    <t>- 4x25 mm2</t>
  </si>
  <si>
    <t>- 4x0,75 mm2</t>
  </si>
  <si>
    <t>- 5x1,5 mm2</t>
  </si>
  <si>
    <t>- 15x1,0 mm2</t>
  </si>
  <si>
    <t>Kabel LiYCY 2x0,75, dobava in polaganje kabla</t>
  </si>
  <si>
    <t>-4x0,75 mm2</t>
  </si>
  <si>
    <t>glavno stikalo za montažo na DIN letev 25A, 3f</t>
  </si>
  <si>
    <t xml:space="preserve"> - instalacijski odklopnik, 230V, Icu &gt; 10 kA, enopolni, karakteristike B/10A</t>
  </si>
  <si>
    <t xml:space="preserve"> - transformastor 230V, 50Hz - 24V DC, 10A, modularne izvedbe, za montažo na din letev</t>
  </si>
  <si>
    <t>NN kompaktni odklopnik s stikalom na vratih omare 125A, 3f/4p, kot npr.: EB2 125A/4p + kpl stikala za montažo na vrata</t>
  </si>
  <si>
    <t xml:space="preserve"> - instalacijski odklopnik, 400V, Icu &gt; 10 kA, tropolni, karakteristike C/20A</t>
  </si>
  <si>
    <t>- modularni bistabilni rele, 1,0kW, 230V, 16A, 230V.</t>
  </si>
  <si>
    <t xml:space="preserve">glavno stikalo za montažo na DIN letev 63A, 3f, </t>
  </si>
  <si>
    <t>- kontaktor za daljinski izklop napajanja, 230V, 1xNO, 1600W, krmilna napetost 24V.</t>
  </si>
  <si>
    <t>Vtičnica enojna RJ45 - UTP CAT 6, p/o z dozo in protiprašnim pokrovčkom</t>
  </si>
  <si>
    <r>
      <t>Sistemska komunikacijska RACK omara (</t>
    </r>
    <r>
      <rPr>
        <b/>
        <sz val="10"/>
        <rFont val="Arial"/>
        <family val="2"/>
      </rPr>
      <t>GKV</t>
    </r>
    <r>
      <rPr>
        <sz val="10"/>
        <rFont val="Arial"/>
        <family val="2"/>
      </rPr>
      <t>) dimenzij (42U) 2100x1000x800 mm (višina x globina x širina) (dobavitelja opreme kot na primer RITTAL ali HP)</t>
    </r>
  </si>
  <si>
    <t>• Ustrezen priključni optični panel ter optično stikalo s SFP porti - 1x</t>
  </si>
  <si>
    <t>• ustrezno število PATCH panelov 24 portnih UTP za priklop dovodnega TK kabla  (po shemi univeralnega ožičenja). 4x</t>
  </si>
  <si>
    <t>• dve mrežni stikali (eno cisco iz projekta ir optika)</t>
  </si>
  <si>
    <t>- mrežno stikalo z 48 10/1001000mbps priključki za odjemalce, vsaj štirimi 1000BASE-X SFP priključki za povezovanje naprej, s podporo IPv6, z implementiranimi standardi 802.1x, 802.1q, 802.1s, 802.1w in 802.3x ter se ga da spletno upravljati (kot npr HPE OfficeConnect 1920 48G (JG927A)).</t>
  </si>
  <si>
    <t>kabla LiYCY 2x0,75, dobava in polaganje kabla</t>
  </si>
  <si>
    <t>Vtičnica, n/o 400V, petpolna, plastične izvedbe, z nalepko z oznako razdelilnega bloka in tokokroga iz katerega se napaja (16A)</t>
  </si>
  <si>
    <t>Vtičnica n/o 230V, 16A z zaščitnim kontaktom, z dozo, z nalepko z oznako razdelilnega bloka in tokokroga iz katerega se napaja (ustreza TEM Čatež, potrdi arhitekt)</t>
  </si>
  <si>
    <t>REKAPITULACIJA - UPRAVIČENI STROŠKI</t>
  </si>
  <si>
    <t>REKAPITULACIJA - NEUPRAVIČENI STROŠKI</t>
  </si>
  <si>
    <t xml:space="preserve">Vgradna zaprta svetilka z LED virom svetlobe neutralne barve 840 in zatemnjevanjem Dali za priklop na sistem kot naprimer: Siteco Pro 9047, širokosnopna optika z aksialnimi lečami iz PMMA in mikro rastri za omejitev bleščanja po UGR&lt;19 z vseh strani, izhodne svetilnosti svetilke 3650 lm in izkoristka 122lm/W, zaščitni znak: F, ohišje bele barve, dimenzije: 597x597x42 mm, komplet, energijskega razreda A++, Kot npr.: Siteco Taris LED 30W 840 DALI M600; (S1) </t>
  </si>
  <si>
    <r>
      <t xml:space="preserve">Vgradna zaprta stropna svetilka z LED virom svetlobe neutralne barve 840 in barvne kakovosti po RA&gt;80, izhodne svetilnosti svetilke: 1970 lm, prekrivni obroč bele barve RAL9016, zaprta s satiniranim PMMA pokrovom , dimenzije: </t>
    </r>
    <r>
      <rPr>
        <sz val="9"/>
        <rFont val="Calibri"/>
        <family val="2"/>
      </rPr>
      <t>Ø</t>
    </r>
    <r>
      <rPr>
        <sz val="9"/>
        <rFont val="Arial CE"/>
        <family val="2"/>
      </rPr>
      <t xml:space="preserve">236x81mm, potrebni vgradni izrez: </t>
    </r>
    <r>
      <rPr>
        <sz val="9"/>
        <rFont val="Calibri"/>
        <family val="2"/>
      </rPr>
      <t>Ø</t>
    </r>
    <r>
      <rPr>
        <sz val="9"/>
        <rFont val="Arial CE"/>
        <family val="2"/>
      </rPr>
      <t xml:space="preserve"> 212 mm, komplet, energijskega razreda A++, kot naprimer: Siteco Ledvalux LED 19W EVG; (S2)</t>
    </r>
  </si>
  <si>
    <t>Siteco Taris LED 30W 840 EVG M600 - vgradna zaprta svetilka z LED virom svetlobe neutralne barve 840, širokosnopna optika z aksialnimi lečami iz PMMA in mikro rastri za omejitev bleščanja po UGR&lt;19 z vseh strani, izhodne svetilnosti svetilke 3650 lm in izkoristka 122lm/W, zaščitni znak: F, ohišje bele barve, dimenzije: 597x597x42 mm, komplet, energijskega razreda A++; (S3)</t>
  </si>
  <si>
    <t>Monsun PC LED 45W EVG IP65 - nadgradna svetilka s povišano stopnjo zaščite in LED virom svetlobe neutralne barve 4000K, izhodne svetilnosti 5500lm, z omejitvijo bleščanja po UGR&gt;25, poliestersko s steklenimi vlakni ojačano ohišje in opalni PC difuzor z notranjo prizmatično strukturo in zapirali iz nerjavnega jekla V2A, s širokosnopno simetrično optiko, odporna na udarce po IK08, dimenzije:  1577x84x102 mm, komplet; (S4)</t>
  </si>
  <si>
    <r>
      <t xml:space="preserve">Siteco Lunis R LED 42W 840 Dali - nadgradna svetilka z LED virom svetlobe neutralne barve 4000K in možnostjo zatemnjevanja Dali, svetilnosti svetilke 3720lm, optika v obliki krožnega kolobarja z vgrajenim visokosijajnim odsevnikom, ohišje iz aluminija srebrne barve RAL 9006, spodnji osrednji pokrov iz perforirane jeklene pločevine v barvi svetilke RAL9006 dimenzije: </t>
    </r>
    <r>
      <rPr>
        <sz val="9"/>
        <rFont val="Calibri"/>
        <family val="2"/>
      </rPr>
      <t>Ø</t>
    </r>
    <r>
      <rPr>
        <sz val="9"/>
        <rFont val="Arial CE"/>
        <family val="2"/>
      </rPr>
      <t xml:space="preserve"> 380x70 mm, komplet, energijskega razreda A++; (S5)</t>
    </r>
  </si>
  <si>
    <t>Siteco Lumilux LED-F 10W - nadgradna linijska svetilka z LED virom svetlobe neutralne barve 4000K, izhodne svetilnosti svetilke 980 lm, ohišje iz aluminija srebrne barve in opalna PC optika, zaščitni razred II (RII-zaščitno izoliranje), dimenzije: 580x25x44 mm, energijskega razreda A++; (S6)</t>
  </si>
  <si>
    <r>
      <t xml:space="preserve">Siteco Europlex LED 20W IP44 - nadgradna svetilka s povišano stopnjo zaščite in LED virom svetlobeneutralne barve 840, izhodne svetilnosti svetilke 1800lm, kovinsko ojišje bele barve in opalna širokosnopna UV stabilizirana PMMA optika z omejitvijo bleščanja po UGR&lt;22, odporna na udarce po IK06, dimenzije: </t>
    </r>
    <r>
      <rPr>
        <sz val="9"/>
        <rFont val="Calibri"/>
        <family val="2"/>
      </rPr>
      <t>Ø390</t>
    </r>
    <r>
      <rPr>
        <sz val="9"/>
        <rFont val="Arial CE"/>
        <family val="2"/>
      </rPr>
      <t>x115 mm, komplet, energijskega razreda A++; (S7)</t>
    </r>
  </si>
  <si>
    <r>
      <t>Siteco Ecopack LED 46W IP20 - nadgradna zaprta linijska svetilka z LED virom svetlobe neutralne barve 4000K in Ra&gt;80, izhodne svetilnosti svetilke 5000 lm, svetlobnotehnični izkoristek: min. 110W/m, kovinsko ohišje iz eloksiranega aluminija in bela opalna PC širokosnopna optika s 110</t>
    </r>
    <r>
      <rPr>
        <sz val="9"/>
        <rFont val="Calibri"/>
        <family val="2"/>
      </rPr>
      <t>°</t>
    </r>
    <r>
      <rPr>
        <sz val="9"/>
        <rFont val="Arial CE"/>
        <family val="2"/>
      </rPr>
      <t xml:space="preserve"> izhodom svetlobe, dimenzije: 1500x64x74 mm, energijski razred A++, komplet; (S8)</t>
    </r>
  </si>
  <si>
    <t>Beghelli LP418ED LENS PAN 418 LED 25W UGR19 M600  - nadgradna stropna svetilka z LED virom svetlobe neutralne barve 4000K, izhodne svetilnosti svetilke 3400lm in svetlobnotehničnega izkoristka 133 lm/W, z omejitvijo bleščanja UGR&gt;19, kovinsko ohišje bele barve RAL9003 in UV stanovitna lečna optika iz PMMA za dosego omejitve bleščanja UGR&lt;19, dimenzije: 595x595x19 mm, nadgradne višine maks. 19 mm, energijski razred A++, komplet; (S9)</t>
  </si>
  <si>
    <r>
      <t>Siteco Ecopack LED 23W IP20 - nadgradna zaprta linijska svetilka z LED virom svetlobe neutralne barve 4000K in Ra&gt;80, izhodne svetilnosti svetilke 2500 lm, svetlobnotehnični izkoristek: min. 110W/m, kovinsko ohišje iz eloksiranega aluminija in bela opalna PC širokosnopna optika s 110</t>
    </r>
    <r>
      <rPr>
        <sz val="10"/>
        <rFont val="Calibri"/>
        <family val="2"/>
      </rPr>
      <t>°</t>
    </r>
    <r>
      <rPr>
        <sz val="10"/>
        <rFont val="Arial CE"/>
        <family val="2"/>
      </rPr>
      <t xml:space="preserve"> izhodom svetlobe, dimenzije: 1500x64x74 mm, energijski razred A++, komplet; (S10)</t>
    </r>
  </si>
  <si>
    <t>MTS GUELL Zero Detek LED 15W S-M IP66 / IP44- stenska svetilka s povišano stopnjo zaščite in LED virom svetlobe neutralne barve 4000K, s prigrajenim senzorjem gibanja, s simetrično razpršeno svetlobo v skladu z uredbo o svetlobnem onesnaževanju, izhodne svetilnosti svetilke 866 lm, ohišje: s poliestersko osnovo prašno lakiran liti aluminij sive barve in proti udarcem po IK06 odporno varnostno steklo,  z visokosijajno simetrično optiko iz 99,99% Aluminija, dimenzije: 207x160x58 mm, s predvideno obratovalno dobo: 150 000h L70 (S11)</t>
  </si>
  <si>
    <t>Siteco WW T16 35/49W/80 EVG - nadgradna stropna svetilka z asimetrično matirano optiko za  enakomerno osvetlitev šolskih tabel, z multiwatt predstikalno napravo, kovinsko ohišje bele barve RAL9010, dimenzije: 1508x229x58 mm, komplet T16 49W 840-sijalke (S12)</t>
  </si>
  <si>
    <t xml:space="preserve">HALLA Indy 4264 MM LED 142W - sestav stenske linijske svetilke z LED virom svetlobe neutralne barve svetlobe 4000K, skupne svetilnosti: 16090 lm, ohišje aluminij srebrne barve in opalna optika, dolžine 4264 mm, preseka: 106x37 mm, komplet; (S13) </t>
  </si>
  <si>
    <t xml:space="preserve">HALLA Indy 2296 MM LED 75W - stenska svetilka z LED virom svetlobe neutralne barve svetlobe 4000K, oblikovno povsem enaka kot poz. 13, skupne svetilnosti: 8590 lm, ohišje aluminij srebrne barve in opalna optika, dolžine 2296 mm, preseka: 106x37 mm, komplet; (S14) </t>
  </si>
  <si>
    <t xml:space="preserve">HALLA Indy 1456 MM LED 47W - stenska svetilka z LED virom svetlobe neutralne barve svetlobe 4000K, oblikovno povsem enaka kot poz. 13, skupne svetilnosti: 5360 lm, ohišje aluminij srebrne barve in opalna optika, dolžine 1456 mm, preseka: 106x37 mm, komplet; (S15) </t>
  </si>
  <si>
    <t>MTS GUELL Zero Detek LED 20W A-M IP66 / IP44- stenska svetilka s povišano stopnjo zaščite in LED virom svetlobe neutralne barve 4000K, s prigrajenim senzorjem gibanja, s simetrično razpršeno svetlobo v skladu z uredbo o svetlobnem onesnaževanju, izhodne svetilnosti svetilke 1290 lm, ohišje: s poliestersko osnovo prašno lakiran liti aluminij sive barve in proti udarcem po IK06 odporno varnostno steklo,  z visokosijajno simetrično optiko iz 99,99% Aluminija, dimenzije: 207x160x58 mm, s predvideno obratovalno dobo: 50 000h L70; (S16)</t>
  </si>
  <si>
    <r>
      <t>MTS 55924 LED 12W IP65 - vgradna stropna svetilka s povišano stopnjo zaščite in LED virom svetlobe tople barve 3000K, s simetrično 82</t>
    </r>
    <r>
      <rPr>
        <sz val="9"/>
        <rFont val="Calibri"/>
        <family val="2"/>
      </rPr>
      <t>°</t>
    </r>
    <r>
      <rPr>
        <sz val="9"/>
        <rFont val="Arial CE"/>
        <family val="2"/>
      </rPr>
      <t xml:space="preserve"> širokosnopno optiko, ohišje tlačno liti aluminij, lakirana srebrno sivi DB702 barvi in varnostno steklo, izhodne svetilnosti svetilke 1010 lm, dimenzije: </t>
    </r>
    <r>
      <rPr>
        <sz val="9"/>
        <rFont val="Calibri"/>
        <family val="2"/>
      </rPr>
      <t>Ø</t>
    </r>
    <r>
      <rPr>
        <sz val="9"/>
        <rFont val="Arial CE"/>
        <family val="2"/>
      </rPr>
      <t xml:space="preserve">110x85 mm, potrebni vgradni izrez: </t>
    </r>
    <r>
      <rPr>
        <sz val="9"/>
        <rFont val="Calibri"/>
        <family val="2"/>
      </rPr>
      <t>Ø97</t>
    </r>
    <r>
      <rPr>
        <sz val="9"/>
        <rFont val="Arial CE"/>
        <family val="2"/>
      </rPr>
      <t xml:space="preserve"> mm, komplet,  v skladu z uredbo o svetlobnem onesnaževanju 10510 IP65 - pripadajoči pretvornik s povišano stopnjo zaščite; (S17)</t>
    </r>
  </si>
  <si>
    <r>
      <t xml:space="preserve"> Beghelli 4362 UP LED L MULTI 60 AT SE/SA 123H Lungaluce IP42-vgradna svetilka zasilne razsvetljave z Lunga koridor optiko, z LED virom svetlobe, z avto test funkcijo, v pripravnem spoju avtonomije 1h, izhodne svetilnosti 250 lm pri 1h,  priključne moči 1W, dimenzije: </t>
    </r>
    <r>
      <rPr>
        <sz val="10"/>
        <rFont val="Calibri"/>
        <family val="2"/>
      </rPr>
      <t>Ø9</t>
    </r>
    <r>
      <rPr>
        <sz val="10"/>
        <rFont val="Arial CE"/>
        <family val="2"/>
      </rPr>
      <t xml:space="preserve">0x40 mm,  potrebni vgradni izrez: </t>
    </r>
    <r>
      <rPr>
        <sz val="10"/>
        <rFont val="Calibri"/>
        <family val="2"/>
      </rPr>
      <t>Ø65</t>
    </r>
    <r>
      <rPr>
        <sz val="10"/>
        <rFont val="Arial CE"/>
        <family val="2"/>
      </rPr>
      <t xml:space="preserve"> mm,  PC ohišje bele barve RAL 9003, komplet z garancijo 4 leta na komplet svetilko vključno z baterijo; (Z1)</t>
    </r>
  </si>
  <si>
    <r>
      <t xml:space="preserve"> Beghelli 4362 UP LED L MULTI 60 AT SE/SA 123H Largaluce IP42-vgradna svetilka zasilne razsvetljave z Larga antipanik optiko, z LED virom svetlobe, z avto test funkcijo, v pripravnem spoju avtonomije 1h, izhodne svetilnosti 250 lm pri 1h,  priključne moči 1W, dimenzije: </t>
    </r>
    <r>
      <rPr>
        <sz val="10"/>
        <rFont val="Calibri"/>
        <family val="2"/>
      </rPr>
      <t>Ø9</t>
    </r>
    <r>
      <rPr>
        <sz val="10"/>
        <rFont val="Arial CE"/>
        <family val="2"/>
      </rPr>
      <t xml:space="preserve">0x40 mm,  potrebni izrez: </t>
    </r>
    <r>
      <rPr>
        <sz val="10"/>
        <rFont val="Calibri"/>
        <family val="2"/>
      </rPr>
      <t>Ø65</t>
    </r>
    <r>
      <rPr>
        <sz val="10"/>
        <rFont val="Arial CE"/>
        <family val="2"/>
      </rPr>
      <t xml:space="preserve"> mm,  PC ohišje bele barve RAL 9003, komplet z garancijo 4 leta na komplet svetilko vključno z baterijo; (Z2)</t>
    </r>
  </si>
  <si>
    <t>Beghelli 19309 INDICA LED DF20M AT SA/PS 1/3H IP42 - nadgradna svetilka zasilne razsvetljave z LED virom svetlobe priključne moči 3,5W, z AT avtotest funkcijo, v trajnem spoju avtonomije h, s piktogramom smeri izhoda, okvir svetilke iz eloksiranega aluminija in s sitotiskom potiskan opalni PC zaslon, dimenzije: 235x135x15 mm, piktogramski zasloni smeri: naravnost, z garancijo 4 leta vključno z baterijo; (Z3)</t>
  </si>
  <si>
    <t>Beghelli 19309 INDICA LED DF20M AT SA/PS 1/3H IP42 - nadgradna svetilka zasilne razsvetljave z LED virom svetlobe priključne moči 3,5W, z AT avtotest samodiagnostično funkcijo, v trajnem spoju avtonomije h, s piktogramom smeri izhoda, okvir svetilke iz eloksiranega aluminija in s sitotiskom potiskan opalni PC zaslon, dimenzije: 235x166x36 mm, piktogramski zasloni smeri: levo / desno, z garancijo 4 leta vključno z baterijo; (Z4)</t>
  </si>
  <si>
    <t>Beghelli 12184 Logica LG LED 24W SE 1/2/3P IP65 - nadgradna svetilka zasilne razsvetljave s povišano stopnjo zaščite in LED virom svetlobe priključne moči 3W, z AT avtotest samodiagnostičbi funkcijio, z dvojno simetrično mat optiko, izhodni svetlobni tok pri 1h avtonomiji: 1000 lm, v pripravnem spoju avtonomije 1h, dimenzije: 406x147x63 mm, z garancijo 4 leta na komplet svetilko vključno z baterijo; (Z5)</t>
  </si>
  <si>
    <t>Beghelli 19319 INDICA LED DF20M AT SA/PS 1/3H IP42 - nadgradna stenska svetilka zasilne razsvetljave z LED virom svetlobe priključne moči 2,6W, z AT avtotest samodiagnostično funkcijo, v trajnem spoju avtonomije h, s piktogramom smeri izhoda, okvir svetilke iz eloksiranega aluminija in s sitotiskom potiskan opalni PC zaslon, dimenzije: 235x135x38 mm, enostranski piktogramski zasloni smeri: naravnost, z garancijo 4 leta vključno z baterijo; (Z6)</t>
  </si>
  <si>
    <t>Beghelli 19325 Lungaluce DWCL ASY LED 24W AT SE/SA 1/3N IP43- nadgradna stropna svetilka zasilne razsvetljave z LED virom svetlobe priklične moči 1W, z asimetrično Lunga koridor optiko,  z AT avtotest samodiagnostično funlcijo, v pripravnem spoju avtonomije 1h, bele barve, dimenzije: 137x137x32 mm, komplet z garancijo 4 leta vključno z baterijo; (Z7)</t>
  </si>
  <si>
    <t>Beghelli 19324 Largaluce DWCL SY LED 24W AT SE/SA 1/3N IP43- nadgradna stropna svetilka zasilne razsvetljave z LED virom svetlobe priklične moči 1W, s simetrično Larga antipanik optiko,  z AT avtotest samodiagnostično funkcijo, v pripravnem spoju avtonomije 1h, bele barve, dimenzije: 137x137x32 mm, komplet z garancijo 4 leta vključno z baterijo; (Z8)</t>
  </si>
  <si>
    <t>ITG 500 modul za direkten priklop plinskih javljalnikov na centralo FAP500, od 4-20mA</t>
  </si>
  <si>
    <t>Sodelovanje pri pregledu s strani pooblaščene inštitucije</t>
  </si>
  <si>
    <t xml:space="preserve"> - instalacijski odklopnik, 10A, 24V,enopolni, karakteristike C/10A - DC</t>
  </si>
  <si>
    <t>tropolni kontaktor za uporabo z gobasto tipko za daljinski izklop napajanja razdelilnika, kot npr R40-40</t>
  </si>
  <si>
    <t xml:space="preserve"> - varovalke NV, 400V, Icu &gt; 10 Ka, 80A</t>
  </si>
  <si>
    <t xml:space="preserve"> - instalacijski odklopnik, 400V, Icu &gt; 10 kA, tropolni, karakteristike C/25A</t>
  </si>
  <si>
    <t>-zaščitno stikalo na diferenčni tok 3p+N (40/30mA), štiripolno</t>
  </si>
  <si>
    <t>-elektronsko svetlobno stikalo s fotocelico</t>
  </si>
  <si>
    <t>- kontaktor za daljinski izklop napajanja, 400V, 3xNO, 1600W, krmilna napetost 24V.</t>
  </si>
  <si>
    <t>- kontaktor za daljinski izklop napajanja, 400V, 3xNO, 1600W, krmilna napetost 230V.</t>
  </si>
  <si>
    <r>
      <t xml:space="preserve">Razdelilnik </t>
    </r>
    <r>
      <rPr>
        <b/>
        <sz val="9"/>
        <rFont val="Arial CE"/>
        <family val="0"/>
      </rPr>
      <t>R.B. P.D</t>
    </r>
    <r>
      <rPr>
        <sz val="9"/>
        <rFont val="Arial CE"/>
        <family val="0"/>
      </rPr>
      <t>. je vgradna plastična omara z kovinskimi vrati  izdelana iz dvakrat dekapirane jeklene pločevine in profilov, opleskana z osnovno in končno barvo-prašni nanos, zaščite IP 40, z enojnimi vrati v barvi po izboru arhitekta in ustreza za montažo 60 modulov, s sledečimi elementi: ( + CNS - R.B. P.D. Minimalna širina letve: 27 MOD Skupno št. MOD.: 100 MOD - OPREMA V POPISU STROJNIH INSTALACIJ)</t>
    </r>
  </si>
  <si>
    <r>
      <t xml:space="preserve">Razdelilnik </t>
    </r>
    <r>
      <rPr>
        <b/>
        <sz val="9"/>
        <rFont val="Arial CE"/>
        <family val="0"/>
      </rPr>
      <t>R.B. P.L</t>
    </r>
    <r>
      <rPr>
        <sz val="9"/>
        <rFont val="Arial CE"/>
        <family val="0"/>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 (+ CNS - R.B. P.L. Minimalna širina letve: 30 MOD Skupno št. MOD.: 46 MOD - OPREMA V POPISU STROJNIH INSTALACIJ)</t>
    </r>
  </si>
  <si>
    <t>- zaščitno stikalo na diferenčni tok EFI-4 (40/30mA), štiripolno</t>
  </si>
  <si>
    <t xml:space="preserve"> - kopalniško zaščitno stikalo (KZS), dvopolno, 10A/10 mA</t>
  </si>
  <si>
    <t xml:space="preserve"> - instalacijski odklopnik, 230V, Icu &gt; 10 kA, enopolni, karakteristike B/6A</t>
  </si>
  <si>
    <t xml:space="preserve"> - instalacijski odklopnik, 400V, Icu &gt; 10 kA, tropolni, karakteristike B/16A</t>
  </si>
  <si>
    <t>- zaščitno stikalo na diferenčni tok EFI-4 (63/30mA), štiripolno</t>
  </si>
  <si>
    <t xml:space="preserve"> - kopalniško zaščitno stikalo (KZS), dvopolno, 6A/30 mA</t>
  </si>
  <si>
    <r>
      <t xml:space="preserve">Razdelilnik </t>
    </r>
    <r>
      <rPr>
        <b/>
        <sz val="9"/>
        <rFont val="Arial CE"/>
        <family val="0"/>
      </rPr>
      <t>R.B. 1N.L</t>
    </r>
    <r>
      <rPr>
        <sz val="9"/>
        <rFont val="Arial CE"/>
        <family val="0"/>
      </rPr>
      <t>. je vgradna plastična omara z kovinskimi vrati  izdelana iz dvakrat dekapirane jeklene pločevine in profilov, opleskana z osnovno in končno barvo-prašni nanos, zaščite IP 40, z enojnimi vrati v barvi po izboru arhitekta in ustreza za montažo 26 modulov, s sledečimi elementi:( + CNS - R.B. 1.N.L. Minimalna širina letve: 26 MOD Skupno št. MOD.: 38 MOD  - OPREMA V POPISU STROJNIH INSTALACIJ)</t>
    </r>
  </si>
  <si>
    <r>
      <t xml:space="preserve">Razdelilnik </t>
    </r>
    <r>
      <rPr>
        <b/>
        <sz val="9"/>
        <rFont val="Arial CE"/>
        <family val="0"/>
      </rPr>
      <t>R.B. 1N.D</t>
    </r>
    <r>
      <rPr>
        <sz val="9"/>
        <rFont val="Arial CE"/>
        <family val="0"/>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 (+ CNS - R.B. 1.N.D. Minimalna širina letve: 24 MOD Skupno št. MOD.: 60 MOD - OPREMA V POPISU STROJNIH INSTALACIJ)</t>
    </r>
  </si>
  <si>
    <r>
      <t xml:space="preserve">Razdelilnik </t>
    </r>
    <r>
      <rPr>
        <b/>
        <sz val="9"/>
        <rFont val="Arial CE"/>
        <family val="0"/>
      </rPr>
      <t>R.B. 2N.L</t>
    </r>
    <r>
      <rPr>
        <sz val="9"/>
        <rFont val="Arial CE"/>
        <family val="0"/>
      </rPr>
      <t>. je vgradna plastična omara z kovinskimi vrati  izdelana iz dvakrat dekapirane jeklene pločevine in profilov, opleskana z osnovno in končno barvo-prašni nanos, zaščite IP 40, z enojnimi vrati v barvi po izboru arhitekta in ustreza za montažo 26 modulov, s sledečimi elementi: (+ CNS - R.B. 2.N.L. Minimalna širina letve: 24 MOD Skupno št. MOD.: 38 MOD  - OPREMA V POPISU STROJNIH INSTALACIJ )</t>
    </r>
  </si>
  <si>
    <r>
      <t xml:space="preserve">Razdelilnik </t>
    </r>
    <r>
      <rPr>
        <b/>
        <sz val="9"/>
        <rFont val="Arial CE"/>
        <family val="0"/>
      </rPr>
      <t>R.B. 2N.D</t>
    </r>
    <r>
      <rPr>
        <sz val="9"/>
        <rFont val="Arial CE"/>
        <family val="0"/>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 (+ CNS - R.B. 2.N.D. Minimalna širina letve: 24 MOD Skupno št: MOD.: 80 MOD  - OPREMA V POPISU STROJNIH INSTALACIJ)</t>
    </r>
  </si>
  <si>
    <t>Kabel IY(St)Y 1x2x0,8 mm2, rdeče barve, vpeljan v cevi oz. položen na kabelske police.</t>
  </si>
  <si>
    <t>Dobava in montaža slemenskega nosilnega elementa SON01 iz nerjavečega jekla za pritrjevanje strelovodnega vodnika AH1 Al fi 8 mm na korce. Proizvajalec HERMI</t>
  </si>
  <si>
    <t>Dobava in montaža strešnega nosilnega elementa SON12A iz nerjavečega jekla za pritrjevanje strelovodnega vodnika AH1 Al fi 8 mm na korce. Proizvajalec HERMI</t>
  </si>
  <si>
    <t>Dobava in montaža zidnega nosilnega elementa ZON03 DIREKT za pritrjevanje  okroglega strelovodnega vodnika RH3*H2 fi 8mm na trde stene - izvedba podometnih odvodov. Proizvajalec HERMI</t>
  </si>
  <si>
    <t>Dobava in montaža zidne merilne omarice ZON05 A  PVC/Rf za izvedbo merilnih spojev pri podometni izvedvi vertikalnih odvodov. Proizvajalec HERMI</t>
  </si>
  <si>
    <t>Dobava in montaža cevnih objemk KON 11 A,  za pritrjevanje strelovodnega vodnika AH1 fi 8 mm na odtočne cevi. Proizvajalec HERMI</t>
  </si>
  <si>
    <t>- 4x50 mm2</t>
  </si>
  <si>
    <t>- 7x1,0 mm2</t>
  </si>
  <si>
    <t>- 200 mm</t>
  </si>
  <si>
    <t>PN cev φ 13,5 mm, pritrjena na kovinsko konstrukcijo nadstreška.</t>
  </si>
  <si>
    <t>- stikalo (gor-0-dol za screen roloje, žaluzije in zunanje rolete)</t>
  </si>
  <si>
    <t>DPN doza z 2x kontaktor CN0 za krmiljenje screen rolojev, zunanjih žaluzij in rolet, nameščena nad spuščenim stropom.</t>
  </si>
  <si>
    <t>Avtomatska večstopenjska filterska kompenzacijska naprava 30 kvar.</t>
  </si>
  <si>
    <t>Demontaža obstoječe inštalacije.</t>
  </si>
  <si>
    <t>Svetilka Siteco Compact Monsun Basic LED 1x18 W, 5LS71271T24B (nadstešnica).</t>
  </si>
  <si>
    <t>Strojni izkop kabelskega kanala  v terenu  III. do IV. ktg. dim.(šxv) 0,8x1,00 m v dolžini 275 m, pripravo podlage iz peska granulacije 0-4mm, zasutje z peskom granulacije 3-7, zasutjem z gramozom ter nabijanje po plasteh 20cm. Ponovno ozelenitev površine in odvozom odvečnega materiala na zato določeno deponijo.</t>
  </si>
  <si>
    <t>Litoželezni LTŽ pokrov 60x60 cm, 200 kN z napisom ELEKTRIKA</t>
  </si>
  <si>
    <t>Izdelava kinete dim. 50x25x25 cm v obstoječem tlaku pod glavnim razdelilnikom RB.GL.</t>
  </si>
  <si>
    <t>Geodetski posnetek kabelske kanalizacije.</t>
  </si>
  <si>
    <t>Kabel NAYY-J 4X70+2,5 mm2, uvlečen v kabelsko kanalizacijo (za objekt 3).</t>
  </si>
  <si>
    <r>
      <t>- fi</t>
    </r>
    <r>
      <rPr>
        <sz val="9"/>
        <rFont val="Arial"/>
        <family val="2"/>
      </rPr>
      <t xml:space="preserve"> 78 mm</t>
    </r>
  </si>
  <si>
    <r>
      <t xml:space="preserve">Razdelilnik </t>
    </r>
    <r>
      <rPr>
        <b/>
        <sz val="9"/>
        <rFont val="Arial CE"/>
        <family val="0"/>
      </rPr>
      <t>R.B. KOTLOVNICA</t>
    </r>
    <r>
      <rPr>
        <sz val="9"/>
        <rFont val="Arial CE"/>
        <family val="2"/>
      </rPr>
      <t xml:space="preserve"> je prostostoječa kovinska omarica izdelana iz dvakrat dekapirane jeklene pločevine in profilov, opleskana z osnovno in končno barvo-prašni nanos, zaščite IP 40, dim. z vsebino po strojnem popisu toplotne postaje z dodatno 30% prostorsko rezervo, z enojnimi vrati , opremljenimi s ključavnico.</t>
    </r>
  </si>
  <si>
    <t>NEUPRAVIČENI STROŠKI</t>
  </si>
  <si>
    <t>- prenapetostni zaščitni odvodnik 15 kA, razred C, (4x), s prikazom stanja, komplet z ozemljitveno šino (protec)</t>
  </si>
  <si>
    <t>- ožičenje dograjenega dela razdelilnika s kanali za ožičenje, prekrivnimi ploščami, montažnimi letvami, vrstnimi sponkami, sistemom bakrenih zbiralk, komplet s priključki, napisnimi ploščicami opreme razdelilnika in kablov, uvodnicami, pritrdilnim in ostalim drobnim materialom, izdelavo krmilnih in enopolnih načrtov, predajo dokumentacije, meritev in certifikatov za ta razdelilnik. Dopolnitev razdelilnika z glavnim stikalom, odklopniki, varovalkami, prenapetostnimi odvodniki, krmilnimi stikali, releji, kontaktorji, signalnimi lučkami. Skladno z izdelano tehnično dokumentacijo razdelilnika ter predvidenim delovanje razdelilnika/sistema.</t>
  </si>
  <si>
    <t xml:space="preserve">- 3x vtičnica </t>
  </si>
  <si>
    <t>Opomba:Dokončno se kompenzacijsko napravo (velikost in tip) določi na podlagi opravljenih meritev kvalitete el. energije in prisotnost višjih harmonikov</t>
  </si>
  <si>
    <t>Priklop električnih naprav (kot npr. konvektorskih termostatov, črpalk, magnetnih in motornih ventilov, screen rolojev, zunanjih žaluzij in rolet, magnetnih vrat, naprav za odvod dima in toplote, požarnih loput, temperaturnih tipal, ventilatorskih konvektorjev) do funkcionalnega delovanja</t>
  </si>
  <si>
    <t>SPLOŠNE OPOMBE K POPISU DEL</t>
  </si>
  <si>
    <t>1.</t>
  </si>
  <si>
    <t>Popis tvori celoto skupaj z grafičnim in teksualnim delom načrta, zato ga je potrebno brati skupaj s celotnim načrtom (grafike, tehnična poročila).</t>
  </si>
  <si>
    <t>2.</t>
  </si>
  <si>
    <t>V posameznih postavkah je zajeto: dobava materiala, vgradnja materiala in gradbena pomoč inštalaterjem ter vrtanje do fi 50 mm 1 m v globino, razen kjer je eksplicitno drugače navedeno.</t>
  </si>
  <si>
    <t>5.</t>
  </si>
  <si>
    <t>6.</t>
  </si>
  <si>
    <t xml:space="preserve">Vse ostale površine, ki jih bo izvajalec potreboval za gradnjo in za organizacijo gradbišča, si bo moral priskrbeti sam na svoje stroške.   </t>
  </si>
  <si>
    <t>7.</t>
  </si>
  <si>
    <t>Izvajalec je dolžan izvesti vsa dela kvalitetno, v skladu s predpisi, projektno dokumentacijo, tehničnimi pogoji in v skladu z dobro gradbeno prakso.</t>
  </si>
  <si>
    <t>8.</t>
  </si>
  <si>
    <t>Izvajalec mora omogočati stalen, prost in vzdrževan dostop za potrebe intervencije oz. vzdrževanja.</t>
  </si>
  <si>
    <t>9.</t>
  </si>
  <si>
    <t>Izkopi za jarke, kanale in jaške vključujejo odmet na rob jarka oz. na tovorno vozilo in odvoz na deponijo.</t>
  </si>
  <si>
    <t>10.</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</si>
  <si>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</si>
  <si>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</si>
  <si>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</si>
  <si>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Strelovod ustreza proizv. HERMI</t>
  </si>
  <si>
    <t>OPREMA-OZVOČENJE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</si>
</sst>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EUR]"/>
    <numFmt numFmtId="173" formatCode="#,##0.0"/>
    <numFmt numFmtId="174" formatCode="#,##0.00&quot; SIT&quot;"/>
    <numFmt numFmtId="175" formatCode=";;;"/>
    <numFmt numFmtId="176" formatCode="_-* #,##0.00&quot; SIT&quot;_-;\-* #,##0.00&quot; SIT&quot;_-;_-* \-??&quot; SIT&quot;_-;_-@_-"/>
    <numFmt numFmtId="177" formatCode="&quot;True&quot;;&quot;True&quot;;&quot;False&quot;"/>
    <numFmt numFmtId="178" formatCode="&quot;On&quot;;&quot;On&quot;;&quot;Off&quot;"/>
    <numFmt numFmtId="179" formatCode="[$-424]d\.\ mmmm\ yyyy"/>
    <numFmt numFmtId="180" formatCode="[$€-2]\ #,##0.00_);[Red]\([$€-2]\ #,##0.00\)"/>
    <numFmt numFmtId="181" formatCode="0.000%"/>
    <numFmt numFmtId="182" formatCode="0.0%"/>
    <numFmt numFmtId="183" formatCode="#,##0.00_ ;\-#,##0.00\ "/>
    <numFmt numFmtId="184" formatCode="#,##0.00\ [$kn-41A]"/>
  </numFmts>
  <fonts count="105">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i/>
      <sz val="9"/>
      <color indexed="9"/>
      <name val="Arial"/>
      <family val="2"/>
    </font>
    <font>
      <b/>
      <i/>
      <sz val="12"/>
      <name val="Arial"/>
      <family val="2"/>
    </font>
    <font>
      <b/>
      <sz val="12"/>
      <name val="Arial"/>
      <family val="2"/>
    </font>
    <font>
      <b/>
      <sz val="18"/>
      <name val="Arial"/>
      <family val="2"/>
    </font>
    <font>
      <i/>
      <sz val="10"/>
      <color indexed="9"/>
      <name val="Arial"/>
      <family val="2"/>
    </font>
    <font>
      <b/>
      <i/>
      <sz val="14"/>
      <name val="Arial"/>
      <family val="2"/>
    </font>
    <font>
      <i/>
      <sz val="10"/>
      <name val="Arial CE"/>
      <family val="2"/>
    </font>
    <font>
      <b/>
      <sz val="10"/>
      <color indexed="48"/>
      <name val="Arial"/>
      <family val="2"/>
    </font>
    <font>
      <sz val="14"/>
      <name val="Arial"/>
      <family val="2"/>
    </font>
    <font>
      <sz val="14"/>
      <name val="Arial CE"/>
      <family val="2"/>
    </font>
    <font>
      <i/>
      <sz val="14"/>
      <name val="Arial"/>
      <family val="2"/>
    </font>
    <font>
      <b/>
      <sz val="14"/>
      <color indexed="10"/>
      <name val="Arial"/>
      <family val="2"/>
    </font>
    <font>
      <i/>
      <sz val="12"/>
      <name val="Arial"/>
      <family val="2"/>
    </font>
    <font>
      <b/>
      <sz val="10"/>
      <name val="Arial CE"/>
      <family val="2"/>
    </font>
    <font>
      <sz val="9"/>
      <name val="Arial CE"/>
      <family val="0"/>
    </font>
    <font>
      <sz val="9"/>
      <name val="Symbol"/>
      <family val="1"/>
    </font>
    <font>
      <b/>
      <u val="single"/>
      <sz val="10"/>
      <name val="Arial"/>
      <family val="2"/>
    </font>
    <font>
      <sz val="11"/>
      <name val="Arial"/>
      <family val="2"/>
    </font>
    <font>
      <b/>
      <sz val="9"/>
      <name val="Arial CE"/>
      <family val="0"/>
    </font>
    <font>
      <sz val="14"/>
      <color indexed="10"/>
      <name val="Tahoma"/>
      <family val="2"/>
    </font>
    <font>
      <i/>
      <sz val="9"/>
      <name val="Arial CE"/>
      <family val="0"/>
    </font>
    <font>
      <b/>
      <sz val="12"/>
      <name val="Arial CE"/>
      <family val="2"/>
    </font>
    <font>
      <sz val="10"/>
      <color indexed="8"/>
      <name val="Arial Narrow"/>
      <family val="2"/>
    </font>
    <font>
      <sz val="10"/>
      <name val="MS Sans Serif"/>
      <family val="2"/>
    </font>
    <font>
      <sz val="10"/>
      <name val="Calibri"/>
      <family val="2"/>
    </font>
    <font>
      <sz val="9"/>
      <name val="Calibri"/>
      <family val="2"/>
    </font>
    <font>
      <b/>
      <vertAlign val="superscript"/>
      <sz val="9"/>
      <name val="Arial CE"/>
      <family val="0"/>
    </font>
    <font>
      <vertAlign val="superscript"/>
      <sz val="9"/>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4"/>
      <color indexed="10"/>
      <name val="Arial"/>
      <family val="2"/>
    </font>
    <font>
      <b/>
      <sz val="14"/>
      <color indexed="48"/>
      <name val="Arial"/>
      <family val="2"/>
    </font>
    <font>
      <sz val="9"/>
      <color indexed="10"/>
      <name val="Arial CE"/>
      <family val="0"/>
    </font>
    <font>
      <sz val="9"/>
      <color indexed="40"/>
      <name val="Arial"/>
      <family val="2"/>
    </font>
    <font>
      <b/>
      <i/>
      <sz val="10"/>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4"/>
      <color rgb="FFFF0000"/>
      <name val="Arial"/>
      <family val="2"/>
    </font>
    <font>
      <sz val="14"/>
      <color rgb="FFFF0000"/>
      <name val="Arial"/>
      <family val="2"/>
    </font>
    <font>
      <b/>
      <sz val="14"/>
      <color rgb="FF3366FF"/>
      <name val="Arial"/>
      <family val="2"/>
    </font>
    <font>
      <sz val="9"/>
      <color rgb="FFFF0000"/>
      <name val="Arial CE"/>
      <family val="0"/>
    </font>
    <font>
      <sz val="9"/>
      <color rgb="FF00B0F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rgb="FFC0C0C0"/>
        <bgColor indexed="64"/>
      </patternFill>
    </fill>
    <fill>
      <patternFill patternType="solid">
        <fgColor rgb="FFC0C0C0"/>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style="medium"/>
      <top>
        <color indexed="63"/>
      </top>
      <bottom style="medium"/>
    </border>
    <border>
      <left>
        <color indexed="63"/>
      </left>
      <right>
        <color indexed="63"/>
      </right>
      <top style="thin"/>
      <bottom style="medium"/>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color indexed="63"/>
      </right>
      <top style="thin"/>
      <bottom style="thin"/>
    </border>
    <border>
      <left style="medium"/>
      <right>
        <color indexed="63"/>
      </right>
      <top style="medium"/>
      <bottom style="medium"/>
    </border>
    <border>
      <left>
        <color indexed="63"/>
      </left>
      <right style="thin"/>
      <top style="thin"/>
      <bottom style="thin"/>
    </border>
    <border>
      <left style="medium"/>
      <right style="medium"/>
      <top>
        <color indexed="63"/>
      </top>
      <bottom>
        <color indexed="63"/>
      </bottom>
    </border>
    <border>
      <left>
        <color indexed="63"/>
      </left>
      <right>
        <color indexed="63"/>
      </right>
      <top>
        <color indexed="63"/>
      </top>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20" borderId="0" applyNumberFormat="0" applyBorder="0" applyAlignment="0" applyProtection="0"/>
    <xf numFmtId="0" fontId="22" fillId="0" borderId="0" applyNumberFormat="0" applyFill="0" applyBorder="0" applyAlignment="0" applyProtection="0"/>
    <xf numFmtId="0" fontId="86" fillId="21" borderId="1" applyNumberFormat="0" applyAlignment="0" applyProtection="0"/>
    <xf numFmtId="0" fontId="87" fillId="0" borderId="0" applyNumberFormat="0" applyFill="0" applyBorder="0" applyAlignment="0" applyProtection="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0" fontId="1" fillId="0" borderId="0">
      <alignment/>
      <protection/>
    </xf>
    <xf numFmtId="0" fontId="55" fillId="0" borderId="0">
      <alignment/>
      <protection/>
    </xf>
    <xf numFmtId="0" fontId="56" fillId="0" borderId="0" applyNumberFormat="0" applyFont="0" applyFill="0" applyBorder="0" applyAlignment="0" applyProtection="0"/>
    <xf numFmtId="184" fontId="1" fillId="0" borderId="0">
      <alignment vertical="top"/>
      <protection/>
    </xf>
    <xf numFmtId="0" fontId="2" fillId="0" borderId="0">
      <alignment/>
      <protection/>
    </xf>
    <xf numFmtId="0" fontId="0" fillId="0" borderId="0">
      <alignment/>
      <protection/>
    </xf>
    <xf numFmtId="0" fontId="1" fillId="0" borderId="0">
      <alignment/>
      <protection/>
    </xf>
    <xf numFmtId="0" fontId="56" fillId="0" borderId="0">
      <alignment/>
      <protection/>
    </xf>
    <xf numFmtId="0" fontId="91" fillId="22" borderId="0" applyNumberFormat="0" applyBorder="0" applyAlignment="0" applyProtection="0"/>
    <xf numFmtId="0" fontId="50" fillId="0" borderId="0">
      <alignment/>
      <protection/>
    </xf>
    <xf numFmtId="0" fontId="1"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94" fillId="0" borderId="6" applyNumberFormat="0" applyFill="0" applyAlignment="0" applyProtection="0"/>
    <xf numFmtId="0" fontId="95" fillId="30" borderId="7" applyNumberFormat="0" applyAlignment="0" applyProtection="0"/>
    <xf numFmtId="0" fontId="96" fillId="21" borderId="8" applyNumberFormat="0" applyAlignment="0" applyProtection="0"/>
    <xf numFmtId="0" fontId="97" fillId="31" borderId="0" applyNumberFormat="0" applyBorder="0" applyAlignment="0" applyProtection="0"/>
    <xf numFmtId="176" fontId="0" fillId="0" borderId="0" applyFill="0" applyBorder="0" applyAlignment="0" applyProtection="0"/>
    <xf numFmtId="168"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xf numFmtId="0" fontId="98" fillId="32" borderId="8" applyNumberFormat="0" applyAlignment="0" applyProtection="0"/>
    <xf numFmtId="0" fontId="99" fillId="0" borderId="9" applyNumberFormat="0" applyFill="0" applyAlignment="0" applyProtection="0"/>
  </cellStyleXfs>
  <cellXfs count="595">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75"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75"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53"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75" fontId="3" fillId="0" borderId="0" xfId="0" applyNumberFormat="1" applyFont="1" applyAlignment="1">
      <alignment/>
    </xf>
    <xf numFmtId="4" fontId="4" fillId="0" borderId="0" xfId="69"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53"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75" fontId="6" fillId="0" borderId="0" xfId="0" applyNumberFormat="1" applyFont="1" applyAlignment="1">
      <alignment/>
    </xf>
    <xf numFmtId="0" fontId="16" fillId="0" borderId="0" xfId="0" applyFont="1" applyAlignment="1">
      <alignment horizontal="left" vertical="top" wrapText="1"/>
    </xf>
    <xf numFmtId="175"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52" applyFont="1" applyAlignment="1" applyProtection="1">
      <alignment horizontal="right"/>
      <protection locked="0"/>
    </xf>
    <xf numFmtId="0" fontId="3" fillId="0" borderId="0" xfId="52" applyFont="1">
      <alignment/>
      <protection/>
    </xf>
    <xf numFmtId="4" fontId="3" fillId="0" borderId="0" xfId="52"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75"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53"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1" fillId="0" borderId="0" xfId="0" applyFont="1" applyBorder="1" applyAlignment="1">
      <alignment vertical="top"/>
    </xf>
    <xf numFmtId="0" fontId="27" fillId="0" borderId="0" xfId="0" applyFont="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0" fontId="28" fillId="0" borderId="0" xfId="0" applyFont="1" applyFill="1" applyBorder="1" applyAlignment="1">
      <alignment horizontal="center" vertical="top"/>
    </xf>
    <xf numFmtId="0" fontId="29" fillId="0" borderId="0" xfId="0" applyFont="1" applyFill="1" applyBorder="1" applyAlignment="1">
      <alignment horizontal="center" vertical="top"/>
    </xf>
    <xf numFmtId="3" fontId="30" fillId="0" borderId="0" xfId="0" applyNumberFormat="1" applyFont="1" applyFill="1" applyBorder="1" applyAlignment="1">
      <alignment vertical="top"/>
    </xf>
    <xf numFmtId="0" fontId="28" fillId="0" borderId="0" xfId="0" applyFont="1" applyFill="1" applyBorder="1" applyAlignment="1">
      <alignment horizontal="center"/>
    </xf>
    <xf numFmtId="3" fontId="33" fillId="0" borderId="0" xfId="0" applyNumberFormat="1" applyFont="1" applyFill="1" applyBorder="1" applyAlignment="1">
      <alignmen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27" fillId="0" borderId="0" xfId="0" applyFont="1" applyBorder="1" applyAlignment="1">
      <alignment horizontal="center" vertical="top"/>
    </xf>
    <xf numFmtId="0" fontId="31" fillId="0" borderId="0" xfId="0" applyFont="1" applyBorder="1" applyAlignment="1">
      <alignment vertical="top"/>
    </xf>
    <xf numFmtId="49" fontId="28" fillId="0" borderId="0" xfId="0" applyNumberFormat="1" applyFont="1" applyBorder="1" applyAlignment="1">
      <alignment horizontal="left" vertical="top" wrapText="1"/>
    </xf>
    <xf numFmtId="0" fontId="1" fillId="33" borderId="0" xfId="0" applyNumberFormat="1" applyFont="1" applyFill="1" applyBorder="1" applyAlignment="1">
      <alignment vertical="top"/>
    </xf>
    <xf numFmtId="0" fontId="27" fillId="0" borderId="0" xfId="0" applyNumberFormat="1" applyFont="1" applyBorder="1" applyAlignment="1">
      <alignment vertical="top"/>
    </xf>
    <xf numFmtId="0" fontId="25" fillId="34" borderId="0" xfId="0" applyFont="1" applyFill="1" applyBorder="1" applyAlignment="1">
      <alignment vertical="top"/>
    </xf>
    <xf numFmtId="0" fontId="25" fillId="34" borderId="0" xfId="0" applyFont="1" applyFill="1" applyBorder="1" applyAlignment="1">
      <alignment horizontal="center" vertical="top"/>
    </xf>
    <xf numFmtId="0" fontId="25" fillId="34" borderId="0" xfId="0" applyNumberFormat="1" applyFont="1" applyFill="1" applyBorder="1" applyAlignment="1">
      <alignment horizontal="center" vertical="top"/>
    </xf>
    <xf numFmtId="0" fontId="25" fillId="35" borderId="0" xfId="0" applyNumberFormat="1" applyFont="1" applyFill="1" applyBorder="1" applyAlignment="1">
      <alignment vertical="top"/>
    </xf>
    <xf numFmtId="4" fontId="31" fillId="0" borderId="0" xfId="0" applyNumberFormat="1" applyFont="1" applyBorder="1" applyAlignment="1">
      <alignment vertical="top"/>
    </xf>
    <xf numFmtId="3" fontId="31" fillId="0" borderId="0" xfId="0" applyNumberFormat="1" applyFont="1" applyBorder="1" applyAlignment="1">
      <alignment vertical="top"/>
    </xf>
    <xf numFmtId="0" fontId="34" fillId="0" borderId="0" xfId="0" applyFont="1" applyBorder="1" applyAlignment="1">
      <alignment vertical="top"/>
    </xf>
    <xf numFmtId="4" fontId="34" fillId="0" borderId="0" xfId="0" applyNumberFormat="1" applyFont="1" applyFill="1" applyBorder="1" applyAlignment="1">
      <alignment vertical="top"/>
    </xf>
    <xf numFmtId="4" fontId="31" fillId="0" borderId="0" xfId="0" applyNumberFormat="1" applyFont="1" applyBorder="1" applyAlignment="1">
      <alignment horizontal="center" vertical="top"/>
    </xf>
    <xf numFmtId="3" fontId="28" fillId="0" borderId="0" xfId="0" applyNumberFormat="1" applyFont="1" applyBorder="1" applyAlignment="1">
      <alignment horizontal="center" vertical="top"/>
    </xf>
    <xf numFmtId="49" fontId="1" fillId="0" borderId="0" xfId="0" applyNumberFormat="1" applyFont="1" applyBorder="1" applyAlignment="1">
      <alignment horizontal="lef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3"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34" fillId="0" borderId="0" xfId="0" applyNumberFormat="1" applyFont="1" applyFill="1" applyBorder="1" applyAlignment="1">
      <alignment horizontal="left" vertical="top" wrapText="1"/>
    </xf>
    <xf numFmtId="0" fontId="34" fillId="0" borderId="0" xfId="0" applyFont="1" applyFill="1" applyBorder="1" applyAlignment="1">
      <alignment horizontal="right" vertical="top"/>
    </xf>
    <xf numFmtId="0" fontId="27" fillId="0" borderId="0" xfId="0" applyNumberFormat="1" applyFont="1" applyBorder="1" applyAlignment="1">
      <alignment vertical="top" wrapText="1"/>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34" fillId="0" borderId="0" xfId="0" applyFont="1" applyFill="1" applyBorder="1" applyAlignment="1">
      <alignment vertical="top"/>
    </xf>
    <xf numFmtId="1" fontId="28" fillId="0" borderId="0" xfId="0" applyNumberFormat="1" applyFont="1" applyBorder="1" applyAlignment="1">
      <alignment horizontal="center" vertical="top"/>
    </xf>
    <xf numFmtId="2" fontId="24" fillId="0" borderId="0" xfId="0" applyNumberFormat="1" applyFont="1" applyFill="1" applyBorder="1" applyAlignment="1">
      <alignment horizontal="center"/>
    </xf>
    <xf numFmtId="0" fontId="32" fillId="0" borderId="0" xfId="0" applyNumberFormat="1" applyFont="1" applyFill="1" applyBorder="1" applyAlignment="1">
      <alignment horizontal="center"/>
    </xf>
    <xf numFmtId="4" fontId="34" fillId="0" borderId="0" xfId="0" applyNumberFormat="1" applyFont="1" applyBorder="1" applyAlignment="1">
      <alignment horizontal="center" vertical="top"/>
    </xf>
    <xf numFmtId="49" fontId="25" fillId="34" borderId="0" xfId="0" applyNumberFormat="1" applyFont="1" applyFill="1" applyBorder="1" applyAlignment="1">
      <alignment horizontal="left" vertical="top" wrapText="1"/>
    </xf>
    <xf numFmtId="49" fontId="27"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5" fillId="0" borderId="0" xfId="0" applyFont="1" applyAlignment="1">
      <alignment/>
    </xf>
    <xf numFmtId="0" fontId="1" fillId="0" borderId="12"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5" fillId="0" borderId="0" xfId="0" applyNumberFormat="1" applyFont="1" applyAlignment="1">
      <alignment horizontal="left" vertical="top" wrapText="1"/>
    </xf>
    <xf numFmtId="1" fontId="31" fillId="0" borderId="0" xfId="0" applyNumberFormat="1" applyFont="1" applyBorder="1" applyAlignment="1">
      <alignment horizontal="center" vertical="top"/>
    </xf>
    <xf numFmtId="0" fontId="32" fillId="0" borderId="13" xfId="0" applyFont="1" applyFill="1" applyBorder="1" applyAlignment="1">
      <alignment horizontal="right" vertical="top"/>
    </xf>
    <xf numFmtId="0" fontId="32" fillId="0" borderId="13" xfId="0" applyFont="1" applyBorder="1" applyAlignment="1">
      <alignment vertical="top"/>
    </xf>
    <xf numFmtId="4" fontId="32" fillId="0" borderId="13" xfId="0" applyNumberFormat="1" applyFont="1" applyBorder="1" applyAlignment="1">
      <alignment horizontal="center" vertical="top"/>
    </xf>
    <xf numFmtId="4" fontId="32" fillId="0" borderId="0" xfId="0" applyNumberFormat="1" applyFont="1" applyFill="1" applyBorder="1" applyAlignment="1">
      <alignment vertical="top"/>
    </xf>
    <xf numFmtId="0" fontId="32" fillId="0" borderId="0" xfId="0" applyFont="1" applyFill="1" applyBorder="1" applyAlignment="1">
      <alignment vertical="top"/>
    </xf>
    <xf numFmtId="0" fontId="32" fillId="0" borderId="0" xfId="0" applyNumberFormat="1" applyFont="1" applyFill="1" applyBorder="1" applyAlignment="1">
      <alignment horizontal="left" vertical="top" wrapText="1"/>
    </xf>
    <xf numFmtId="0" fontId="32" fillId="0" borderId="0" xfId="0" applyFont="1" applyBorder="1" applyAlignment="1">
      <alignment vertical="top"/>
    </xf>
    <xf numFmtId="0" fontId="32" fillId="0" borderId="0" xfId="0" applyFont="1" applyFill="1" applyBorder="1" applyAlignment="1">
      <alignment horizontal="right" vertical="top"/>
    </xf>
    <xf numFmtId="4" fontId="32" fillId="0" borderId="0" xfId="0" applyNumberFormat="1" applyFont="1" applyBorder="1" applyAlignment="1">
      <alignment horizontal="center" vertical="top"/>
    </xf>
    <xf numFmtId="4" fontId="32" fillId="0" borderId="0" xfId="0" applyNumberFormat="1" applyFont="1" applyFill="1" applyBorder="1" applyAlignment="1">
      <alignment vertical="top"/>
    </xf>
    <xf numFmtId="0" fontId="32" fillId="0" borderId="0" xfId="0" applyFont="1" applyFill="1" applyBorder="1" applyAlignment="1">
      <alignment vertical="top"/>
    </xf>
    <xf numFmtId="49" fontId="32" fillId="0" borderId="14" xfId="0" applyNumberFormat="1" applyFont="1" applyBorder="1" applyAlignment="1">
      <alignment vertical="top"/>
    </xf>
    <xf numFmtId="0" fontId="32" fillId="0" borderId="14" xfId="0" applyNumberFormat="1" applyFont="1" applyFill="1" applyBorder="1" applyAlignment="1">
      <alignment horizontal="left" vertical="top" wrapText="1"/>
    </xf>
    <xf numFmtId="0" fontId="32" fillId="0" borderId="14" xfId="0" applyFont="1" applyBorder="1" applyAlignment="1">
      <alignment vertical="top"/>
    </xf>
    <xf numFmtId="0" fontId="32" fillId="0" borderId="14" xfId="0" applyFont="1" applyFill="1" applyBorder="1" applyAlignment="1">
      <alignment horizontal="right" vertical="top"/>
    </xf>
    <xf numFmtId="4" fontId="32" fillId="0" borderId="14" xfId="0" applyNumberFormat="1" applyFont="1" applyBorder="1" applyAlignment="1">
      <alignment horizontal="center" vertical="top"/>
    </xf>
    <xf numFmtId="3" fontId="37" fillId="0" borderId="0" xfId="0" applyNumberFormat="1" applyFont="1" applyFill="1" applyBorder="1" applyAlignment="1">
      <alignment vertical="top"/>
    </xf>
    <xf numFmtId="49" fontId="32" fillId="0" borderId="0" xfId="0" applyNumberFormat="1" applyFont="1" applyAlignment="1">
      <alignment vertical="top"/>
    </xf>
    <xf numFmtId="0" fontId="27" fillId="0" borderId="0" xfId="0" applyFont="1" applyBorder="1" applyAlignment="1">
      <alignment horizontal="left" vertical="top"/>
    </xf>
    <xf numFmtId="0" fontId="31" fillId="0" borderId="0" xfId="0" applyFont="1" applyBorder="1" applyAlignment="1">
      <alignment horizontal="left" vertical="top"/>
    </xf>
    <xf numFmtId="49" fontId="32" fillId="0" borderId="13" xfId="0" applyNumberFormat="1" applyFont="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right" vertical="top"/>
    </xf>
    <xf numFmtId="0" fontId="27" fillId="0" borderId="0" xfId="0" applyFont="1" applyBorder="1" applyAlignment="1">
      <alignment horizontal="right" vertical="top"/>
    </xf>
    <xf numFmtId="0" fontId="31" fillId="0" borderId="0" xfId="0" applyFont="1" applyBorder="1" applyAlignment="1">
      <alignment horizontal="right" vertical="top"/>
    </xf>
    <xf numFmtId="49" fontId="32" fillId="0" borderId="13" xfId="0" applyNumberFormat="1" applyFont="1" applyBorder="1" applyAlignment="1">
      <alignment horizontal="right" vertical="top"/>
    </xf>
    <xf numFmtId="49" fontId="27" fillId="0" borderId="0" xfId="0" applyNumberFormat="1" applyFont="1" applyBorder="1" applyAlignment="1">
      <alignment horizontal="right" vertical="top"/>
    </xf>
    <xf numFmtId="49" fontId="25" fillId="36" borderId="0" xfId="0" applyNumberFormat="1" applyFont="1" applyFill="1" applyBorder="1" applyAlignment="1">
      <alignment horizontal="left" vertical="top"/>
    </xf>
    <xf numFmtId="49" fontId="35" fillId="36" borderId="0" xfId="0" applyNumberFormat="1" applyFont="1" applyFill="1" applyBorder="1" applyAlignment="1">
      <alignment horizontal="left" vertical="top" wrapText="1"/>
    </xf>
    <xf numFmtId="0" fontId="25" fillId="37" borderId="0" xfId="0" applyFont="1" applyFill="1" applyBorder="1" applyAlignment="1">
      <alignment vertical="top"/>
    </xf>
    <xf numFmtId="0" fontId="38" fillId="0" borderId="0" xfId="0" applyFont="1" applyFill="1" applyBorder="1" applyAlignment="1">
      <alignment vertical="top"/>
    </xf>
    <xf numFmtId="0" fontId="26" fillId="0" borderId="0" xfId="0" applyFont="1" applyBorder="1" applyAlignment="1">
      <alignment horizontal="left" vertical="top"/>
    </xf>
    <xf numFmtId="0" fontId="26" fillId="0" borderId="0" xfId="0" applyFont="1" applyBorder="1" applyAlignment="1">
      <alignment horizontal="righ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0" fontId="26" fillId="33" borderId="0" xfId="0" applyNumberFormat="1" applyFont="1" applyFill="1" applyBorder="1" applyAlignment="1">
      <alignment vertical="top"/>
    </xf>
    <xf numFmtId="0" fontId="26" fillId="0" borderId="0" xfId="0" applyFont="1" applyFill="1" applyBorder="1" applyAlignment="1">
      <alignment vertical="top"/>
    </xf>
    <xf numFmtId="0" fontId="26" fillId="0" borderId="0" xfId="0" applyFont="1" applyAlignment="1">
      <alignment vertical="top"/>
    </xf>
    <xf numFmtId="0" fontId="1" fillId="0" borderId="13" xfId="0" applyFont="1" applyBorder="1" applyAlignment="1">
      <alignment vertical="top"/>
    </xf>
    <xf numFmtId="3" fontId="1" fillId="0" borderId="13" xfId="0" applyNumberFormat="1" applyFont="1" applyBorder="1" applyAlignment="1">
      <alignment horizontal="center" vertical="top"/>
    </xf>
    <xf numFmtId="0" fontId="1" fillId="0" borderId="13" xfId="0" applyNumberFormat="1" applyFont="1" applyBorder="1" applyAlignment="1">
      <alignment vertical="top"/>
    </xf>
    <xf numFmtId="0" fontId="1" fillId="0" borderId="13" xfId="0" applyNumberFormat="1" applyFont="1" applyBorder="1" applyAlignment="1">
      <alignment horizontal="center" vertical="top"/>
    </xf>
    <xf numFmtId="0" fontId="1" fillId="0" borderId="0" xfId="0" applyFont="1" applyFill="1" applyBorder="1" applyAlignment="1">
      <alignment vertical="top"/>
    </xf>
    <xf numFmtId="0" fontId="24" fillId="0" borderId="0" xfId="0" applyFont="1" applyAlignment="1">
      <alignment vertical="top"/>
    </xf>
    <xf numFmtId="49" fontId="24" fillId="0" borderId="0" xfId="0" applyNumberFormat="1" applyFont="1" applyAlignment="1">
      <alignment horizontal="left" vertical="top" wrapText="1"/>
    </xf>
    <xf numFmtId="0" fontId="24" fillId="0" borderId="0" xfId="0" applyFont="1" applyAlignment="1">
      <alignment horizontal="center" vertical="top"/>
    </xf>
    <xf numFmtId="0" fontId="24" fillId="0" borderId="0" xfId="0" applyNumberFormat="1" applyFont="1" applyAlignment="1">
      <alignment vertical="top"/>
    </xf>
    <xf numFmtId="1" fontId="24" fillId="33" borderId="0" xfId="0" applyNumberFormat="1" applyFont="1" applyFill="1" applyBorder="1" applyAlignment="1">
      <alignment horizontal="center" vertical="top"/>
    </xf>
    <xf numFmtId="0" fontId="31" fillId="0" borderId="0" xfId="0" applyFont="1" applyFill="1" applyBorder="1" applyAlignment="1">
      <alignment horizontal="lef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4" borderId="0" xfId="0" applyFont="1" applyFill="1" applyBorder="1" applyAlignment="1">
      <alignment vertical="top"/>
    </xf>
    <xf numFmtId="0" fontId="32" fillId="34" borderId="0" xfId="0" applyFont="1" applyFill="1" applyBorder="1" applyAlignment="1">
      <alignment horizontal="center" vertical="top"/>
    </xf>
    <xf numFmtId="0" fontId="32" fillId="34" borderId="0" xfId="0" applyNumberFormat="1" applyFont="1" applyFill="1" applyBorder="1" applyAlignment="1">
      <alignment horizontal="center" vertical="top"/>
    </xf>
    <xf numFmtId="0" fontId="32" fillId="35" borderId="0" xfId="0" applyNumberFormat="1" applyFont="1" applyFill="1" applyBorder="1" applyAlignment="1">
      <alignment vertical="top"/>
    </xf>
    <xf numFmtId="0" fontId="32" fillId="0" borderId="0" xfId="0" applyNumberFormat="1" applyFont="1" applyFill="1" applyBorder="1" applyAlignment="1">
      <alignment horizontal="center" vertical="top"/>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0" fontId="32" fillId="0" borderId="0" xfId="0" applyFont="1" applyFill="1" applyBorder="1" applyAlignment="1">
      <alignment horizontal="center" vertical="top"/>
    </xf>
    <xf numFmtId="0" fontId="32" fillId="0" borderId="0" xfId="0" applyNumberFormat="1" applyFont="1" applyFill="1" applyBorder="1" applyAlignment="1">
      <alignment vertical="top"/>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0" fontId="24" fillId="0" borderId="0" xfId="0" applyNumberFormat="1" applyFont="1" applyBorder="1" applyAlignment="1">
      <alignment vertical="top"/>
    </xf>
    <xf numFmtId="49" fontId="39" fillId="0" borderId="0" xfId="0" applyNumberFormat="1" applyFont="1" applyFill="1" applyAlignment="1">
      <alignment vertical="top"/>
    </xf>
    <xf numFmtId="49" fontId="39" fillId="0" borderId="0" xfId="0" applyNumberFormat="1" applyFont="1" applyFill="1" applyAlignment="1">
      <alignment vertical="top" wrapText="1"/>
    </xf>
    <xf numFmtId="0" fontId="39" fillId="0" borderId="0" xfId="0" applyFont="1" applyFill="1" applyAlignment="1">
      <alignment vertical="top"/>
    </xf>
    <xf numFmtId="4" fontId="39" fillId="0" borderId="0" xfId="0" applyNumberFormat="1" applyFont="1" applyFill="1" applyAlignment="1">
      <alignment vertical="top"/>
    </xf>
    <xf numFmtId="4" fontId="39" fillId="0" borderId="0" xfId="0" applyNumberFormat="1" applyFont="1" applyFill="1" applyAlignment="1">
      <alignment horizontal="right" vertical="top"/>
    </xf>
    <xf numFmtId="1" fontId="24" fillId="0" borderId="0" xfId="0" applyNumberFormat="1" applyFont="1" applyFill="1" applyBorder="1" applyAlignment="1">
      <alignment horizontal="center" vertical="top"/>
    </xf>
    <xf numFmtId="0" fontId="24" fillId="0" borderId="0" xfId="0" applyFont="1" applyBorder="1" applyAlignment="1">
      <alignment horizontal="center" vertical="top"/>
    </xf>
    <xf numFmtId="4" fontId="31" fillId="0" borderId="0" xfId="0" applyNumberFormat="1" applyFont="1" applyFill="1" applyBorder="1" applyAlignment="1">
      <alignment vertical="top"/>
    </xf>
    <xf numFmtId="0" fontId="26" fillId="0" borderId="15" xfId="0" applyFont="1" applyFill="1" applyBorder="1" applyAlignment="1">
      <alignment horizontal="left" vertical="top"/>
    </xf>
    <xf numFmtId="0" fontId="35" fillId="0" borderId="16" xfId="0" applyFont="1" applyBorder="1" applyAlignment="1">
      <alignment horizontal="left"/>
    </xf>
    <xf numFmtId="0" fontId="1" fillId="0" borderId="16" xfId="0" applyFont="1" applyBorder="1" applyAlignment="1">
      <alignment horizontal="left"/>
    </xf>
    <xf numFmtId="0" fontId="36" fillId="0" borderId="17" xfId="0" applyFont="1" applyBorder="1" applyAlignment="1">
      <alignment horizontal="left"/>
    </xf>
    <xf numFmtId="0" fontId="1" fillId="0" borderId="0" xfId="0" applyFont="1" applyBorder="1" applyAlignment="1">
      <alignment vertical="top"/>
    </xf>
    <xf numFmtId="0" fontId="1" fillId="0" borderId="0" xfId="0" applyNumberFormat="1" applyFont="1" applyBorder="1" applyAlignment="1">
      <alignment vertical="top"/>
    </xf>
    <xf numFmtId="0" fontId="35" fillId="0" borderId="0" xfId="0" applyFont="1" applyBorder="1" applyAlignment="1">
      <alignment vertical="top"/>
    </xf>
    <xf numFmtId="0" fontId="35" fillId="0" borderId="0" xfId="0" applyNumberFormat="1" applyFont="1" applyBorder="1" applyAlignment="1">
      <alignment vertical="top"/>
    </xf>
    <xf numFmtId="0" fontId="35" fillId="33" borderId="0" xfId="0" applyNumberFormat="1" applyFont="1" applyFill="1" applyBorder="1" applyAlignment="1">
      <alignment vertical="top"/>
    </xf>
    <xf numFmtId="0" fontId="35" fillId="0" borderId="0" xfId="0" applyFont="1" applyFill="1" applyBorder="1" applyAlignment="1">
      <alignment vertical="top"/>
    </xf>
    <xf numFmtId="0" fontId="27" fillId="0" borderId="0" xfId="0" applyFont="1" applyFill="1" applyBorder="1" applyAlignment="1">
      <alignment vertical="top"/>
    </xf>
    <xf numFmtId="0" fontId="0" fillId="0" borderId="0" xfId="0" applyNumberFormat="1" applyAlignment="1">
      <alignment/>
    </xf>
    <xf numFmtId="0" fontId="0" fillId="0" borderId="0" xfId="0" applyNumberFormat="1" applyFill="1" applyAlignment="1">
      <alignment/>
    </xf>
    <xf numFmtId="0" fontId="40" fillId="0" borderId="0" xfId="0" applyNumberFormat="1" applyFont="1" applyAlignment="1">
      <alignment horizontal="left"/>
    </xf>
    <xf numFmtId="0" fontId="25" fillId="0" borderId="0" xfId="0" applyNumberFormat="1" applyFont="1" applyAlignment="1">
      <alignment horizontal="center"/>
    </xf>
    <xf numFmtId="0" fontId="40" fillId="0" borderId="0" xfId="0" applyNumberFormat="1" applyFont="1" applyFill="1" applyAlignment="1">
      <alignment horizontal="left"/>
    </xf>
    <xf numFmtId="1" fontId="0" fillId="0" borderId="0" xfId="0" applyNumberFormat="1" applyAlignment="1">
      <alignment/>
    </xf>
    <xf numFmtId="0" fontId="100" fillId="0" borderId="18" xfId="0" applyFont="1" applyFill="1" applyBorder="1" applyAlignment="1">
      <alignment vertical="top"/>
    </xf>
    <xf numFmtId="0" fontId="100" fillId="0" borderId="19" xfId="0" applyFont="1" applyBorder="1" applyAlignment="1">
      <alignment horizontal="left" vertical="top"/>
    </xf>
    <xf numFmtId="0" fontId="100" fillId="0" borderId="20" xfId="0" applyFont="1" applyBorder="1" applyAlignment="1">
      <alignment horizontal="center"/>
    </xf>
    <xf numFmtId="0" fontId="101" fillId="0" borderId="20" xfId="0" applyFont="1" applyBorder="1" applyAlignment="1">
      <alignment/>
    </xf>
    <xf numFmtId="49" fontId="100" fillId="0" borderId="20" xfId="0" applyNumberFormat="1" applyFont="1" applyBorder="1" applyAlignment="1">
      <alignment horizontal="center"/>
    </xf>
    <xf numFmtId="0" fontId="101" fillId="0" borderId="20" xfId="0" applyFont="1" applyBorder="1" applyAlignment="1">
      <alignment horizontal="center"/>
    </xf>
    <xf numFmtId="0" fontId="100" fillId="0" borderId="21" xfId="0" applyFont="1" applyBorder="1" applyAlignment="1">
      <alignment horizontal="left" vertical="top"/>
    </xf>
    <xf numFmtId="0" fontId="42" fillId="0" borderId="18" xfId="0" applyNumberFormat="1" applyFont="1" applyBorder="1" applyAlignment="1">
      <alignment/>
    </xf>
    <xf numFmtId="0" fontId="100" fillId="0" borderId="22" xfId="0" applyFont="1" applyBorder="1" applyAlignment="1">
      <alignment horizontal="left" vertical="top"/>
    </xf>
    <xf numFmtId="0" fontId="42" fillId="0" borderId="23" xfId="0" applyNumberFormat="1" applyFont="1" applyBorder="1" applyAlignment="1">
      <alignment/>
    </xf>
    <xf numFmtId="1" fontId="0" fillId="0" borderId="23" xfId="0" applyNumberFormat="1" applyFont="1" applyBorder="1" applyAlignment="1">
      <alignment/>
    </xf>
    <xf numFmtId="0" fontId="1" fillId="0" borderId="23" xfId="47" applyNumberFormat="1" applyFont="1" applyBorder="1">
      <alignment/>
      <protection/>
    </xf>
    <xf numFmtId="0" fontId="0" fillId="0" borderId="23" xfId="0" applyNumberFormat="1" applyFont="1" applyBorder="1" applyAlignment="1">
      <alignment/>
    </xf>
    <xf numFmtId="1" fontId="38" fillId="0" borderId="23" xfId="0" applyNumberFormat="1" applyFont="1" applyBorder="1" applyAlignment="1">
      <alignment horizontal="left"/>
    </xf>
    <xf numFmtId="0" fontId="41" fillId="0" borderId="23" xfId="0" applyFont="1" applyBorder="1" applyAlignment="1">
      <alignment horizontal="left" vertical="top"/>
    </xf>
    <xf numFmtId="0" fontId="100" fillId="0" borderId="12" xfId="0" applyFont="1" applyBorder="1" applyAlignment="1">
      <alignment horizontal="left" vertical="top"/>
    </xf>
    <xf numFmtId="0" fontId="32" fillId="0" borderId="0" xfId="0" applyFont="1" applyFill="1" applyBorder="1" applyAlignment="1">
      <alignment horizontal="right" vertical="top"/>
    </xf>
    <xf numFmtId="0" fontId="35"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5" fillId="0" borderId="0" xfId="0" applyNumberFormat="1" applyFont="1" applyBorder="1" applyAlignment="1">
      <alignment horizontal="left" vertical="top" wrapText="1"/>
    </xf>
    <xf numFmtId="0" fontId="32" fillId="0" borderId="0" xfId="0" applyFont="1" applyAlignment="1">
      <alignment horizontal="left" vertical="top"/>
    </xf>
    <xf numFmtId="0" fontId="35" fillId="0" borderId="0" xfId="0" applyFont="1" applyAlignment="1">
      <alignment horizontal="left" vertical="top"/>
    </xf>
    <xf numFmtId="0" fontId="100" fillId="0" borderId="24" xfId="0" applyFont="1" applyBorder="1" applyAlignment="1">
      <alignment horizontal="center"/>
    </xf>
    <xf numFmtId="10" fontId="100" fillId="0" borderId="24" xfId="55" applyNumberFormat="1" applyFont="1" applyFill="1" applyBorder="1" applyAlignment="1" applyProtection="1">
      <alignment horizontal="center"/>
      <protection/>
    </xf>
    <xf numFmtId="9" fontId="100" fillId="0" borderId="24" xfId="55" applyNumberFormat="1" applyFont="1" applyFill="1" applyBorder="1" applyAlignment="1" applyProtection="1">
      <alignment horizontal="center"/>
      <protection/>
    </xf>
    <xf numFmtId="0" fontId="1" fillId="0" borderId="16" xfId="0" applyFont="1" applyBorder="1" applyAlignment="1">
      <alignment/>
    </xf>
    <xf numFmtId="0" fontId="1" fillId="0" borderId="20" xfId="0" applyFont="1" applyBorder="1" applyAlignment="1">
      <alignment horizontal="center"/>
    </xf>
    <xf numFmtId="49" fontId="32" fillId="34" borderId="0" xfId="0" applyNumberFormat="1" applyFont="1" applyFill="1" applyBorder="1" applyAlignment="1">
      <alignment horizontal="left" vertical="top"/>
    </xf>
    <xf numFmtId="0" fontId="32" fillId="34" borderId="0" xfId="0" applyFont="1" applyFill="1" applyBorder="1" applyAlignment="1">
      <alignment vertical="top"/>
    </xf>
    <xf numFmtId="0" fontId="32" fillId="34" borderId="0" xfId="0" applyFont="1" applyFill="1" applyBorder="1" applyAlignment="1">
      <alignment horizontal="center" vertical="top"/>
    </xf>
    <xf numFmtId="0" fontId="32" fillId="34" borderId="0" xfId="0" applyNumberFormat="1" applyFont="1" applyFill="1" applyBorder="1" applyAlignment="1">
      <alignment horizontal="center" vertical="top"/>
    </xf>
    <xf numFmtId="0" fontId="24" fillId="0" borderId="0" xfId="0" applyFont="1" applyFill="1" applyBorder="1" applyAlignment="1">
      <alignment vertical="top"/>
    </xf>
    <xf numFmtId="0" fontId="32" fillId="0" borderId="0" xfId="0" applyNumberFormat="1" applyFont="1" applyFill="1" applyBorder="1" applyAlignment="1">
      <alignment horizontal="center" vertical="top"/>
    </xf>
    <xf numFmtId="0" fontId="102" fillId="0" borderId="25" xfId="0" applyFont="1" applyBorder="1" applyAlignment="1">
      <alignment horizontal="left" vertical="top"/>
    </xf>
    <xf numFmtId="1" fontId="26" fillId="0" borderId="15" xfId="0" applyNumberFormat="1" applyFont="1" applyBorder="1" applyAlignment="1" applyProtection="1">
      <alignment horizontal="left"/>
      <protection locked="0"/>
    </xf>
    <xf numFmtId="1" fontId="26" fillId="0" borderId="26" xfId="0" applyNumberFormat="1" applyFont="1" applyBorder="1" applyAlignment="1" applyProtection="1">
      <alignment horizontal="left"/>
      <protection locked="0"/>
    </xf>
    <xf numFmtId="1" fontId="38" fillId="0" borderId="27" xfId="0" applyNumberFormat="1" applyFont="1" applyBorder="1" applyAlignment="1">
      <alignment horizontal="left"/>
    </xf>
    <xf numFmtId="0" fontId="38" fillId="0" borderId="24" xfId="0" applyNumberFormat="1" applyFont="1" applyBorder="1" applyAlignment="1">
      <alignment horizontal="left"/>
    </xf>
    <xf numFmtId="1" fontId="45" fillId="0" borderId="0" xfId="0" applyNumberFormat="1" applyFont="1" applyFill="1" applyBorder="1" applyAlignment="1">
      <alignment horizontal="center" vertical="top"/>
    </xf>
    <xf numFmtId="1" fontId="43" fillId="33" borderId="0" xfId="0" applyNumberFormat="1" applyFont="1" applyFill="1" applyBorder="1" applyAlignment="1">
      <alignment horizontal="center" vertical="top"/>
    </xf>
    <xf numFmtId="1" fontId="24" fillId="35" borderId="0" xfId="0" applyNumberFormat="1" applyFont="1" applyFill="1" applyBorder="1" applyAlignment="1">
      <alignment horizontal="center" vertical="top"/>
    </xf>
    <xf numFmtId="1" fontId="24" fillId="0" borderId="0" xfId="0" applyNumberFormat="1" applyFont="1" applyFill="1" applyBorder="1" applyAlignment="1">
      <alignment horizontal="center" vertical="top"/>
    </xf>
    <xf numFmtId="9" fontId="46" fillId="33" borderId="0" xfId="55" applyFont="1" applyFill="1" applyBorder="1" applyAlignment="1">
      <alignment horizontal="center" vertical="top"/>
    </xf>
    <xf numFmtId="0" fontId="25" fillId="33" borderId="0" xfId="0" applyNumberFormat="1" applyFont="1" applyFill="1" applyBorder="1" applyAlignment="1">
      <alignment vertical="top"/>
    </xf>
    <xf numFmtId="9" fontId="46" fillId="35" borderId="0" xfId="55" applyFont="1" applyFill="1" applyBorder="1" applyAlignment="1">
      <alignment horizontal="center" vertical="top"/>
    </xf>
    <xf numFmtId="0" fontId="25" fillId="33" borderId="0" xfId="0" applyNumberFormat="1" applyFont="1" applyFill="1" applyBorder="1" applyAlignment="1">
      <alignment vertical="top"/>
    </xf>
    <xf numFmtId="4" fontId="46" fillId="33" borderId="28" xfId="0" applyNumberFormat="1" applyFont="1" applyFill="1" applyBorder="1" applyAlignment="1">
      <alignment vertical="top"/>
    </xf>
    <xf numFmtId="9" fontId="46" fillId="33" borderId="28" xfId="55" applyFont="1" applyFill="1" applyBorder="1" applyAlignment="1">
      <alignment horizontal="center" vertical="top"/>
    </xf>
    <xf numFmtId="9" fontId="46" fillId="0" borderId="0" xfId="55" applyFont="1" applyBorder="1" applyAlignment="1">
      <alignment horizontal="center" vertical="top"/>
    </xf>
    <xf numFmtId="4" fontId="28" fillId="0" borderId="0" xfId="0" applyNumberFormat="1" applyFont="1" applyBorder="1" applyAlignment="1">
      <alignment vertical="top"/>
    </xf>
    <xf numFmtId="4" fontId="46" fillId="33" borderId="0" xfId="0" applyNumberFormat="1" applyFont="1" applyFill="1" applyBorder="1" applyAlignment="1">
      <alignment vertical="top"/>
    </xf>
    <xf numFmtId="9" fontId="46" fillId="0" borderId="0" xfId="55" applyFont="1" applyFill="1" applyBorder="1" applyAlignment="1">
      <alignment horizontal="center" vertical="top"/>
    </xf>
    <xf numFmtId="0" fontId="29" fillId="33" borderId="0" xfId="0" applyNumberFormat="1" applyFont="1" applyFill="1" applyBorder="1" applyAlignment="1">
      <alignment vertical="top"/>
    </xf>
    <xf numFmtId="0" fontId="32" fillId="33" borderId="0" xfId="0" applyNumberFormat="1" applyFont="1" applyFill="1" applyBorder="1" applyAlignment="1">
      <alignment vertical="top"/>
    </xf>
    <xf numFmtId="1" fontId="24" fillId="33" borderId="0" xfId="0" applyNumberFormat="1" applyFont="1" applyFill="1" applyBorder="1" applyAlignment="1">
      <alignment horizontal="center" vertical="top"/>
    </xf>
    <xf numFmtId="1" fontId="39" fillId="33" borderId="28" xfId="0" applyNumberFormat="1" applyFont="1" applyFill="1" applyBorder="1" applyAlignment="1">
      <alignment horizontal="center" vertical="top"/>
    </xf>
    <xf numFmtId="1" fontId="39" fillId="33" borderId="0" xfId="0" applyNumberFormat="1" applyFont="1" applyFill="1" applyBorder="1" applyAlignment="1">
      <alignment horizontal="center" vertical="top"/>
    </xf>
    <xf numFmtId="1" fontId="31" fillId="33" borderId="0" xfId="0" applyNumberFormat="1" applyFont="1" applyFill="1" applyBorder="1" applyAlignment="1">
      <alignment horizontal="center" vertical="top"/>
    </xf>
    <xf numFmtId="0" fontId="35" fillId="0" borderId="16" xfId="0" applyFont="1" applyBorder="1" applyAlignment="1" applyProtection="1">
      <alignment horizontal="left"/>
      <protection locked="0"/>
    </xf>
    <xf numFmtId="0" fontId="44" fillId="0" borderId="24" xfId="0" applyFont="1" applyBorder="1" applyAlignment="1" applyProtection="1">
      <alignment horizontal="left"/>
      <protection locked="0"/>
    </xf>
    <xf numFmtId="0" fontId="26" fillId="0" borderId="23" xfId="0" applyNumberFormat="1" applyFont="1" applyBorder="1" applyAlignment="1" applyProtection="1">
      <alignment horizontal="left"/>
      <protection locked="0"/>
    </xf>
    <xf numFmtId="49" fontId="47" fillId="0" borderId="0" xfId="0" applyNumberFormat="1" applyFont="1" applyFill="1" applyAlignment="1">
      <alignment vertical="top" wrapText="1"/>
    </xf>
    <xf numFmtId="0" fontId="47" fillId="0" borderId="0" xfId="0" applyNumberFormat="1" applyFont="1" applyFill="1" applyAlignment="1">
      <alignment vertical="top" wrapText="1"/>
    </xf>
    <xf numFmtId="0" fontId="102" fillId="0" borderId="24" xfId="0" applyFont="1" applyBorder="1" applyAlignment="1">
      <alignment horizontal="left" vertical="top"/>
    </xf>
    <xf numFmtId="0" fontId="47" fillId="0" borderId="0" xfId="0" applyNumberFormat="1" applyFont="1" applyFill="1" applyAlignment="1">
      <alignment horizontal="left" vertical="top" wrapText="1"/>
    </xf>
    <xf numFmtId="0" fontId="27" fillId="0" borderId="0" xfId="0" applyFont="1" applyFill="1" applyAlignment="1">
      <alignment vertical="top" wrapText="1"/>
    </xf>
    <xf numFmtId="0" fontId="47" fillId="0" borderId="0" xfId="0" applyFont="1" applyFill="1" applyAlignment="1" quotePrefix="1">
      <alignment vertical="top" wrapText="1"/>
    </xf>
    <xf numFmtId="49" fontId="27" fillId="0" borderId="0" xfId="0" applyNumberFormat="1" applyFont="1" applyFill="1" applyBorder="1" applyAlignment="1">
      <alignment horizontal="right" vertical="top"/>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4" fontId="31" fillId="0" borderId="0" xfId="0" applyNumberFormat="1" applyFont="1" applyFill="1" applyBorder="1" applyAlignment="1">
      <alignment horizontal="center" vertical="top"/>
    </xf>
    <xf numFmtId="4" fontId="46" fillId="0" borderId="28" xfId="0" applyNumberFormat="1" applyFont="1" applyFill="1" applyBorder="1" applyAlignment="1">
      <alignment vertical="top"/>
    </xf>
    <xf numFmtId="9" fontId="46" fillId="0" borderId="28" xfId="55" applyFont="1" applyFill="1" applyBorder="1" applyAlignment="1">
      <alignment horizontal="center" vertical="top"/>
    </xf>
    <xf numFmtId="1" fontId="39" fillId="0" borderId="28" xfId="0" applyNumberFormat="1" applyFont="1" applyFill="1" applyBorder="1" applyAlignment="1">
      <alignment horizontal="center" vertical="top"/>
    </xf>
    <xf numFmtId="0" fontId="0" fillId="0" borderId="0" xfId="46" applyFont="1" applyFill="1" applyBorder="1" applyAlignment="1">
      <alignment horizontal="left" vertical="top" wrapText="1"/>
      <protection/>
    </xf>
    <xf numFmtId="0" fontId="27" fillId="0" borderId="0" xfId="0" applyNumberFormat="1" applyFont="1" applyFill="1" applyAlignment="1">
      <alignment vertical="top" wrapText="1"/>
    </xf>
    <xf numFmtId="4" fontId="46" fillId="0" borderId="0" xfId="0" applyNumberFormat="1" applyFont="1" applyFill="1" applyBorder="1" applyAlignment="1">
      <alignment vertical="top"/>
    </xf>
    <xf numFmtId="1" fontId="39" fillId="0" borderId="0" xfId="0" applyNumberFormat="1" applyFont="1" applyFill="1" applyBorder="1" applyAlignment="1">
      <alignment horizontal="center" vertical="top"/>
    </xf>
    <xf numFmtId="3" fontId="31" fillId="0" borderId="0" xfId="0" applyNumberFormat="1" applyFont="1" applyFill="1" applyBorder="1" applyAlignment="1">
      <alignment vertical="top"/>
    </xf>
    <xf numFmtId="0" fontId="31" fillId="0" borderId="0" xfId="0" applyFont="1" applyFill="1" applyBorder="1" applyAlignment="1">
      <alignment horizontal="right" vertical="top"/>
    </xf>
    <xf numFmtId="49" fontId="27" fillId="0" borderId="0" xfId="0" applyNumberFormat="1" applyFont="1" applyFill="1" applyBorder="1" applyAlignment="1">
      <alignment horizontal="left" vertical="top"/>
    </xf>
    <xf numFmtId="49" fontId="28" fillId="0" borderId="0" xfId="0" applyNumberFormat="1" applyFont="1" applyFill="1" applyBorder="1" applyAlignment="1">
      <alignment horizontal="left" vertical="top" wrapText="1"/>
    </xf>
    <xf numFmtId="4" fontId="28" fillId="0" borderId="0" xfId="0" applyNumberFormat="1" applyFont="1" applyFill="1" applyBorder="1" applyAlignment="1">
      <alignment vertical="top"/>
    </xf>
    <xf numFmtId="1" fontId="31" fillId="0" borderId="0" xfId="0" applyNumberFormat="1" applyFont="1" applyFill="1" applyBorder="1" applyAlignment="1">
      <alignment horizontal="center" vertical="top"/>
    </xf>
    <xf numFmtId="0" fontId="27" fillId="0" borderId="0" xfId="0" applyFont="1" applyFill="1" applyAlignment="1" quotePrefix="1">
      <alignment vertical="top" wrapText="1"/>
    </xf>
    <xf numFmtId="0" fontId="27" fillId="0" borderId="0" xfId="46" applyNumberFormat="1" applyFont="1" applyFill="1" applyBorder="1" applyAlignment="1" quotePrefix="1">
      <alignment horizontal="left" vertical="top" wrapText="1"/>
      <protection/>
    </xf>
    <xf numFmtId="49" fontId="49" fillId="0" borderId="0" xfId="0" applyNumberFormat="1" applyFont="1" applyBorder="1" applyAlignment="1">
      <alignment horizontal="left" vertical="top" wrapText="1"/>
    </xf>
    <xf numFmtId="49" fontId="35" fillId="0" borderId="0" xfId="0" applyNumberFormat="1" applyFont="1" applyBorder="1" applyAlignment="1">
      <alignment horizontal="right" vertical="top"/>
    </xf>
    <xf numFmtId="49" fontId="35" fillId="0" borderId="0" xfId="0" applyNumberFormat="1" applyFont="1" applyBorder="1" applyAlignment="1">
      <alignment vertical="top"/>
    </xf>
    <xf numFmtId="0" fontId="35" fillId="0" borderId="0" xfId="0" applyFont="1" applyBorder="1" applyAlignment="1">
      <alignment vertical="top" wrapText="1"/>
    </xf>
    <xf numFmtId="3"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1" fontId="43" fillId="0" borderId="0" xfId="0" applyNumberFormat="1" applyFont="1" applyFill="1" applyBorder="1" applyAlignment="1">
      <alignment horizontal="center" vertical="top"/>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NumberFormat="1" applyFont="1" applyFill="1" applyBorder="1" applyAlignment="1">
      <alignment vertical="top"/>
    </xf>
    <xf numFmtId="0" fontId="25" fillId="0" borderId="0" xfId="0" applyNumberFormat="1" applyFont="1" applyFill="1" applyBorder="1" applyAlignment="1">
      <alignment vertical="top"/>
    </xf>
    <xf numFmtId="0" fontId="27" fillId="0" borderId="0" xfId="0" applyNumberFormat="1" applyFont="1" applyFill="1" applyBorder="1" applyAlignment="1">
      <alignment vertical="top" wrapText="1"/>
    </xf>
    <xf numFmtId="0" fontId="27" fillId="0" borderId="0" xfId="0" applyFont="1" applyFill="1" applyAlignment="1">
      <alignment vertical="top"/>
    </xf>
    <xf numFmtId="0" fontId="27" fillId="0" borderId="0" xfId="0" applyFont="1" applyFill="1" applyBorder="1" applyAlignment="1">
      <alignment horizontal="right" vertical="top"/>
    </xf>
    <xf numFmtId="49" fontId="27" fillId="0" borderId="0" xfId="0" applyNumberFormat="1" applyFont="1" applyFill="1" applyBorder="1" applyAlignment="1">
      <alignment horizontal="left" vertical="top" wrapText="1"/>
    </xf>
    <xf numFmtId="0" fontId="27" fillId="0" borderId="0" xfId="0" applyFont="1" applyFill="1" applyBorder="1" applyAlignment="1">
      <alignment horizontal="center" vertical="top"/>
    </xf>
    <xf numFmtId="0" fontId="29" fillId="0" borderId="0" xfId="0" applyNumberFormat="1" applyFont="1" applyFill="1" applyBorder="1" applyAlignment="1">
      <alignment vertical="top"/>
    </xf>
    <xf numFmtId="49" fontId="35" fillId="0" borderId="13" xfId="0" applyNumberFormat="1" applyFont="1" applyFill="1" applyBorder="1" applyAlignment="1">
      <alignment horizontal="right" vertical="top"/>
    </xf>
    <xf numFmtId="49" fontId="35" fillId="0" borderId="13" xfId="0" applyNumberFormat="1" applyFont="1" applyFill="1" applyBorder="1" applyAlignment="1">
      <alignment vertical="top"/>
    </xf>
    <xf numFmtId="0" fontId="35" fillId="0" borderId="13" xfId="0" applyFont="1" applyFill="1" applyBorder="1" applyAlignment="1">
      <alignment vertical="top" wrapText="1"/>
    </xf>
    <xf numFmtId="0" fontId="1" fillId="0" borderId="13" xfId="0" applyFont="1" applyFill="1" applyBorder="1" applyAlignment="1">
      <alignment vertical="top"/>
    </xf>
    <xf numFmtId="3" fontId="1" fillId="0" borderId="13" xfId="0" applyNumberFormat="1" applyFont="1" applyFill="1" applyBorder="1" applyAlignment="1">
      <alignment horizontal="center" vertical="top"/>
    </xf>
    <xf numFmtId="0" fontId="1" fillId="0" borderId="13" xfId="0" applyNumberFormat="1" applyFont="1" applyFill="1" applyBorder="1" applyAlignment="1">
      <alignment vertical="top"/>
    </xf>
    <xf numFmtId="0" fontId="1" fillId="0" borderId="13" xfId="0" applyNumberFormat="1" applyFont="1" applyFill="1" applyBorder="1" applyAlignment="1">
      <alignment horizontal="center" vertical="top"/>
    </xf>
    <xf numFmtId="0" fontId="25" fillId="0" borderId="0" xfId="0" applyNumberFormat="1" applyFont="1" applyFill="1" applyBorder="1" applyAlignment="1">
      <alignment vertical="top"/>
    </xf>
    <xf numFmtId="0" fontId="1" fillId="0" borderId="0" xfId="0" applyFont="1" applyFill="1" applyBorder="1" applyAlignment="1">
      <alignment horizontal="right" vertical="top"/>
    </xf>
    <xf numFmtId="49" fontId="1" fillId="0" borderId="0"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49" fontId="32" fillId="0" borderId="13" xfId="0" applyNumberFormat="1" applyFont="1" applyFill="1" applyBorder="1" applyAlignment="1">
      <alignment horizontal="right" vertical="top"/>
    </xf>
    <xf numFmtId="49" fontId="32" fillId="0" borderId="13" xfId="0" applyNumberFormat="1" applyFont="1" applyFill="1" applyBorder="1" applyAlignment="1">
      <alignment horizontal="left" vertical="top"/>
    </xf>
    <xf numFmtId="0" fontId="32" fillId="0" borderId="13" xfId="0" applyFont="1" applyFill="1" applyBorder="1" applyAlignment="1">
      <alignment vertical="top"/>
    </xf>
    <xf numFmtId="4" fontId="32" fillId="0" borderId="13" xfId="0" applyNumberFormat="1" applyFont="1" applyFill="1" applyBorder="1" applyAlignment="1">
      <alignment horizontal="center" vertical="top"/>
    </xf>
    <xf numFmtId="4" fontId="34" fillId="0" borderId="0" xfId="0" applyNumberFormat="1" applyFont="1" applyFill="1" applyBorder="1" applyAlignment="1">
      <alignment horizontal="center" vertical="top"/>
    </xf>
    <xf numFmtId="0" fontId="38" fillId="0" borderId="13" xfId="0" applyFont="1" applyFill="1" applyBorder="1" applyAlignment="1">
      <alignment horizontal="left" vertical="top"/>
    </xf>
    <xf numFmtId="0" fontId="38" fillId="0" borderId="13" xfId="0" applyFont="1" applyFill="1" applyBorder="1" applyAlignment="1">
      <alignment vertical="top" wrapText="1"/>
    </xf>
    <xf numFmtId="0" fontId="38" fillId="0" borderId="13" xfId="0" applyFont="1" applyFill="1" applyBorder="1" applyAlignment="1">
      <alignment vertical="top"/>
    </xf>
    <xf numFmtId="0" fontId="38" fillId="0" borderId="13" xfId="0" applyFont="1" applyFill="1" applyBorder="1" applyAlignment="1">
      <alignment horizontal="center" vertical="top"/>
    </xf>
    <xf numFmtId="0" fontId="38" fillId="0" borderId="13" xfId="0" applyNumberFormat="1" applyFont="1" applyFill="1" applyBorder="1" applyAlignment="1">
      <alignment vertical="top"/>
    </xf>
    <xf numFmtId="0" fontId="38" fillId="0" borderId="0" xfId="0" applyNumberFormat="1" applyFont="1" applyFill="1" applyBorder="1" applyAlignment="1">
      <alignment vertical="top"/>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24" fillId="0" borderId="0" xfId="0" applyFont="1" applyFill="1" applyAlignment="1">
      <alignment horizontal="center" vertical="top"/>
    </xf>
    <xf numFmtId="0" fontId="24" fillId="0" borderId="0" xfId="0" applyNumberFormat="1" applyFont="1" applyFill="1" applyAlignment="1">
      <alignment vertical="top"/>
    </xf>
    <xf numFmtId="0" fontId="31" fillId="0" borderId="0" xfId="0" applyNumberFormat="1" applyFont="1" applyFill="1" applyBorder="1" applyAlignment="1">
      <alignment vertical="top"/>
    </xf>
    <xf numFmtId="0" fontId="31" fillId="0" borderId="0" xfId="0" applyNumberFormat="1" applyFont="1" applyFill="1" applyBorder="1" applyAlignment="1">
      <alignment vertical="top" wrapText="1"/>
    </xf>
    <xf numFmtId="49" fontId="24" fillId="0" borderId="0" xfId="0" applyNumberFormat="1" applyFont="1" applyFill="1" applyBorder="1" applyAlignment="1">
      <alignment vertical="top"/>
    </xf>
    <xf numFmtId="49" fontId="24" fillId="0" borderId="0" xfId="0" applyNumberFormat="1" applyFont="1" applyFill="1" applyBorder="1" applyAlignment="1">
      <alignment horizontal="left" vertical="top" wrapText="1"/>
    </xf>
    <xf numFmtId="3" fontId="24" fillId="0" borderId="0" xfId="0" applyNumberFormat="1" applyFont="1" applyFill="1" applyBorder="1" applyAlignment="1">
      <alignment horizontal="center"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horizontal="right" vertical="top"/>
    </xf>
    <xf numFmtId="49" fontId="32" fillId="0" borderId="0" xfId="0" applyNumberFormat="1" applyFont="1" applyFill="1" applyBorder="1" applyAlignment="1">
      <alignment vertical="top"/>
    </xf>
    <xf numFmtId="4" fontId="32" fillId="0" borderId="0" xfId="0" applyNumberFormat="1" applyFont="1" applyFill="1" applyBorder="1" applyAlignment="1">
      <alignment horizontal="center" vertical="top"/>
    </xf>
    <xf numFmtId="49" fontId="32" fillId="0" borderId="14" xfId="0" applyNumberFormat="1" applyFont="1" applyFill="1" applyBorder="1" applyAlignment="1">
      <alignment vertical="top"/>
    </xf>
    <xf numFmtId="0" fontId="32" fillId="0" borderId="14" xfId="0" applyFont="1" applyFill="1" applyBorder="1" applyAlignment="1">
      <alignment vertical="top"/>
    </xf>
    <xf numFmtId="4" fontId="32" fillId="0" borderId="14" xfId="0" applyNumberFormat="1" applyFont="1" applyFill="1" applyBorder="1" applyAlignment="1">
      <alignment horizontal="center" vertical="top"/>
    </xf>
    <xf numFmtId="49" fontId="32" fillId="0" borderId="0" xfId="0" applyNumberFormat="1" applyFont="1" applyFill="1" applyAlignment="1">
      <alignment vertical="top"/>
    </xf>
    <xf numFmtId="0" fontId="24" fillId="0" borderId="0" xfId="0" applyFont="1" applyFill="1" applyBorder="1" applyAlignment="1">
      <alignment horizontal="center" vertical="top"/>
    </xf>
    <xf numFmtId="49" fontId="35" fillId="0" borderId="0" xfId="0" applyNumberFormat="1" applyFont="1" applyFill="1" applyBorder="1" applyAlignment="1">
      <alignment horizontal="right" vertical="top"/>
    </xf>
    <xf numFmtId="49" fontId="35" fillId="0" borderId="0" xfId="0" applyNumberFormat="1" applyFont="1" applyFill="1" applyBorder="1" applyAlignment="1">
      <alignment vertical="top"/>
    </xf>
    <xf numFmtId="3" fontId="1" fillId="0" borderId="0" xfId="0" applyNumberFormat="1" applyFont="1" applyFill="1" applyBorder="1" applyAlignment="1">
      <alignment horizontal="center" vertical="top"/>
    </xf>
    <xf numFmtId="0" fontId="1" fillId="0" borderId="0" xfId="0" applyNumberFormat="1" applyFont="1" applyFill="1" applyBorder="1" applyAlignment="1">
      <alignment vertical="top"/>
    </xf>
    <xf numFmtId="0" fontId="1" fillId="0" borderId="0" xfId="0" applyNumberFormat="1" applyFont="1" applyFill="1" applyBorder="1" applyAlignment="1">
      <alignment horizontal="center" vertical="top"/>
    </xf>
    <xf numFmtId="49" fontId="0" fillId="0" borderId="0" xfId="0" applyNumberFormat="1" applyFill="1" applyAlignment="1">
      <alignment vertical="top"/>
    </xf>
    <xf numFmtId="0" fontId="27" fillId="0" borderId="0" xfId="0" applyFont="1" applyFill="1" applyBorder="1" applyAlignment="1">
      <alignment horizontal="left" vertical="top" wrapText="1"/>
    </xf>
    <xf numFmtId="0" fontId="27" fillId="0" borderId="0" xfId="0" applyFont="1" applyFill="1" applyBorder="1" applyAlignment="1">
      <alignment vertical="top" wrapText="1"/>
    </xf>
    <xf numFmtId="0" fontId="29" fillId="0" borderId="0" xfId="0" applyFont="1" applyFill="1" applyBorder="1" applyAlignment="1">
      <alignment horizontal="left" vertical="top" wrapText="1"/>
    </xf>
    <xf numFmtId="0" fontId="35" fillId="0" borderId="0" xfId="0" applyFont="1" applyFill="1" applyBorder="1" applyAlignment="1">
      <alignment vertical="top" wrapText="1"/>
    </xf>
    <xf numFmtId="2" fontId="47" fillId="0" borderId="0" xfId="0" applyNumberFormat="1" applyFont="1" applyFill="1" applyAlignment="1">
      <alignment vertical="top" wrapText="1"/>
    </xf>
    <xf numFmtId="4" fontId="32" fillId="0" borderId="0" xfId="0" applyNumberFormat="1" applyFont="1" applyFill="1" applyBorder="1" applyAlignment="1">
      <alignment horizontal="center" vertical="top"/>
    </xf>
    <xf numFmtId="3" fontId="27" fillId="0" borderId="0" xfId="0" applyNumberFormat="1" applyFont="1" applyFill="1" applyBorder="1" applyAlignment="1">
      <alignment vertical="top"/>
    </xf>
    <xf numFmtId="1" fontId="39" fillId="33" borderId="0" xfId="0" applyNumberFormat="1" applyFont="1" applyFill="1" applyBorder="1" applyAlignment="1">
      <alignment horizontal="center" vertical="top" wrapText="1"/>
    </xf>
    <xf numFmtId="3" fontId="24" fillId="0" borderId="0" xfId="0" applyNumberFormat="1" applyFont="1" applyFill="1" applyBorder="1" applyAlignment="1">
      <alignment vertical="top"/>
    </xf>
    <xf numFmtId="49" fontId="27" fillId="0" borderId="0" xfId="46" applyNumberFormat="1" applyFont="1" applyFill="1" applyBorder="1" applyAlignment="1" quotePrefix="1">
      <alignment horizontal="left" vertical="top" wrapText="1"/>
      <protection/>
    </xf>
    <xf numFmtId="49" fontId="53" fillId="0" borderId="0" xfId="0" applyNumberFormat="1" applyFont="1" applyFill="1" applyAlignment="1">
      <alignment vertical="top" wrapText="1"/>
    </xf>
    <xf numFmtId="0" fontId="47" fillId="0" borderId="0" xfId="0" applyFont="1" applyAlignment="1">
      <alignment vertical="top" wrapText="1"/>
    </xf>
    <xf numFmtId="49" fontId="103" fillId="0" borderId="0" xfId="0" applyNumberFormat="1" applyFont="1" applyFill="1" applyAlignment="1">
      <alignment vertical="top" wrapText="1"/>
    </xf>
    <xf numFmtId="2" fontId="28" fillId="0" borderId="0" xfId="0" applyNumberFormat="1" applyFont="1" applyFill="1" applyBorder="1" applyAlignment="1">
      <alignment horizontal="left" vertical="top" wrapText="1"/>
    </xf>
    <xf numFmtId="49" fontId="47" fillId="0" borderId="0" xfId="0" applyNumberFormat="1" applyFont="1" applyFill="1" applyAlignment="1" quotePrefix="1">
      <alignment vertical="top" wrapText="1"/>
    </xf>
    <xf numFmtId="49" fontId="27" fillId="0" borderId="0" xfId="0" applyNumberFormat="1" applyFont="1" applyFill="1" applyAlignment="1">
      <alignment vertical="top" wrapText="1"/>
    </xf>
    <xf numFmtId="0" fontId="1" fillId="0" borderId="0" xfId="0" applyFont="1" applyFill="1" applyAlignment="1">
      <alignment vertical="top" wrapText="1"/>
    </xf>
    <xf numFmtId="3" fontId="33" fillId="0" borderId="0" xfId="0" applyNumberFormat="1" applyFont="1" applyFill="1" applyBorder="1" applyAlignment="1" applyProtection="1">
      <alignment vertical="top"/>
      <protection locked="0"/>
    </xf>
    <xf numFmtId="0" fontId="27" fillId="0" borderId="0" xfId="0" applyFont="1" applyFill="1" applyBorder="1" applyAlignment="1" applyProtection="1">
      <alignment vertical="top"/>
      <protection locked="0"/>
    </xf>
    <xf numFmtId="0" fontId="1" fillId="0" borderId="0" xfId="0" applyFont="1" applyFill="1" applyBorder="1" applyAlignment="1" applyProtection="1">
      <alignment horizontal="left" vertical="top" wrapText="1"/>
      <protection locked="0"/>
    </xf>
    <xf numFmtId="49" fontId="24" fillId="0" borderId="0" xfId="0" applyNumberFormat="1" applyFont="1" applyBorder="1" applyAlignment="1">
      <alignment vertical="top"/>
    </xf>
    <xf numFmtId="3" fontId="24" fillId="0" borderId="0" xfId="0" applyNumberFormat="1" applyFont="1" applyBorder="1" applyAlignment="1">
      <alignment horizontal="center" vertical="top"/>
    </xf>
    <xf numFmtId="0" fontId="24" fillId="0" borderId="0" xfId="0" applyNumberFormat="1" applyFont="1" applyBorder="1" applyAlignment="1">
      <alignment horizontal="right" vertical="top"/>
    </xf>
    <xf numFmtId="49" fontId="32" fillId="0" borderId="0" xfId="0" applyNumberFormat="1" applyFont="1" applyBorder="1" applyAlignment="1">
      <alignment vertical="top"/>
    </xf>
    <xf numFmtId="0" fontId="32" fillId="0" borderId="13" xfId="0" applyFont="1" applyFill="1" applyBorder="1" applyAlignment="1">
      <alignment horizontal="left" vertical="top"/>
    </xf>
    <xf numFmtId="0" fontId="35" fillId="0" borderId="0" xfId="0" applyFont="1" applyFill="1" applyBorder="1" applyAlignment="1">
      <alignment horizontal="left" vertical="top"/>
    </xf>
    <xf numFmtId="0" fontId="0" fillId="0" borderId="0" xfId="0" applyAlignment="1">
      <alignment vertical="top" wrapText="1"/>
    </xf>
    <xf numFmtId="0" fontId="0" fillId="0" borderId="0" xfId="0" applyFont="1" applyAlignment="1">
      <alignment vertical="top" wrapText="1"/>
    </xf>
    <xf numFmtId="184" fontId="27" fillId="0" borderId="0" xfId="44" applyFont="1" applyAlignment="1">
      <alignment vertical="top" wrapText="1"/>
      <protection/>
    </xf>
    <xf numFmtId="0" fontId="27" fillId="0" borderId="0" xfId="45" applyFont="1" applyAlignment="1">
      <alignment vertical="top" wrapText="1"/>
      <protection/>
    </xf>
    <xf numFmtId="0" fontId="47" fillId="0" borderId="0" xfId="0" applyFont="1" applyAlignment="1">
      <alignment wrapText="1"/>
    </xf>
    <xf numFmtId="0" fontId="27" fillId="0" borderId="0" xfId="0" applyFont="1" applyFill="1" applyBorder="1" applyAlignment="1">
      <alignment wrapText="1"/>
    </xf>
    <xf numFmtId="0" fontId="27" fillId="0" borderId="0" xfId="0" applyFont="1" applyFill="1" applyAlignment="1">
      <alignment horizontal="justify" vertical="top"/>
    </xf>
    <xf numFmtId="0" fontId="47" fillId="0" borderId="0" xfId="48" applyFont="1" applyFill="1" applyBorder="1" applyAlignment="1">
      <alignment vertical="top" wrapText="1"/>
      <protection/>
    </xf>
    <xf numFmtId="0" fontId="102" fillId="0" borderId="29" xfId="0" applyFont="1" applyBorder="1" applyAlignment="1">
      <alignment horizontal="left" vertical="top"/>
    </xf>
    <xf numFmtId="49" fontId="1" fillId="0" borderId="0" xfId="0" applyNumberFormat="1" applyFont="1" applyBorder="1" applyAlignment="1">
      <alignment horizontal="left" vertical="top" wrapText="1"/>
    </xf>
    <xf numFmtId="0" fontId="0" fillId="0" borderId="0" xfId="0" applyBorder="1" applyAlignment="1">
      <alignment vertical="top" wrapText="1"/>
    </xf>
    <xf numFmtId="9" fontId="25" fillId="0" borderId="0" xfId="55" applyFont="1" applyFill="1" applyBorder="1" applyAlignment="1">
      <alignment horizontal="center" vertical="top"/>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27" fillId="0" borderId="0" xfId="0" applyNumberFormat="1" applyFont="1" applyFill="1" applyBorder="1" applyAlignment="1">
      <alignment vertical="top" wrapText="1"/>
    </xf>
    <xf numFmtId="0" fontId="27" fillId="0" borderId="0" xfId="0" applyFont="1" applyFill="1" applyAlignment="1">
      <alignment vertical="top"/>
    </xf>
    <xf numFmtId="0" fontId="25" fillId="34" borderId="0" xfId="0" applyFont="1" applyFill="1" applyBorder="1" applyAlignment="1">
      <alignment vertical="top"/>
    </xf>
    <xf numFmtId="49" fontId="25" fillId="34" borderId="0" xfId="0" applyNumberFormat="1" applyFont="1" applyFill="1" applyBorder="1" applyAlignment="1">
      <alignment horizontal="left" vertical="top" wrapText="1"/>
    </xf>
    <xf numFmtId="0" fontId="25" fillId="34" borderId="0" xfId="0" applyFont="1" applyFill="1" applyBorder="1" applyAlignment="1">
      <alignment horizontal="center" vertical="top"/>
    </xf>
    <xf numFmtId="0" fontId="25" fillId="34" borderId="0" xfId="0" applyNumberFormat="1" applyFont="1" applyFill="1" applyBorder="1" applyAlignment="1">
      <alignment horizontal="center" vertical="top"/>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27" fillId="0" borderId="0" xfId="0" applyFont="1" applyFill="1" applyBorder="1" applyAlignment="1">
      <alignment horizontal="right" vertical="top"/>
    </xf>
    <xf numFmtId="0" fontId="27" fillId="0" borderId="0" xfId="0" applyFont="1" applyFill="1" applyBorder="1" applyAlignment="1">
      <alignment horizontal="left" vertical="top"/>
    </xf>
    <xf numFmtId="49" fontId="27" fillId="0" borderId="0" xfId="0" applyNumberFormat="1" applyFont="1" applyFill="1" applyBorder="1" applyAlignment="1">
      <alignment horizontal="left" vertical="top" wrapText="1"/>
    </xf>
    <xf numFmtId="0" fontId="27" fillId="0" borderId="0" xfId="0" applyFont="1" applyFill="1" applyBorder="1" applyAlignment="1">
      <alignment horizontal="center" vertical="top"/>
    </xf>
    <xf numFmtId="0" fontId="29" fillId="0" borderId="0" xfId="0" applyNumberFormat="1" applyFont="1" applyFill="1" applyBorder="1" applyAlignment="1">
      <alignment vertical="top"/>
    </xf>
    <xf numFmtId="1" fontId="31" fillId="0" borderId="0" xfId="0" applyNumberFormat="1" applyFont="1" applyFill="1" applyBorder="1" applyAlignment="1">
      <alignment horizontal="center" vertical="top"/>
    </xf>
    <xf numFmtId="4" fontId="25" fillId="33" borderId="28" xfId="0" applyNumberFormat="1" applyFont="1" applyFill="1" applyBorder="1" applyAlignment="1">
      <alignment vertical="top"/>
    </xf>
    <xf numFmtId="0" fontId="1" fillId="0" borderId="0" xfId="0" applyFont="1" applyBorder="1" applyAlignment="1">
      <alignment horizontal="right" vertical="top"/>
    </xf>
    <xf numFmtId="0" fontId="1" fillId="0" borderId="0" xfId="0" applyFont="1" applyBorder="1" applyAlignment="1">
      <alignment horizontal="left" vertical="top"/>
    </xf>
    <xf numFmtId="9" fontId="25" fillId="33" borderId="0" xfId="55" applyFont="1" applyFill="1" applyBorder="1" applyAlignment="1">
      <alignment horizontal="center" vertical="top"/>
    </xf>
    <xf numFmtId="49" fontId="27" fillId="0" borderId="0" xfId="0" applyNumberFormat="1" applyFont="1" applyBorder="1" applyAlignment="1">
      <alignment horizontal="right" vertical="top"/>
    </xf>
    <xf numFmtId="0" fontId="27" fillId="0" borderId="0" xfId="0" applyFont="1" applyBorder="1" applyAlignment="1">
      <alignment horizontal="left" vertical="top"/>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4" fontId="31" fillId="0" borderId="0" xfId="0" applyNumberFormat="1" applyFont="1" applyBorder="1" applyAlignment="1">
      <alignment horizontal="center" vertical="top"/>
    </xf>
    <xf numFmtId="9" fontId="25" fillId="33" borderId="28" xfId="55" applyFont="1" applyFill="1" applyBorder="1" applyAlignment="1">
      <alignment horizontal="center" vertical="top"/>
    </xf>
    <xf numFmtId="1" fontId="24" fillId="33" borderId="28" xfId="0" applyNumberFormat="1" applyFont="1" applyFill="1" applyBorder="1" applyAlignment="1">
      <alignment horizontal="center" vertical="top"/>
    </xf>
    <xf numFmtId="0" fontId="28" fillId="0" borderId="0" xfId="0" applyFont="1" applyFill="1" applyBorder="1" applyAlignment="1">
      <alignment horizontal="center" vertical="top"/>
    </xf>
    <xf numFmtId="0" fontId="29" fillId="0" borderId="0" xfId="0" applyFont="1" applyFill="1" applyBorder="1" applyAlignment="1">
      <alignment horizontal="center" vertical="top"/>
    </xf>
    <xf numFmtId="2" fontId="24" fillId="0" borderId="0" xfId="0" applyNumberFormat="1" applyFont="1" applyFill="1" applyBorder="1" applyAlignment="1">
      <alignment horizontal="center"/>
    </xf>
    <xf numFmtId="3" fontId="30" fillId="0" borderId="0" xfId="0" applyNumberFormat="1" applyFont="1" applyFill="1" applyBorder="1" applyAlignment="1">
      <alignment vertical="top"/>
    </xf>
    <xf numFmtId="49" fontId="31" fillId="0" borderId="0" xfId="0" applyNumberFormat="1" applyFont="1" applyFill="1" applyAlignment="1">
      <alignment vertical="top" wrapText="1"/>
    </xf>
    <xf numFmtId="4" fontId="31" fillId="0" borderId="0" xfId="0" applyNumberFormat="1" applyFont="1" applyFill="1" applyBorder="1" applyAlignment="1">
      <alignment horizontal="center" vertical="top"/>
    </xf>
    <xf numFmtId="9" fontId="25" fillId="0" borderId="28" xfId="55" applyFont="1" applyFill="1" applyBorder="1" applyAlignment="1">
      <alignment horizontal="center" vertical="top"/>
    </xf>
    <xf numFmtId="1" fontId="24" fillId="0" borderId="28" xfId="0" applyNumberFormat="1" applyFont="1" applyFill="1" applyBorder="1" applyAlignment="1">
      <alignment horizontal="center" vertical="top"/>
    </xf>
    <xf numFmtId="49" fontId="29" fillId="0" borderId="0" xfId="0" applyNumberFormat="1" applyFont="1" applyFill="1" applyAlignment="1">
      <alignment vertical="top" wrapText="1"/>
    </xf>
    <xf numFmtId="0" fontId="27" fillId="0" borderId="0" xfId="0" applyFont="1" applyAlignment="1">
      <alignment horizontal="justify" vertical="top"/>
    </xf>
    <xf numFmtId="0" fontId="32" fillId="0" borderId="13" xfId="0" applyFont="1" applyFill="1" applyBorder="1" applyAlignment="1">
      <alignment horizontal="right" vertical="top"/>
    </xf>
    <xf numFmtId="0" fontId="32" fillId="0" borderId="13" xfId="0" applyFont="1" applyBorder="1" applyAlignment="1">
      <alignment vertical="top"/>
    </xf>
    <xf numFmtId="4" fontId="32" fillId="0" borderId="13" xfId="0" applyNumberFormat="1" applyFont="1" applyBorder="1" applyAlignment="1">
      <alignment horizontal="center" vertical="top"/>
    </xf>
    <xf numFmtId="49" fontId="1" fillId="0" borderId="0" xfId="0" applyNumberFormat="1" applyFont="1" applyBorder="1" applyAlignment="1">
      <alignment horizontal="left" vertical="top" wrapText="1"/>
    </xf>
    <xf numFmtId="0" fontId="31" fillId="0" borderId="0" xfId="0" applyFont="1" applyBorder="1" applyAlignment="1">
      <alignment horizontal="right" vertical="top"/>
    </xf>
    <xf numFmtId="0" fontId="31" fillId="0" borderId="0" xfId="0" applyFont="1" applyBorder="1" applyAlignment="1">
      <alignment horizontal="left" vertical="top"/>
    </xf>
    <xf numFmtId="4" fontId="31" fillId="0" borderId="0" xfId="0" applyNumberFormat="1" applyFont="1" applyBorder="1" applyAlignment="1">
      <alignment vertical="top"/>
    </xf>
    <xf numFmtId="9" fontId="25" fillId="0" borderId="0" xfId="55" applyFont="1" applyBorder="1" applyAlignment="1">
      <alignment horizontal="center" vertical="top"/>
    </xf>
    <xf numFmtId="1" fontId="31" fillId="0" borderId="0" xfId="0" applyNumberFormat="1" applyFont="1" applyBorder="1" applyAlignment="1">
      <alignment horizontal="center" vertical="top"/>
    </xf>
    <xf numFmtId="0" fontId="32" fillId="0" borderId="0" xfId="0" applyNumberFormat="1" applyFont="1" applyFill="1" applyBorder="1" applyAlignment="1">
      <alignment horizontal="center"/>
    </xf>
    <xf numFmtId="0" fontId="28" fillId="0" borderId="0" xfId="0" applyFont="1" applyFill="1" applyBorder="1" applyAlignment="1">
      <alignment horizontal="center"/>
    </xf>
    <xf numFmtId="3" fontId="33" fillId="0" borderId="0" xfId="0" applyNumberFormat="1" applyFont="1" applyFill="1" applyBorder="1" applyAlignment="1">
      <alignment vertical="top"/>
    </xf>
    <xf numFmtId="0" fontId="31" fillId="0" borderId="0" xfId="0" applyFont="1" applyFill="1" applyBorder="1" applyAlignment="1">
      <alignment vertical="top"/>
    </xf>
    <xf numFmtId="1" fontId="28" fillId="0" borderId="0" xfId="0" applyNumberFormat="1" applyFont="1" applyBorder="1" applyAlignment="1">
      <alignment horizontal="center" vertical="top"/>
    </xf>
    <xf numFmtId="3" fontId="28" fillId="0" borderId="0" xfId="0" applyNumberFormat="1" applyFont="1" applyBorder="1" applyAlignment="1">
      <alignment horizontal="center" vertical="top"/>
    </xf>
    <xf numFmtId="4" fontId="25" fillId="33" borderId="0" xfId="0" applyNumberFormat="1" applyFont="1" applyFill="1" applyBorder="1" applyAlignment="1">
      <alignment vertical="top"/>
    </xf>
    <xf numFmtId="49" fontId="32" fillId="0" borderId="13" xfId="0" applyNumberFormat="1" applyFont="1" applyBorder="1" applyAlignment="1">
      <alignment horizontal="right" vertical="top"/>
    </xf>
    <xf numFmtId="49" fontId="32" fillId="0" borderId="13" xfId="0" applyNumberFormat="1" applyFont="1" applyBorder="1" applyAlignment="1">
      <alignment horizontal="left" vertical="top"/>
    </xf>
    <xf numFmtId="4" fontId="25" fillId="0" borderId="0" xfId="0" applyNumberFormat="1" applyFont="1" applyFill="1" applyBorder="1" applyAlignment="1">
      <alignment vertical="top"/>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24" fillId="0" borderId="0" xfId="0" applyFont="1" applyFill="1" applyAlignment="1">
      <alignment horizontal="center" vertical="top"/>
    </xf>
    <xf numFmtId="0" fontId="24" fillId="0" borderId="0" xfId="0" applyNumberFormat="1" applyFont="1" applyFill="1" applyAlignment="1">
      <alignment vertical="top"/>
    </xf>
    <xf numFmtId="0" fontId="32" fillId="0" borderId="0" xfId="0" applyNumberFormat="1" applyFont="1" applyFill="1" applyBorder="1" applyAlignment="1">
      <alignment vertical="top"/>
    </xf>
    <xf numFmtId="0" fontId="31" fillId="0" borderId="0" xfId="0" applyNumberFormat="1" applyFont="1" applyFill="1" applyBorder="1" applyAlignment="1">
      <alignment vertical="top"/>
    </xf>
    <xf numFmtId="0" fontId="31" fillId="0" borderId="0" xfId="0" applyNumberFormat="1" applyFont="1" applyFill="1" applyBorder="1" applyAlignment="1">
      <alignment vertical="top" wrapText="1"/>
    </xf>
    <xf numFmtId="49" fontId="24" fillId="0" borderId="0" xfId="0" applyNumberFormat="1" applyFont="1" applyFill="1" applyBorder="1" applyAlignment="1">
      <alignment vertical="top"/>
    </xf>
    <xf numFmtId="49" fontId="24" fillId="0" borderId="0" xfId="0" applyNumberFormat="1" applyFont="1" applyFill="1" applyBorder="1" applyAlignment="1">
      <alignment horizontal="left" vertical="top" wrapText="1"/>
    </xf>
    <xf numFmtId="3" fontId="24" fillId="0" borderId="0" xfId="0" applyNumberFormat="1" applyFont="1" applyFill="1" applyBorder="1" applyAlignment="1">
      <alignment horizontal="center"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horizontal="right" vertical="top"/>
    </xf>
    <xf numFmtId="49" fontId="24" fillId="0" borderId="0" xfId="0" applyNumberFormat="1" applyFont="1" applyBorder="1" applyAlignment="1">
      <alignment vertical="top"/>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3" fontId="24" fillId="0" borderId="0" xfId="0" applyNumberFormat="1" applyFont="1" applyBorder="1" applyAlignment="1">
      <alignment horizontal="center" vertical="top"/>
    </xf>
    <xf numFmtId="0" fontId="24" fillId="0" borderId="0" xfId="0" applyNumberFormat="1" applyFont="1" applyBorder="1" applyAlignment="1">
      <alignment vertical="top"/>
    </xf>
    <xf numFmtId="0" fontId="24" fillId="0" borderId="0" xfId="0" applyNumberFormat="1" applyFont="1" applyBorder="1" applyAlignment="1">
      <alignment horizontal="right" vertical="top"/>
    </xf>
    <xf numFmtId="0" fontId="32" fillId="33" borderId="0" xfId="0" applyNumberFormat="1" applyFont="1" applyFill="1" applyBorder="1" applyAlignment="1">
      <alignment vertical="top"/>
    </xf>
    <xf numFmtId="49" fontId="24" fillId="0" borderId="0" xfId="0" applyNumberFormat="1" applyFont="1" applyFill="1" applyAlignment="1">
      <alignment vertical="top"/>
    </xf>
    <xf numFmtId="49" fontId="24" fillId="0" borderId="0" xfId="0" applyNumberFormat="1" applyFont="1" applyFill="1" applyAlignment="1">
      <alignment vertical="top" wrapText="1"/>
    </xf>
    <xf numFmtId="4" fontId="24" fillId="0" borderId="0" xfId="0" applyNumberFormat="1" applyFont="1" applyFill="1" applyAlignment="1">
      <alignment vertical="top"/>
    </xf>
    <xf numFmtId="4" fontId="24" fillId="0" borderId="0" xfId="0" applyNumberFormat="1" applyFont="1" applyFill="1" applyAlignment="1">
      <alignment horizontal="right" vertical="top"/>
    </xf>
    <xf numFmtId="3" fontId="37" fillId="0" borderId="0" xfId="0" applyNumberFormat="1" applyFont="1" applyFill="1" applyBorder="1" applyAlignment="1">
      <alignment vertical="top"/>
    </xf>
    <xf numFmtId="0" fontId="24" fillId="0" borderId="0" xfId="0" applyFont="1" applyFill="1" applyBorder="1" applyAlignment="1">
      <alignment horizontal="center" vertical="top"/>
    </xf>
    <xf numFmtId="49" fontId="27" fillId="0" borderId="0" xfId="0" applyNumberFormat="1" applyFont="1" applyFill="1" applyBorder="1" applyAlignment="1">
      <alignment horizontal="left" vertical="top"/>
    </xf>
    <xf numFmtId="0" fontId="29"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vertical="top" wrapText="1"/>
    </xf>
    <xf numFmtId="2" fontId="27" fillId="0" borderId="0" xfId="0" applyNumberFormat="1" applyFont="1" applyFill="1" applyBorder="1" applyAlignment="1">
      <alignment horizontal="left" vertical="top" wrapText="1"/>
    </xf>
    <xf numFmtId="2" fontId="27" fillId="0" borderId="0" xfId="0" applyNumberFormat="1" applyFont="1" applyFill="1" applyBorder="1" applyAlignment="1">
      <alignment vertical="top" wrapText="1"/>
    </xf>
    <xf numFmtId="0" fontId="29" fillId="0" borderId="0" xfId="0" applyFont="1" applyFill="1" applyBorder="1" applyAlignment="1">
      <alignment vertical="top" wrapText="1"/>
    </xf>
    <xf numFmtId="0" fontId="27" fillId="0" borderId="0" xfId="0" applyFont="1" applyBorder="1" applyAlignment="1">
      <alignment vertical="top" wrapText="1"/>
    </xf>
    <xf numFmtId="49" fontId="32" fillId="0" borderId="0" xfId="0" applyNumberFormat="1" applyFont="1" applyFill="1" applyBorder="1" applyAlignment="1">
      <alignment horizontal="left" vertical="top" wrapText="1"/>
    </xf>
    <xf numFmtId="49" fontId="24" fillId="0" borderId="0" xfId="0" applyNumberFormat="1" applyFont="1" applyBorder="1" applyAlignment="1">
      <alignment horizontal="left" vertical="top"/>
    </xf>
    <xf numFmtId="0" fontId="24" fillId="0" borderId="0" xfId="0" applyFont="1" applyBorder="1" applyAlignment="1">
      <alignment/>
    </xf>
    <xf numFmtId="0" fontId="24" fillId="0" borderId="0" xfId="0" applyFont="1" applyBorder="1" applyAlignment="1">
      <alignment horizontal="center"/>
    </xf>
    <xf numFmtId="0" fontId="24" fillId="0" borderId="0" xfId="0" applyNumberFormat="1" applyFont="1" applyBorder="1" applyAlignment="1">
      <alignment/>
    </xf>
    <xf numFmtId="0" fontId="47" fillId="0" borderId="0" xfId="0" applyFont="1" applyFill="1" applyAlignment="1" quotePrefix="1">
      <alignment vertical="top" wrapText="1"/>
    </xf>
    <xf numFmtId="0" fontId="104" fillId="0" borderId="0" xfId="46" applyNumberFormat="1" applyFont="1" applyFill="1" applyBorder="1" applyAlignment="1" quotePrefix="1">
      <alignment horizontal="left" vertical="top" wrapText="1"/>
      <protection/>
    </xf>
    <xf numFmtId="0" fontId="27" fillId="0" borderId="0" xfId="0" applyNumberFormat="1" applyFont="1" applyFill="1" applyAlignment="1" quotePrefix="1">
      <alignment vertical="top" wrapText="1"/>
    </xf>
    <xf numFmtId="0" fontId="24" fillId="0" borderId="0" xfId="0" applyNumberFormat="1" applyFont="1" applyBorder="1" applyAlignment="1">
      <alignment horizontal="left" vertical="top" wrapText="1"/>
    </xf>
    <xf numFmtId="0" fontId="27" fillId="0" borderId="0" xfId="0" applyFont="1" applyFill="1" applyAlignment="1">
      <alignment horizontal="left" vertical="top" wrapText="1"/>
    </xf>
    <xf numFmtId="0" fontId="27" fillId="0" borderId="0" xfId="0" applyFont="1" applyAlignment="1">
      <alignment horizontal="left" vertical="top" wrapText="1"/>
    </xf>
    <xf numFmtId="0" fontId="27" fillId="0" borderId="0" xfId="0" applyFont="1" applyFill="1" applyAlignment="1">
      <alignment horizontal="left" vertical="top" wrapText="1"/>
    </xf>
    <xf numFmtId="0" fontId="32" fillId="0" borderId="13" xfId="0" applyFont="1" applyFill="1" applyBorder="1" applyAlignment="1">
      <alignment horizontal="right" vertical="top"/>
    </xf>
    <xf numFmtId="0" fontId="1" fillId="0" borderId="13" xfId="0" applyFont="1" applyBorder="1" applyAlignment="1">
      <alignment vertical="top"/>
    </xf>
    <xf numFmtId="0" fontId="14" fillId="0" borderId="10" xfId="0" applyFont="1" applyBorder="1" applyAlignment="1" applyProtection="1">
      <alignment horizontal="center" vertical="top" wrapText="1"/>
      <protection/>
    </xf>
    <xf numFmtId="0" fontId="35" fillId="0" borderId="30" xfId="0" applyFont="1" applyFill="1" applyBorder="1" applyAlignment="1">
      <alignment/>
    </xf>
    <xf numFmtId="0" fontId="25" fillId="0" borderId="0" xfId="0" applyFont="1" applyBorder="1" applyAlignment="1">
      <alignment horizontal="left" vertical="top"/>
    </xf>
    <xf numFmtId="0" fontId="25" fillId="0" borderId="0" xfId="0" applyFont="1" applyBorder="1" applyAlignment="1">
      <alignment vertical="top"/>
    </xf>
    <xf numFmtId="0" fontId="25" fillId="0" borderId="0" xfId="0" applyFont="1" applyBorder="1" applyAlignment="1">
      <alignment horizontal="center" vertical="top"/>
    </xf>
    <xf numFmtId="0" fontId="25" fillId="0" borderId="0" xfId="0" applyNumberFormat="1" applyFont="1" applyBorder="1" applyAlignment="1">
      <alignment vertical="top"/>
    </xf>
    <xf numFmtId="1" fontId="25" fillId="33" borderId="0" xfId="0" applyNumberFormat="1" applyFont="1" applyFill="1" applyBorder="1" applyAlignment="1">
      <alignment horizontal="center" vertical="top"/>
    </xf>
    <xf numFmtId="0" fontId="25" fillId="0" borderId="0" xfId="0" applyFont="1" applyAlignment="1">
      <alignment vertical="top"/>
    </xf>
    <xf numFmtId="0" fontId="25" fillId="0" borderId="0" xfId="0" applyFont="1" applyBorder="1" applyAlignment="1">
      <alignment horizontal="right" vertical="top"/>
    </xf>
    <xf numFmtId="0" fontId="32" fillId="0" borderId="13" xfId="0" applyFont="1" applyBorder="1" applyAlignment="1">
      <alignment horizontal="left" vertical="top"/>
    </xf>
    <xf numFmtId="0" fontId="35" fillId="0" borderId="0" xfId="0" applyFont="1" applyFill="1" applyBorder="1" applyAlignment="1">
      <alignment vertical="top"/>
    </xf>
    <xf numFmtId="0" fontId="24" fillId="0" borderId="0" xfId="0" applyNumberFormat="1" applyFont="1" applyBorder="1" applyAlignment="1">
      <alignment vertical="top" wrapText="1"/>
    </xf>
    <xf numFmtId="0" fontId="32" fillId="0" borderId="0" xfId="0" applyNumberFormat="1" applyFont="1" applyBorder="1" applyAlignment="1">
      <alignment vertical="top"/>
    </xf>
    <xf numFmtId="49" fontId="32" fillId="38" borderId="13" xfId="0" applyNumberFormat="1" applyFont="1" applyFill="1" applyBorder="1" applyAlignment="1">
      <alignment horizontal="left" vertical="center"/>
    </xf>
    <xf numFmtId="49" fontId="32" fillId="38" borderId="13" xfId="0" applyNumberFormat="1" applyFont="1" applyFill="1" applyBorder="1" applyAlignment="1">
      <alignment horizontal="left" vertical="center" wrapText="1"/>
    </xf>
    <xf numFmtId="0" fontId="32" fillId="38" borderId="13" xfId="0" applyFont="1" applyFill="1" applyBorder="1" applyAlignment="1">
      <alignment vertical="center"/>
    </xf>
    <xf numFmtId="0" fontId="32" fillId="38" borderId="13" xfId="0" applyFont="1" applyFill="1" applyBorder="1" applyAlignment="1">
      <alignment horizontal="center" vertical="center"/>
    </xf>
    <xf numFmtId="0" fontId="32" fillId="38" borderId="13" xfId="0" applyNumberFormat="1" applyFont="1" applyFill="1" applyBorder="1" applyAlignment="1">
      <alignment horizontal="center" vertical="center"/>
    </xf>
    <xf numFmtId="0" fontId="32" fillId="0" borderId="0" xfId="0" applyNumberFormat="1" applyFont="1" applyFill="1" applyBorder="1" applyAlignment="1">
      <alignment vertical="center"/>
    </xf>
    <xf numFmtId="0" fontId="32" fillId="0" borderId="0" xfId="0" applyFont="1" applyFill="1" applyBorder="1" applyAlignment="1">
      <alignment vertical="center"/>
    </xf>
    <xf numFmtId="0" fontId="24" fillId="0" borderId="0" xfId="0" applyFont="1" applyFill="1" applyBorder="1" applyAlignment="1">
      <alignment vertical="center"/>
    </xf>
    <xf numFmtId="0" fontId="32" fillId="0" borderId="0" xfId="0" applyNumberFormat="1" applyFont="1" applyFill="1" applyBorder="1" applyAlignment="1">
      <alignment horizontal="center" vertical="center"/>
    </xf>
    <xf numFmtId="1" fontId="32" fillId="0" borderId="0" xfId="0" applyNumberFormat="1" applyFont="1" applyBorder="1" applyAlignment="1">
      <alignment vertical="top"/>
    </xf>
    <xf numFmtId="0" fontId="32" fillId="0" borderId="0" xfId="0" applyNumberFormat="1" applyFont="1" applyFill="1" applyAlignment="1">
      <alignment horizontal="left" vertical="top" wrapText="1"/>
    </xf>
    <xf numFmtId="4" fontId="32" fillId="0" borderId="0" xfId="0" applyNumberFormat="1" applyFont="1" applyBorder="1" applyAlignment="1">
      <alignment vertical="top"/>
    </xf>
    <xf numFmtId="6" fontId="32" fillId="0" borderId="0" xfId="0" applyNumberFormat="1" applyFont="1" applyFill="1" applyBorder="1" applyAlignment="1">
      <alignment vertical="top"/>
    </xf>
    <xf numFmtId="9" fontId="82" fillId="0" borderId="0" xfId="55" applyFont="1" applyFill="1" applyBorder="1" applyAlignment="1">
      <alignment horizontal="right" vertical="top"/>
    </xf>
    <xf numFmtId="49" fontId="24" fillId="0" borderId="0" xfId="0" applyNumberFormat="1" applyFont="1" applyBorder="1" applyAlignment="1">
      <alignment horizontal="left" vertical="top"/>
    </xf>
    <xf numFmtId="0" fontId="25" fillId="0" borderId="0" xfId="0" applyNumberFormat="1" applyFont="1" applyBorder="1" applyAlignment="1">
      <alignment horizontal="right" vertical="top"/>
    </xf>
    <xf numFmtId="49" fontId="1" fillId="0" borderId="0" xfId="0" applyNumberFormat="1" applyFont="1" applyBorder="1" applyAlignment="1">
      <alignment vertical="top" wrapText="1"/>
    </xf>
    <xf numFmtId="0" fontId="25" fillId="0" borderId="0" xfId="0" applyFont="1" applyFill="1" applyBorder="1" applyAlignment="1">
      <alignment horizontal="right" vertical="top"/>
    </xf>
    <xf numFmtId="0" fontId="25" fillId="0" borderId="13" xfId="0" applyFont="1" applyBorder="1" applyAlignment="1">
      <alignment horizontal="left" vertical="top"/>
    </xf>
    <xf numFmtId="0" fontId="25" fillId="0" borderId="13" xfId="0" applyFont="1" applyBorder="1" applyAlignment="1">
      <alignment vertical="top" wrapText="1"/>
    </xf>
    <xf numFmtId="0" fontId="1" fillId="0" borderId="0" xfId="0" applyFont="1" applyAlignment="1">
      <alignment horizontal="left" vertical="top" wrapText="1"/>
    </xf>
    <xf numFmtId="0" fontId="25" fillId="0" borderId="0" xfId="0" applyFont="1" applyFill="1" applyBorder="1" applyAlignment="1">
      <alignment horizontal="left" vertical="top"/>
    </xf>
    <xf numFmtId="0" fontId="25" fillId="0" borderId="0" xfId="0" applyFont="1" applyFill="1" applyBorder="1" applyAlignment="1">
      <alignment horizontal="center" vertical="top"/>
    </xf>
    <xf numFmtId="0" fontId="25" fillId="0" borderId="0" xfId="0" applyFont="1" applyFill="1" applyAlignment="1">
      <alignment vertical="top"/>
    </xf>
    <xf numFmtId="1" fontId="25" fillId="0" borderId="0" xfId="0" applyNumberFormat="1" applyFont="1" applyFill="1" applyBorder="1" applyAlignment="1">
      <alignment horizontal="left" vertical="top"/>
    </xf>
    <xf numFmtId="0" fontId="25" fillId="0" borderId="0" xfId="0" applyFont="1" applyFill="1" applyBorder="1" applyAlignment="1">
      <alignment horizontal="right" vertical="top"/>
    </xf>
    <xf numFmtId="0" fontId="25" fillId="0" borderId="0" xfId="0" applyFont="1" applyFill="1" applyBorder="1" applyAlignment="1">
      <alignment horizontal="left" vertical="top"/>
    </xf>
    <xf numFmtId="0" fontId="25" fillId="0" borderId="0" xfId="0" applyFont="1" applyFill="1" applyBorder="1" applyAlignment="1">
      <alignment horizontal="center" vertical="top"/>
    </xf>
    <xf numFmtId="0" fontId="25" fillId="0" borderId="0" xfId="0" applyFont="1" applyFill="1" applyAlignment="1">
      <alignment vertical="top"/>
    </xf>
    <xf numFmtId="49" fontId="25" fillId="0" borderId="13" xfId="0" applyNumberFormat="1" applyFont="1" applyFill="1" applyBorder="1" applyAlignment="1">
      <alignment horizontal="right" vertical="top"/>
    </xf>
    <xf numFmtId="49" fontId="25" fillId="0" borderId="13" xfId="0" applyNumberFormat="1" applyFont="1" applyFill="1" applyBorder="1" applyAlignment="1">
      <alignment vertical="top"/>
    </xf>
    <xf numFmtId="0" fontId="25" fillId="0" borderId="13" xfId="0" applyFont="1" applyBorder="1" applyAlignment="1">
      <alignment vertical="top" wrapText="1"/>
    </xf>
    <xf numFmtId="49" fontId="25" fillId="0" borderId="13" xfId="0" applyNumberFormat="1" applyFont="1" applyBorder="1" applyAlignment="1">
      <alignment horizontal="right" vertical="top"/>
    </xf>
    <xf numFmtId="49" fontId="25" fillId="0" borderId="13" xfId="0" applyNumberFormat="1" applyFont="1" applyBorder="1" applyAlignment="1">
      <alignment vertical="top"/>
    </xf>
    <xf numFmtId="0" fontId="32" fillId="0" borderId="13" xfId="0" applyFont="1" applyFill="1" applyBorder="1" applyAlignment="1">
      <alignment vertical="top" wrapText="1"/>
    </xf>
    <xf numFmtId="0" fontId="32" fillId="0" borderId="13" xfId="0" applyFont="1" applyFill="1" applyBorder="1" applyAlignment="1">
      <alignment vertical="top"/>
    </xf>
    <xf numFmtId="0" fontId="32" fillId="0" borderId="13" xfId="0" applyFont="1" applyFill="1" applyBorder="1" applyAlignment="1">
      <alignment horizontal="center" vertical="top"/>
    </xf>
    <xf numFmtId="0" fontId="32" fillId="0" borderId="13" xfId="0" applyNumberFormat="1" applyFont="1" applyFill="1" applyBorder="1" applyAlignment="1">
      <alignment vertical="top"/>
    </xf>
    <xf numFmtId="0" fontId="25" fillId="0" borderId="0" xfId="0" applyFont="1" applyBorder="1" applyAlignment="1">
      <alignment horizontal="left" vertical="top"/>
    </xf>
    <xf numFmtId="0" fontId="25" fillId="0" borderId="0" xfId="0" applyFont="1" applyBorder="1" applyAlignment="1">
      <alignment horizontal="right" vertical="top"/>
    </xf>
    <xf numFmtId="0" fontId="25" fillId="0" borderId="0" xfId="0" applyFont="1" applyBorder="1" applyAlignment="1">
      <alignment vertical="top"/>
    </xf>
    <xf numFmtId="0" fontId="25" fillId="0" borderId="0" xfId="0" applyFont="1" applyBorder="1" applyAlignment="1">
      <alignment horizontal="center" vertical="top"/>
    </xf>
    <xf numFmtId="0" fontId="25" fillId="0" borderId="0" xfId="0" applyNumberFormat="1" applyFont="1" applyBorder="1" applyAlignment="1">
      <alignment vertical="top"/>
    </xf>
    <xf numFmtId="0" fontId="25" fillId="0" borderId="0" xfId="0" applyFont="1" applyAlignment="1">
      <alignment vertical="top"/>
    </xf>
    <xf numFmtId="0" fontId="32" fillId="0" borderId="13" xfId="0" applyFont="1" applyBorder="1" applyAlignment="1">
      <alignment horizontal="left" vertical="top"/>
    </xf>
    <xf numFmtId="0" fontId="32" fillId="0" borderId="13" xfId="0" applyFont="1" applyBorder="1" applyAlignment="1">
      <alignment vertical="top" wrapText="1"/>
    </xf>
    <xf numFmtId="0" fontId="32" fillId="0" borderId="13" xfId="0" applyFont="1" applyBorder="1" applyAlignment="1">
      <alignment horizontal="center" vertical="top"/>
    </xf>
    <xf numFmtId="0" fontId="32" fillId="0" borderId="13" xfId="0" applyNumberFormat="1" applyFont="1" applyBorder="1" applyAlignment="1">
      <alignment vertical="top"/>
    </xf>
    <xf numFmtId="0" fontId="25" fillId="0" borderId="13" xfId="0" applyFont="1" applyFill="1" applyBorder="1" applyAlignment="1">
      <alignment vertical="top" wrapText="1"/>
    </xf>
    <xf numFmtId="0" fontId="35" fillId="0" borderId="0" xfId="0" applyFont="1" applyFill="1" applyBorder="1" applyAlignment="1">
      <alignment horizontal="left" vertical="top"/>
    </xf>
    <xf numFmtId="0" fontId="35" fillId="0" borderId="0" xfId="0" applyFont="1" applyFill="1" applyBorder="1" applyAlignment="1">
      <alignment horizontal="center" vertical="top"/>
    </xf>
    <xf numFmtId="0" fontId="35" fillId="0" borderId="0" xfId="0" applyNumberFormat="1" applyFont="1" applyFill="1" applyBorder="1" applyAlignment="1">
      <alignment vertical="top"/>
    </xf>
    <xf numFmtId="9" fontId="54" fillId="0" borderId="0" xfId="55" applyFont="1" applyFill="1" applyBorder="1" applyAlignment="1">
      <alignment horizontal="center" vertical="top"/>
    </xf>
    <xf numFmtId="1" fontId="45" fillId="0" borderId="0" xfId="0" applyNumberFormat="1" applyFont="1" applyFill="1" applyBorder="1" applyAlignment="1">
      <alignment horizontal="center" vertical="top"/>
    </xf>
    <xf numFmtId="0" fontId="35" fillId="0" borderId="0" xfId="0" applyFont="1" applyFill="1" applyAlignment="1">
      <alignment vertical="top"/>
    </xf>
    <xf numFmtId="0" fontId="35" fillId="0" borderId="0" xfId="0" applyFont="1" applyFill="1" applyBorder="1" applyAlignment="1">
      <alignment horizontal="right" vertical="top"/>
    </xf>
    <xf numFmtId="1" fontId="35" fillId="0" borderId="0" xfId="0" applyNumberFormat="1" applyFont="1" applyFill="1" applyBorder="1" applyAlignment="1">
      <alignment horizontal="left" vertical="top"/>
    </xf>
    <xf numFmtId="0" fontId="35" fillId="0" borderId="0" xfId="0" applyFont="1" applyFill="1" applyBorder="1" applyAlignment="1">
      <alignment horizontal="right" vertical="top"/>
    </xf>
    <xf numFmtId="0" fontId="35" fillId="0" borderId="0" xfId="0" applyFont="1" applyFill="1" applyBorder="1" applyAlignment="1">
      <alignment horizontal="center" vertical="top"/>
    </xf>
    <xf numFmtId="0" fontId="35" fillId="0" borderId="0" xfId="0" applyNumberFormat="1" applyFont="1" applyFill="1" applyBorder="1" applyAlignment="1">
      <alignment vertical="top"/>
    </xf>
    <xf numFmtId="0" fontId="35" fillId="0" borderId="0" xfId="0" applyFont="1" applyFill="1" applyAlignment="1">
      <alignment vertical="top"/>
    </xf>
  </cellXfs>
  <cellStyles count="6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0 2" xfId="41"/>
    <cellStyle name="Navadno 11" xfId="42"/>
    <cellStyle name="Navadno 2" xfId="43"/>
    <cellStyle name="Navadno 3" xfId="44"/>
    <cellStyle name="Navadno 4" xfId="45"/>
    <cellStyle name="Navadno_100527_popis_4.2_brez skritih" xfId="46"/>
    <cellStyle name="Navadno_B1_krovska" xfId="47"/>
    <cellStyle name="Navadno_PRAZ" xfId="48"/>
    <cellStyle name="Nevtralno" xfId="49"/>
    <cellStyle name="Normal 2" xfId="50"/>
    <cellStyle name="Normal 3" xfId="51"/>
    <cellStyle name="Normal_N36023 (2)" xfId="52"/>
    <cellStyle name="Normal_PL_SD"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sota"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rojniki\PLIN\JPE%20LJUBLJANA\plin_JPE_RV%2033_8089\00_04_05_09_PZI_8089\05_01_Strojne_instalacije_in_strojna_oprema\PZI_RV33_PO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lektro\ODPRTE%20NALOGE\VISOKE\VRTCI%20in%20&#352;OLE\13771%20Glasbena%20&#353;ola%20Ajdov&#353;&#269;ina\Prejeto%20iz%20kopirnice\PZI\MAPA%204.1%20(1207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lektro\ODPRTE%20NALOGE\VISOKE\PO&#352;TE\12337%20Po&#353;ta%20Ribnica\PZI\Mapa%204.2\popis_Po&#353;ta%20Ribnica_mapa_4.2%20(1509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lektro\ODPRTE%20NALOGE\VISOKE\PO&#352;TE\12337%20Po&#353;ta%20Ribnica\PZI\Mapa%204.2\MAPA%204.1%20(1207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lektro\ODPRTE%20NALOGE\NIZKE%20GRADNJE\11700_vodovodi_Kras\4_11819_Vodovod%20Hrpelje%20kozina\PZI\41_42_VH%20Artvi&#382;e\mapa_41\Tehni&#269;no_popis\popis%20_4_1_Artvi&#382;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MihaK\Local%20Settings\Temporary%20Internet%20Files\Content.Outlook\Z61CFSP0\12053-2-2-3_1_PGD_Klari&#269;i%20-%20Sela_popi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36">
          <cell r="B36">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1.Razsvetljava"/>
      <sheetName val="2.Vodovni material"/>
      <sheetName val="3.Razdelilniki"/>
      <sheetName val="4.TK"/>
      <sheetName val="5.Video domofon"/>
      <sheetName val="6.Urni sistem"/>
      <sheetName val="7.Strelovod"/>
      <sheetName val="8. Ogrevanje žlebov"/>
      <sheetName val="9. DRO"/>
      <sheetName val="10.Ostalo"/>
      <sheetName val="HPR_SD_stara verzija"/>
    </sheetNames>
    <sheetDataSet>
      <sheetData sheetId="0">
        <row r="30">
          <cell r="B30" t="str">
            <v>ELEKTRIČNE INŠTALACIJE</v>
          </cell>
        </row>
        <row r="32">
          <cell r="B32" t="str">
            <v>4/2.</v>
          </cell>
        </row>
        <row r="34">
          <cell r="B34" t="str">
            <v>POŠTA 1310 RIBNICA</v>
          </cell>
        </row>
        <row r="36">
          <cell r="B36">
            <v>1</v>
          </cell>
        </row>
        <row r="38">
          <cell r="B38">
            <v>1</v>
          </cell>
        </row>
        <row r="40">
          <cell r="B40">
            <v>0.22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36">
          <cell r="B3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1. Gradbena dela NN in CR"/>
      <sheetName val="2.Elektromontažna dela"/>
      <sheetName val="3.Ostalo"/>
      <sheetName val="REKAPITULACIJA VSEH DEL"/>
      <sheetName val="HPR_SD_stara verzija"/>
    </sheetNames>
    <sheetDataSet>
      <sheetData sheetId="0">
        <row r="36">
          <cell r="B3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SNOVA"/>
      <sheetName val="REKAPITULACIJA NAČRTA"/>
      <sheetName val="UVOD"/>
      <sheetName val="Klariči - Sela na Krasu"/>
      <sheetName val="REKAPITULACIJA PROJEKTA"/>
      <sheetName val="HPR_SD_stara verzija"/>
    </sheetNames>
    <sheetDataSet>
      <sheetData sheetId="0">
        <row r="36">
          <cell r="B3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2"/>
  <dimension ref="A1:U45"/>
  <sheetViews>
    <sheetView view="pageBreakPreview" zoomScaleSheetLayoutView="100" workbookViewId="0" topLeftCell="A1">
      <selection activeCell="E18" sqref="E18"/>
    </sheetView>
  </sheetViews>
  <sheetFormatPr defaultColWidth="20.75390625" defaultRowHeight="12.75"/>
  <cols>
    <col min="1" max="1" width="42.00390625" style="125" customWidth="1"/>
    <col min="2" max="2" width="47.125" style="124" customWidth="1"/>
    <col min="3" max="3" width="10.75390625" style="125" customWidth="1"/>
    <col min="4" max="4" width="9.125" style="127" customWidth="1"/>
    <col min="5" max="5" width="66.75390625" style="125" customWidth="1"/>
    <col min="6" max="6" width="2.75390625" style="126" customWidth="1"/>
    <col min="7" max="7" width="9.125" style="127" customWidth="1"/>
    <col min="8" max="8" width="36.75390625" style="125" customWidth="1"/>
    <col min="9" max="9" width="2.75390625" style="126" customWidth="1"/>
    <col min="10" max="10" width="9.125" style="127" customWidth="1"/>
    <col min="11" max="11" width="41.375" style="125" customWidth="1"/>
    <col min="12" max="12" width="40.125" style="127" bestFit="1" customWidth="1"/>
    <col min="13" max="13" width="18.25390625" style="125" customWidth="1"/>
    <col min="14" max="14" width="20.625" style="125" customWidth="1"/>
    <col min="15" max="16384" width="20.75390625" style="125" customWidth="1"/>
  </cols>
  <sheetData>
    <row r="1" spans="1:18" s="113" customFormat="1" ht="14.25" customHeight="1">
      <c r="A1" s="92"/>
      <c r="B1" s="92"/>
      <c r="C1" s="92"/>
      <c r="D1" s="92"/>
      <c r="F1" s="105"/>
      <c r="I1" s="105"/>
      <c r="L1" s="91"/>
      <c r="M1" s="76"/>
      <c r="N1" s="79"/>
      <c r="Q1" s="122"/>
      <c r="R1" s="123"/>
    </row>
    <row r="2" spans="1:13" s="219" customFormat="1" ht="16.5" thickBot="1">
      <c r="A2" s="522" t="str">
        <f>IF(OSNOVA!$B$42=1,("POPIS DEL S PREDRAČUNOM"),("POPIS DEL"))</f>
        <v>POPIS DEL S PREDRAČUNOM</v>
      </c>
      <c r="B2" s="522"/>
      <c r="C2" s="216"/>
      <c r="F2" s="217"/>
      <c r="I2" s="217"/>
      <c r="L2" s="218"/>
      <c r="M2" s="216"/>
    </row>
    <row r="3" spans="1:17" s="113" customFormat="1" ht="14.25" customHeight="1">
      <c r="A3" s="245"/>
      <c r="B3" s="133"/>
      <c r="C3" s="76"/>
      <c r="F3" s="105"/>
      <c r="I3" s="105"/>
      <c r="L3" s="91"/>
      <c r="M3" s="86"/>
      <c r="N3" s="79"/>
      <c r="O3" s="114"/>
      <c r="Q3" s="114"/>
    </row>
    <row r="4" spans="1:14" s="113" customFormat="1" ht="12.75" customHeight="1">
      <c r="A4" s="246" t="str">
        <f>+E31</f>
        <v>Osnovni podatki o projektni dokumentaciji:</v>
      </c>
      <c r="B4" s="247"/>
      <c r="C4" s="92"/>
      <c r="F4" s="92"/>
      <c r="I4" s="92"/>
      <c r="L4" s="91"/>
      <c r="M4" s="86"/>
      <c r="N4" s="78"/>
    </row>
    <row r="5" spans="1:21" s="111" customFormat="1" ht="15.75">
      <c r="A5" s="162"/>
      <c r="B5" s="163"/>
      <c r="C5" s="93"/>
      <c r="F5" s="95"/>
      <c r="I5" s="95"/>
      <c r="L5" s="96"/>
      <c r="M5" s="164"/>
      <c r="R5" s="113"/>
      <c r="T5" s="112"/>
      <c r="U5" s="112"/>
    </row>
    <row r="6" spans="1:12" ht="15.75">
      <c r="A6" s="248"/>
      <c r="B6" s="249"/>
      <c r="C6" s="130"/>
      <c r="F6" s="131"/>
      <c r="I6" s="131"/>
      <c r="L6" s="132"/>
    </row>
    <row r="7" spans="1:12" ht="31.5">
      <c r="A7" s="248" t="s">
        <v>106</v>
      </c>
      <c r="B7" s="244" t="s">
        <v>312</v>
      </c>
      <c r="C7" s="130"/>
      <c r="F7" s="131"/>
      <c r="I7" s="131"/>
      <c r="L7" s="132"/>
    </row>
    <row r="8" spans="1:12" ht="15.75">
      <c r="A8" s="248"/>
      <c r="B8" s="244"/>
      <c r="C8" s="130"/>
      <c r="F8" s="131"/>
      <c r="I8" s="131"/>
      <c r="L8" s="132"/>
    </row>
    <row r="9" spans="1:12" ht="15.75">
      <c r="A9" s="248"/>
      <c r="B9" s="244"/>
      <c r="C9" s="130"/>
      <c r="F9" s="131"/>
      <c r="I9" s="131"/>
      <c r="L9" s="132"/>
    </row>
    <row r="10" spans="1:12" ht="51" customHeight="1">
      <c r="A10" s="248" t="s">
        <v>104</v>
      </c>
      <c r="B10" s="244" t="s">
        <v>310</v>
      </c>
      <c r="C10" s="130"/>
      <c r="F10" s="131"/>
      <c r="I10" s="131"/>
      <c r="L10" s="132"/>
    </row>
    <row r="11" spans="1:12" ht="15.75">
      <c r="A11" s="248"/>
      <c r="B11" s="244"/>
      <c r="C11" s="130"/>
      <c r="F11" s="131"/>
      <c r="I11" s="131"/>
      <c r="L11" s="132"/>
    </row>
    <row r="12" spans="1:12" ht="15.75">
      <c r="A12" s="248"/>
      <c r="B12" s="244"/>
      <c r="C12" s="130"/>
      <c r="F12" s="131"/>
      <c r="I12" s="131"/>
      <c r="L12" s="132"/>
    </row>
    <row r="13" spans="1:12" ht="15.75">
      <c r="A13" s="248" t="s">
        <v>105</v>
      </c>
      <c r="B13" s="244" t="s">
        <v>311</v>
      </c>
      <c r="C13" s="130"/>
      <c r="F13" s="131"/>
      <c r="I13" s="131"/>
      <c r="L13" s="132"/>
    </row>
    <row r="14" spans="1:12" ht="15.75">
      <c r="A14" s="248"/>
      <c r="B14" s="244"/>
      <c r="C14" s="130"/>
      <c r="F14" s="131"/>
      <c r="I14" s="131"/>
      <c r="L14" s="132"/>
    </row>
    <row r="15" spans="1:2" ht="15.75">
      <c r="A15" s="248"/>
      <c r="B15" s="244"/>
    </row>
    <row r="16" spans="1:2" ht="15.75">
      <c r="A16" s="248" t="s">
        <v>118</v>
      </c>
      <c r="B16" s="244" t="str">
        <f>+OBJEKT</f>
        <v>GLASBENA ŠOLA AJDOVŠČINA</v>
      </c>
    </row>
    <row r="17" spans="1:2" ht="15.75">
      <c r="A17" s="248"/>
      <c r="B17" s="244"/>
    </row>
    <row r="18" spans="1:2" ht="15.75">
      <c r="A18" s="248"/>
      <c r="B18" s="244"/>
    </row>
    <row r="19" spans="1:2" ht="15.75">
      <c r="A19" s="248" t="s">
        <v>126</v>
      </c>
      <c r="B19" s="244">
        <v>13771</v>
      </c>
    </row>
    <row r="20" spans="1:2" ht="15.75">
      <c r="A20" s="248"/>
      <c r="B20" s="244"/>
    </row>
    <row r="21" spans="1:2" ht="15.75">
      <c r="A21" s="248"/>
      <c r="B21" s="244"/>
    </row>
    <row r="22" spans="1:2" ht="15.75">
      <c r="A22" s="248" t="s">
        <v>107</v>
      </c>
      <c r="B22" s="244" t="s">
        <v>314</v>
      </c>
    </row>
    <row r="23" spans="1:2" ht="15.75">
      <c r="A23" s="248"/>
      <c r="B23" s="244"/>
    </row>
    <row r="24" spans="1:2" ht="15.75">
      <c r="A24" s="248"/>
      <c r="B24" s="244"/>
    </row>
    <row r="25" spans="1:2" ht="15.75">
      <c r="A25" s="248" t="s">
        <v>108</v>
      </c>
      <c r="B25" s="244" t="s">
        <v>315</v>
      </c>
    </row>
    <row r="26" spans="1:2" ht="15.75">
      <c r="A26" s="248"/>
      <c r="B26" s="244"/>
    </row>
    <row r="28" ht="13.5" thickBot="1"/>
    <row r="29" spans="1:14" ht="18.75" thickBot="1">
      <c r="A29" s="210"/>
      <c r="B29" s="227"/>
      <c r="D29" s="262" t="s">
        <v>129</v>
      </c>
      <c r="E29" s="234"/>
      <c r="F29" s="221"/>
      <c r="G29" s="263" t="s">
        <v>129</v>
      </c>
      <c r="H29" s="236"/>
      <c r="I29" s="221"/>
      <c r="J29" s="263" t="s">
        <v>129</v>
      </c>
      <c r="K29" s="236"/>
      <c r="L29" s="221"/>
      <c r="M29" s="221"/>
      <c r="N29" s="222"/>
    </row>
    <row r="30" spans="1:14" ht="19.5" thickBot="1">
      <c r="A30" s="211" t="s">
        <v>119</v>
      </c>
      <c r="B30" s="250" t="s">
        <v>136</v>
      </c>
      <c r="D30" s="264" t="str">
        <f>+OZN</f>
        <v>4.</v>
      </c>
      <c r="E30" s="265" t="str">
        <f>+DEL</f>
        <v>ELEKTRIČNE INŠTALACIJE</v>
      </c>
      <c r="F30" s="224"/>
      <c r="G30" s="240" t="s">
        <v>124</v>
      </c>
      <c r="H30" s="288" t="s">
        <v>113</v>
      </c>
      <c r="I30" s="224"/>
      <c r="J30" s="240" t="s">
        <v>125</v>
      </c>
      <c r="K30" s="288" t="s">
        <v>114</v>
      </c>
      <c r="L30" s="223"/>
      <c r="M30" s="224"/>
      <c r="N30" s="225"/>
    </row>
    <row r="31" spans="1:14" ht="18.75" thickBot="1">
      <c r="A31" s="212"/>
      <c r="B31" s="230"/>
      <c r="D31" s="235"/>
      <c r="E31" s="242" t="s">
        <v>109</v>
      </c>
      <c r="F31" s="221"/>
      <c r="G31" s="241"/>
      <c r="H31" s="241"/>
      <c r="I31" s="221"/>
      <c r="J31" s="241"/>
      <c r="K31" s="241"/>
      <c r="L31" s="221"/>
      <c r="M31" s="221"/>
      <c r="N31" s="222"/>
    </row>
    <row r="32" spans="1:14" ht="18.75" thickBot="1">
      <c r="A32" s="211" t="s">
        <v>122</v>
      </c>
      <c r="B32" s="250" t="s">
        <v>124</v>
      </c>
      <c r="D32" s="235"/>
      <c r="E32" s="242" t="s">
        <v>123</v>
      </c>
      <c r="F32" s="221"/>
      <c r="G32" s="241"/>
      <c r="H32" s="241"/>
      <c r="I32" s="221"/>
      <c r="J32" s="241"/>
      <c r="K32" s="241"/>
      <c r="L32" s="221"/>
      <c r="M32" s="221"/>
      <c r="N32" s="222"/>
    </row>
    <row r="33" spans="1:14" ht="18.75" thickBot="1">
      <c r="A33" s="211"/>
      <c r="B33" s="231"/>
      <c r="C33" s="128"/>
      <c r="D33" s="233"/>
      <c r="E33" s="228" t="s">
        <v>120</v>
      </c>
      <c r="G33" s="241"/>
      <c r="H33" s="241"/>
      <c r="J33" s="241"/>
      <c r="K33" s="241"/>
      <c r="L33" s="221"/>
      <c r="M33" s="221"/>
      <c r="N33" s="222"/>
    </row>
    <row r="34" spans="1:14" ht="18.75" thickBot="1">
      <c r="A34" s="286" t="s">
        <v>134</v>
      </c>
      <c r="B34" s="287" t="s">
        <v>313</v>
      </c>
      <c r="D34" s="413" t="s">
        <v>135</v>
      </c>
      <c r="E34" s="261" t="s">
        <v>350</v>
      </c>
      <c r="G34" s="241"/>
      <c r="H34" s="241"/>
      <c r="J34" s="241"/>
      <c r="K34" s="241"/>
      <c r="L34" s="221"/>
      <c r="M34" s="221"/>
      <c r="N34" s="222"/>
    </row>
    <row r="35" spans="1:14" ht="18.75" thickBot="1">
      <c r="A35" s="253"/>
      <c r="B35" s="254"/>
      <c r="C35" s="128"/>
      <c r="D35" s="291" t="s">
        <v>140</v>
      </c>
      <c r="E35" s="261" t="s">
        <v>139</v>
      </c>
      <c r="F35" s="221"/>
      <c r="G35" s="237"/>
      <c r="H35" s="238"/>
      <c r="I35" s="221"/>
      <c r="J35" s="237"/>
      <c r="K35" s="238"/>
      <c r="L35" s="221"/>
      <c r="M35" s="221"/>
      <c r="N35" s="222"/>
    </row>
    <row r="36" spans="1:14" ht="18.75" thickBot="1">
      <c r="A36" s="211" t="s">
        <v>127</v>
      </c>
      <c r="B36" s="251">
        <v>1</v>
      </c>
      <c r="D36" s="291" t="s">
        <v>142</v>
      </c>
      <c r="E36" s="261" t="s">
        <v>141</v>
      </c>
      <c r="F36" s="221"/>
      <c r="G36" s="237"/>
      <c r="H36" s="238"/>
      <c r="I36" s="221"/>
      <c r="J36" s="237"/>
      <c r="K36" s="238"/>
      <c r="L36" s="221"/>
      <c r="M36" s="221"/>
      <c r="N36" s="222"/>
    </row>
    <row r="37" spans="1:14" ht="18.75" thickBot="1">
      <c r="A37" s="253"/>
      <c r="B37" s="254"/>
      <c r="D37" s="291" t="s">
        <v>143</v>
      </c>
      <c r="E37" s="291" t="s">
        <v>202</v>
      </c>
      <c r="F37" s="221"/>
      <c r="G37" s="237"/>
      <c r="H37" s="238"/>
      <c r="I37" s="221"/>
      <c r="J37" s="237"/>
      <c r="K37" s="238"/>
      <c r="L37" s="221"/>
      <c r="M37" s="221"/>
      <c r="N37" s="222"/>
    </row>
    <row r="38" spans="1:14" ht="18.75" thickBot="1">
      <c r="A38" s="211" t="s">
        <v>128</v>
      </c>
      <c r="B38" s="251">
        <v>1</v>
      </c>
      <c r="D38" s="291" t="s">
        <v>144</v>
      </c>
      <c r="E38" s="291" t="s">
        <v>306</v>
      </c>
      <c r="F38" s="221"/>
      <c r="G38" s="237"/>
      <c r="H38" s="238"/>
      <c r="I38" s="221"/>
      <c r="J38" s="237"/>
      <c r="K38" s="238"/>
      <c r="L38" s="221"/>
      <c r="M38" s="221"/>
      <c r="N38" s="222"/>
    </row>
    <row r="39" spans="1:14" ht="18.75" thickBot="1">
      <c r="A39" s="211"/>
      <c r="B39" s="229"/>
      <c r="D39" s="291" t="s">
        <v>145</v>
      </c>
      <c r="E39" s="291" t="s">
        <v>149</v>
      </c>
      <c r="F39" s="221"/>
      <c r="G39" s="237"/>
      <c r="H39" s="239"/>
      <c r="I39" s="221"/>
      <c r="J39" s="237"/>
      <c r="K39" s="239"/>
      <c r="L39" s="221"/>
      <c r="M39" s="221"/>
      <c r="N39" s="222"/>
    </row>
    <row r="40" spans="1:14" ht="18.75" thickBot="1">
      <c r="A40" s="211" t="s">
        <v>112</v>
      </c>
      <c r="B40" s="252">
        <v>0.22</v>
      </c>
      <c r="D40" s="291" t="s">
        <v>146</v>
      </c>
      <c r="E40" s="291" t="s">
        <v>307</v>
      </c>
      <c r="F40" s="221"/>
      <c r="G40" s="237"/>
      <c r="H40" s="239"/>
      <c r="I40" s="221"/>
      <c r="J40" s="237"/>
      <c r="K40" s="239"/>
      <c r="L40" s="221"/>
      <c r="M40" s="221"/>
      <c r="N40" s="222"/>
    </row>
    <row r="41" spans="1:14" ht="18.75" thickBot="1">
      <c r="A41" s="253"/>
      <c r="B41" s="254"/>
      <c r="D41" s="291" t="s">
        <v>147</v>
      </c>
      <c r="E41" s="291" t="s">
        <v>308</v>
      </c>
      <c r="F41" s="221"/>
      <c r="G41" s="237"/>
      <c r="H41" s="239"/>
      <c r="I41" s="221"/>
      <c r="J41" s="237"/>
      <c r="K41" s="239"/>
      <c r="L41" s="221"/>
      <c r="M41" s="221"/>
      <c r="N41" s="222"/>
    </row>
    <row r="42" spans="1:14" ht="18.75" thickBot="1">
      <c r="A42" s="211" t="s">
        <v>100</v>
      </c>
      <c r="B42" s="250">
        <v>1</v>
      </c>
      <c r="D42" s="291" t="s">
        <v>148</v>
      </c>
      <c r="E42" s="291" t="s">
        <v>446</v>
      </c>
      <c r="F42" s="221"/>
      <c r="G42" s="237"/>
      <c r="H42" s="239"/>
      <c r="I42" s="221"/>
      <c r="J42" s="237"/>
      <c r="K42" s="239"/>
      <c r="L42" s="221"/>
      <c r="M42" s="221"/>
      <c r="N42" s="222"/>
    </row>
    <row r="43" spans="1:14" ht="18.75" thickBot="1">
      <c r="A43" s="212"/>
      <c r="B43" s="232"/>
      <c r="D43" s="291" t="s">
        <v>151</v>
      </c>
      <c r="E43" s="291" t="s">
        <v>445</v>
      </c>
      <c r="F43" s="221"/>
      <c r="G43" s="237"/>
      <c r="H43" s="239"/>
      <c r="I43" s="221"/>
      <c r="J43" s="237"/>
      <c r="K43" s="239"/>
      <c r="L43" s="221"/>
      <c r="M43" s="221"/>
      <c r="N43" s="222"/>
    </row>
    <row r="44" spans="1:14" ht="24" thickBot="1">
      <c r="A44" s="213" t="s">
        <v>101</v>
      </c>
      <c r="B44" s="129"/>
      <c r="D44" s="291" t="s">
        <v>198</v>
      </c>
      <c r="E44" s="291" t="s">
        <v>362</v>
      </c>
      <c r="F44" s="221"/>
      <c r="G44" s="237"/>
      <c r="H44" s="239"/>
      <c r="I44" s="221"/>
      <c r="J44" s="237"/>
      <c r="K44" s="239"/>
      <c r="L44" s="221"/>
      <c r="M44" s="221"/>
      <c r="N44" s="222"/>
    </row>
    <row r="45" spans="4:14" ht="18.75" thickBot="1">
      <c r="D45" s="291" t="s">
        <v>305</v>
      </c>
      <c r="E45" s="291" t="s">
        <v>207</v>
      </c>
      <c r="F45" s="221"/>
      <c r="G45" s="226"/>
      <c r="H45" s="221"/>
      <c r="I45" s="221"/>
      <c r="J45" s="226"/>
      <c r="K45" s="221"/>
      <c r="L45" s="221"/>
      <c r="M45" s="221"/>
      <c r="N45" s="222"/>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10.xml><?xml version="1.0" encoding="utf-8"?>
<worksheet xmlns="http://schemas.openxmlformats.org/spreadsheetml/2006/main" xmlns:r="http://schemas.openxmlformats.org/officeDocument/2006/relationships">
  <sheetPr codeName="List32">
    <tabColor rgb="FF92D050"/>
  </sheetPr>
  <dimension ref="A1:O136"/>
  <sheetViews>
    <sheetView view="pageBreakPreview" zoomScaleNormal="85" zoomScaleSheetLayoutView="100" workbookViewId="0" topLeftCell="A1">
      <selection activeCell="A24" sqref="A24:IV24"/>
    </sheetView>
  </sheetViews>
  <sheetFormatPr defaultColWidth="9.00390625" defaultRowHeight="12.75"/>
  <cols>
    <col min="1" max="1" width="2.625" style="113" customWidth="1"/>
    <col min="2" max="2" width="4.375" style="113" customWidth="1"/>
    <col min="3" max="3" width="43.75390625" style="322" customWidth="1"/>
    <col min="4" max="4" width="6.25390625" style="113" customWidth="1"/>
    <col min="5" max="5" width="7.625" style="323" customWidth="1"/>
    <col min="6" max="6" width="9.625" style="324" customWidth="1"/>
    <col min="7" max="7" width="13.25390625" style="324" customWidth="1"/>
    <col min="8" max="8" width="20.375" style="325" customWidth="1"/>
    <col min="9" max="9" width="11.75390625" style="279" customWidth="1"/>
    <col min="10" max="11" width="11.75390625" style="207"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55" t="str">
        <f>+OSNOVA!A2</f>
        <v>POPIS DEL S PREDRAČUNOM</v>
      </c>
      <c r="C1" s="555"/>
      <c r="E1" s="556"/>
      <c r="F1" s="325"/>
      <c r="G1" s="325"/>
      <c r="H1" s="325"/>
      <c r="I1" s="279"/>
      <c r="J1" s="207"/>
      <c r="K1" s="207"/>
      <c r="L1" s="557"/>
    </row>
    <row r="2" spans="1:12" s="111" customFormat="1" ht="12.75">
      <c r="A2" s="555"/>
      <c r="B2" s="555"/>
      <c r="C2" s="555"/>
      <c r="E2" s="556"/>
      <c r="F2" s="325"/>
      <c r="G2" s="325"/>
      <c r="H2" s="325"/>
      <c r="I2" s="279"/>
      <c r="J2" s="207"/>
      <c r="K2" s="207"/>
      <c r="L2" s="557"/>
    </row>
    <row r="3" spans="1:12" s="111" customFormat="1" ht="12.75">
      <c r="A3" s="555" t="str">
        <f>+OZN</f>
        <v>4.</v>
      </c>
      <c r="C3" s="555" t="str">
        <f>+DEL</f>
        <v>ELEKTRIČNE INŠTALACIJE</v>
      </c>
      <c r="E3" s="556"/>
      <c r="F3" s="325"/>
      <c r="G3" s="325"/>
      <c r="H3" s="325"/>
      <c r="I3" s="279"/>
      <c r="J3" s="207"/>
      <c r="K3" s="207"/>
      <c r="L3" s="557"/>
    </row>
    <row r="4" spans="1:12" s="111" customFormat="1" ht="12.75">
      <c r="A4" s="555"/>
      <c r="B4" s="551"/>
      <c r="C4" s="555"/>
      <c r="E4" s="556"/>
      <c r="F4" s="325"/>
      <c r="G4" s="325"/>
      <c r="H4" s="325"/>
      <c r="I4" s="279"/>
      <c r="J4" s="207"/>
      <c r="K4" s="207"/>
      <c r="L4" s="557"/>
    </row>
    <row r="5" spans="1:12" s="426" customFormat="1" ht="12.75">
      <c r="A5" s="558" t="str">
        <f>+OSNOVA!D40</f>
        <v>E7.</v>
      </c>
      <c r="B5" s="559"/>
      <c r="C5" s="560" t="str">
        <f>+OSNOVA!E40</f>
        <v>REGISTRACIJA DELOVNEGA ČASA (RDČ)</v>
      </c>
      <c r="E5" s="561"/>
      <c r="F5" s="339"/>
      <c r="G5" s="339"/>
      <c r="H5" s="339"/>
      <c r="I5" s="279"/>
      <c r="J5" s="269"/>
      <c r="K5" s="269"/>
      <c r="L5" s="562"/>
    </row>
    <row r="6" spans="1:12" ht="14.25" customHeight="1">
      <c r="A6" s="321" t="s">
        <v>121</v>
      </c>
      <c r="B6" s="321"/>
      <c r="L6" s="516"/>
    </row>
    <row r="7" spans="3:12" ht="12.75">
      <c r="C7" s="326"/>
      <c r="D7" s="321"/>
      <c r="E7" s="321"/>
      <c r="F7" s="321"/>
      <c r="G7" s="321"/>
      <c r="L7" s="516"/>
    </row>
    <row r="8" spans="1:12" ht="12.75" customHeight="1">
      <c r="A8" s="321" t="s">
        <v>131</v>
      </c>
      <c r="B8" s="321"/>
      <c r="C8" s="326"/>
      <c r="D8" s="321"/>
      <c r="E8" s="321"/>
      <c r="F8" s="321"/>
      <c r="G8" s="321"/>
      <c r="L8" s="327"/>
    </row>
    <row r="9" spans="1:15" s="111" customFormat="1" ht="12.75">
      <c r="A9" s="93" t="s">
        <v>0</v>
      </c>
      <c r="B9" s="93"/>
      <c r="C9" s="120" t="s">
        <v>1</v>
      </c>
      <c r="D9" s="93" t="s">
        <v>2</v>
      </c>
      <c r="E9" s="94" t="s">
        <v>3</v>
      </c>
      <c r="F9" s="95" t="s">
        <v>4</v>
      </c>
      <c r="G9" s="95" t="s">
        <v>5</v>
      </c>
      <c r="H9" s="325" t="s">
        <v>102</v>
      </c>
      <c r="I9" s="279" t="s">
        <v>133</v>
      </c>
      <c r="J9" s="207" t="s">
        <v>115</v>
      </c>
      <c r="K9" s="207" t="s">
        <v>116</v>
      </c>
      <c r="L9" s="113"/>
      <c r="N9" s="112"/>
      <c r="O9" s="112"/>
    </row>
    <row r="10" spans="1:11" s="78" customFormat="1" ht="12.75">
      <c r="A10" s="328"/>
      <c r="B10" s="79"/>
      <c r="C10" s="329"/>
      <c r="E10" s="330"/>
      <c r="F10" s="321"/>
      <c r="G10" s="321"/>
      <c r="H10" s="331"/>
      <c r="I10" s="279"/>
      <c r="J10" s="311"/>
      <c r="K10" s="311"/>
    </row>
    <row r="11" spans="1:11" s="178" customFormat="1" ht="16.5" thickBot="1">
      <c r="A11" s="332"/>
      <c r="B11" s="333" t="s">
        <v>117</v>
      </c>
      <c r="C11" s="334" t="s">
        <v>137</v>
      </c>
      <c r="D11" s="335"/>
      <c r="E11" s="336"/>
      <c r="F11" s="337"/>
      <c r="G11" s="338"/>
      <c r="H11" s="339"/>
      <c r="I11" s="279"/>
      <c r="J11" s="269"/>
      <c r="K11" s="269"/>
    </row>
    <row r="12" spans="1:7" ht="12.75">
      <c r="A12" s="340"/>
      <c r="B12" s="114"/>
      <c r="C12" s="341"/>
      <c r="E12" s="342"/>
      <c r="G12" s="343"/>
    </row>
    <row r="13" spans="1:15" s="78" customFormat="1" ht="47.25" customHeight="1">
      <c r="A13" s="295" t="str">
        <f>$B$11</f>
        <v>I.</v>
      </c>
      <c r="B13" s="79">
        <f>1</f>
        <v>1</v>
      </c>
      <c r="C13" s="379" t="s">
        <v>327</v>
      </c>
      <c r="D13" s="296" t="s">
        <v>10</v>
      </c>
      <c r="E13" s="297">
        <v>1</v>
      </c>
      <c r="F13" s="298">
        <f>IF(OSNOVA!$B$42=1,+H13*FRD*DF*(I13+1),"")</f>
        <v>0</v>
      </c>
      <c r="G13" s="298">
        <f>IF(OSNOVA!$B$42=1,E13*F13,"")</f>
        <v>0</v>
      </c>
      <c r="H13" s="299"/>
      <c r="I13" s="300"/>
      <c r="J13" s="301"/>
      <c r="K13" s="301"/>
      <c r="L13" s="80"/>
      <c r="M13" s="81"/>
      <c r="N13" s="117"/>
      <c r="O13" s="82"/>
    </row>
    <row r="14" spans="1:15" s="85" customFormat="1" ht="12.75">
      <c r="A14" s="307"/>
      <c r="B14" s="184"/>
      <c r="C14" s="309"/>
      <c r="E14" s="306"/>
      <c r="F14" s="209"/>
      <c r="G14" s="298"/>
      <c r="H14" s="310"/>
      <c r="I14" s="279"/>
      <c r="J14" s="311"/>
      <c r="K14" s="311"/>
      <c r="L14" s="118"/>
      <c r="M14" s="83"/>
      <c r="N14" s="117"/>
      <c r="O14" s="84"/>
    </row>
    <row r="15" spans="1:15" s="78" customFormat="1" ht="12.75">
      <c r="A15" s="295" t="str">
        <f>$B$11</f>
        <v>I.</v>
      </c>
      <c r="B15" s="79">
        <f>COUNT($A$13:B13)+1</f>
        <v>2</v>
      </c>
      <c r="C15" s="379" t="s">
        <v>223</v>
      </c>
      <c r="D15" s="296" t="s">
        <v>10</v>
      </c>
      <c r="E15" s="297">
        <v>30</v>
      </c>
      <c r="F15" s="298">
        <f>IF(OSNOVA!$B$42=1,+H15*FRD*DF*(I15+1),"")</f>
        <v>0</v>
      </c>
      <c r="G15" s="298">
        <f>IF(OSNOVA!$B$42=1,E15*F15,"")</f>
        <v>0</v>
      </c>
      <c r="H15" s="299"/>
      <c r="I15" s="300"/>
      <c r="J15" s="301"/>
      <c r="K15" s="301"/>
      <c r="L15" s="80"/>
      <c r="M15" s="81"/>
      <c r="N15" s="117"/>
      <c r="O15" s="113"/>
    </row>
    <row r="16" spans="1:15" s="78" customFormat="1" ht="12.75">
      <c r="A16" s="295"/>
      <c r="B16" s="79"/>
      <c r="C16" s="293"/>
      <c r="D16" s="296"/>
      <c r="E16" s="297"/>
      <c r="F16" s="298"/>
      <c r="G16" s="298"/>
      <c r="H16" s="299"/>
      <c r="I16" s="300"/>
      <c r="J16" s="301"/>
      <c r="K16" s="301"/>
      <c r="L16" s="80"/>
      <c r="M16" s="81"/>
      <c r="N16" s="117"/>
      <c r="O16" s="113"/>
    </row>
    <row r="17" spans="1:15" s="78" customFormat="1" ht="12.75">
      <c r="A17" s="295" t="str">
        <f>$B$11</f>
        <v>I.</v>
      </c>
      <c r="B17" s="79">
        <f>COUNT($A$13:B15)+1</f>
        <v>3</v>
      </c>
      <c r="C17" s="293" t="s">
        <v>224</v>
      </c>
      <c r="D17" s="296" t="s">
        <v>103</v>
      </c>
      <c r="E17" s="297">
        <v>1</v>
      </c>
      <c r="F17" s="298">
        <f>IF(OSNOVA!$B$42=1,+H17*FRD*DF*(I17+1),"")</f>
        <v>0</v>
      </c>
      <c r="G17" s="298">
        <f>IF(OSNOVA!$B$42=1,E17*F17,"")</f>
        <v>0</v>
      </c>
      <c r="H17" s="299"/>
      <c r="I17" s="300"/>
      <c r="J17" s="301"/>
      <c r="K17" s="301"/>
      <c r="L17" s="80"/>
      <c r="M17" s="81"/>
      <c r="N17" s="117"/>
      <c r="O17" s="113"/>
    </row>
    <row r="18" spans="1:15" s="78" customFormat="1" ht="12.75">
      <c r="A18" s="295"/>
      <c r="B18" s="79"/>
      <c r="C18" s="293"/>
      <c r="D18" s="296"/>
      <c r="E18" s="297"/>
      <c r="F18" s="298"/>
      <c r="G18" s="298"/>
      <c r="H18" s="299"/>
      <c r="I18" s="300"/>
      <c r="J18" s="301"/>
      <c r="K18" s="301"/>
      <c r="L18" s="80"/>
      <c r="M18" s="81"/>
      <c r="N18" s="117"/>
      <c r="O18" s="113"/>
    </row>
    <row r="19" spans="1:15" s="78" customFormat="1" ht="12.75">
      <c r="A19" s="295" t="str">
        <f>$B$11</f>
        <v>I.</v>
      </c>
      <c r="B19" s="79">
        <f>COUNT($A$13:B17)+1</f>
        <v>4</v>
      </c>
      <c r="C19" s="412" t="s">
        <v>329</v>
      </c>
      <c r="D19" s="296" t="s">
        <v>150</v>
      </c>
      <c r="E19" s="297">
        <v>5</v>
      </c>
      <c r="F19" s="298">
        <f>IF(OSNOVA!$B$42=1,+H19*FRD*DF*(I19+1),"")</f>
        <v>0</v>
      </c>
      <c r="G19" s="298">
        <f>IF(OSNOVA!$B$42=1,F19*E19,"")</f>
        <v>0</v>
      </c>
      <c r="H19" s="299"/>
      <c r="I19" s="300"/>
      <c r="J19" s="301"/>
      <c r="K19" s="301"/>
      <c r="L19" s="80"/>
      <c r="M19" s="81"/>
      <c r="N19" s="117"/>
      <c r="O19" s="113"/>
    </row>
    <row r="20" spans="1:15" s="78" customFormat="1" ht="12.75">
      <c r="A20" s="295"/>
      <c r="B20" s="79"/>
      <c r="C20" s="289"/>
      <c r="D20" s="296"/>
      <c r="E20" s="297"/>
      <c r="F20" s="298"/>
      <c r="G20" s="298"/>
      <c r="H20" s="304"/>
      <c r="I20" s="279"/>
      <c r="J20" s="305"/>
      <c r="K20" s="305"/>
      <c r="L20" s="80"/>
      <c r="M20" s="81"/>
      <c r="N20" s="117"/>
      <c r="O20" s="82"/>
    </row>
    <row r="21" spans="1:11" s="139" customFormat="1" ht="13.5" thickBot="1">
      <c r="A21" s="344"/>
      <c r="B21" s="345"/>
      <c r="C21" s="135" t="str">
        <f>CONCATENATE(B11," ",C11," - SKUPAJ:")</f>
        <v>I. ELEKTRO DEL - SKUPAJ:</v>
      </c>
      <c r="D21" s="135"/>
      <c r="E21" s="135"/>
      <c r="F21" s="346"/>
      <c r="G21" s="347">
        <f>IF(OSNOVA!$B$42=1,SUM(G12:G20),"")</f>
        <v>0</v>
      </c>
      <c r="H21" s="138"/>
      <c r="I21" s="279"/>
      <c r="J21" s="207"/>
      <c r="K21" s="207"/>
    </row>
    <row r="22" spans="3:11" s="115" customFormat="1" ht="15">
      <c r="C22" s="108"/>
      <c r="E22" s="109"/>
      <c r="G22" s="348"/>
      <c r="H22" s="100"/>
      <c r="I22" s="279"/>
      <c r="J22" s="266"/>
      <c r="K22" s="266"/>
    </row>
    <row r="23" spans="3:11" s="78" customFormat="1" ht="12.75">
      <c r="C23" s="329"/>
      <c r="E23" s="330"/>
      <c r="F23" s="321"/>
      <c r="G23" s="321"/>
      <c r="H23" s="331"/>
      <c r="I23" s="279"/>
      <c r="J23" s="311"/>
      <c r="K23" s="311"/>
    </row>
    <row r="24" spans="1:11" s="145" customFormat="1" ht="13.5" thickBot="1">
      <c r="A24" s="403" t="str">
        <f>CONCATENATE("DELNA REKAPITULACIJA - ",A5,C5)</f>
        <v>DELNA REKAPITULACIJA - E7.REGISTRACIJA DELOVNEGA ČASA (RDČ)</v>
      </c>
      <c r="B24" s="403"/>
      <c r="C24" s="568"/>
      <c r="D24" s="569"/>
      <c r="E24" s="570"/>
      <c r="F24" s="571"/>
      <c r="G24" s="571"/>
      <c r="H24" s="478"/>
      <c r="I24" s="279"/>
      <c r="J24" s="269"/>
      <c r="K24" s="269"/>
    </row>
    <row r="25" spans="1:11" s="185" customFormat="1" ht="14.25" customHeight="1">
      <c r="A25" s="355"/>
      <c r="B25" s="355"/>
      <c r="C25" s="356"/>
      <c r="D25" s="355"/>
      <c r="E25" s="357"/>
      <c r="F25" s="358"/>
      <c r="G25" s="358"/>
      <c r="H25" s="198"/>
      <c r="I25" s="279"/>
      <c r="J25" s="207"/>
      <c r="K25" s="207"/>
    </row>
    <row r="26" spans="1:11" s="185" customFormat="1" ht="12.75" customHeight="1">
      <c r="A26" s="321" t="s">
        <v>132</v>
      </c>
      <c r="B26" s="359"/>
      <c r="C26" s="360"/>
      <c r="D26" s="359"/>
      <c r="E26" s="359"/>
      <c r="F26" s="359"/>
      <c r="G26" s="359"/>
      <c r="H26" s="198"/>
      <c r="I26" s="279"/>
      <c r="J26" s="207"/>
      <c r="K26" s="207"/>
    </row>
    <row r="27" spans="1:15" s="139" customFormat="1" ht="12.75">
      <c r="A27" s="188"/>
      <c r="B27" s="188"/>
      <c r="C27" s="190"/>
      <c r="D27" s="190"/>
      <c r="E27" s="191"/>
      <c r="F27" s="192"/>
      <c r="G27" s="192"/>
      <c r="H27" s="198"/>
      <c r="I27" s="279"/>
      <c r="J27" s="207"/>
      <c r="K27" s="207"/>
      <c r="L27" s="185"/>
      <c r="N27" s="194"/>
      <c r="O27" s="194"/>
    </row>
    <row r="28" spans="1:11" s="185" customFormat="1" ht="12.75">
      <c r="A28" s="361"/>
      <c r="B28" s="361"/>
      <c r="C28" s="362"/>
      <c r="E28" s="363"/>
      <c r="F28" s="364"/>
      <c r="G28" s="365"/>
      <c r="H28" s="198"/>
      <c r="I28" s="279"/>
      <c r="J28" s="207"/>
      <c r="K28" s="207"/>
    </row>
    <row r="29" spans="1:11" s="145" customFormat="1" ht="12.75">
      <c r="A29" s="366"/>
      <c r="B29" s="366" t="str">
        <f>+B11</f>
        <v>I.</v>
      </c>
      <c r="C29" s="140" t="str">
        <f>+C11</f>
        <v>ELEKTRO DEL</v>
      </c>
      <c r="E29" s="142"/>
      <c r="G29" s="367">
        <f>+G21</f>
        <v>0</v>
      </c>
      <c r="H29" s="144"/>
      <c r="I29" s="279"/>
      <c r="J29" s="269"/>
      <c r="K29" s="269"/>
    </row>
    <row r="30" spans="1:11" s="145" customFormat="1" ht="13.5" thickBot="1">
      <c r="A30" s="368"/>
      <c r="B30" s="368"/>
      <c r="C30" s="147"/>
      <c r="D30" s="369"/>
      <c r="E30" s="149"/>
      <c r="F30" s="369"/>
      <c r="G30" s="370"/>
      <c r="H30" s="144"/>
      <c r="I30" s="279"/>
      <c r="J30" s="269"/>
      <c r="K30" s="269"/>
    </row>
    <row r="31" spans="1:15" s="185" customFormat="1" ht="13.5" thickTop="1">
      <c r="A31" s="202"/>
      <c r="B31" s="202"/>
      <c r="C31" s="203"/>
      <c r="D31" s="204"/>
      <c r="E31" s="205"/>
      <c r="F31" s="205"/>
      <c r="G31" s="206"/>
      <c r="H31" s="138"/>
      <c r="I31" s="279"/>
      <c r="J31" s="207"/>
      <c r="K31" s="207"/>
      <c r="O31" s="151"/>
    </row>
    <row r="32" spans="1:11" s="145" customFormat="1" ht="12.75">
      <c r="A32" s="371"/>
      <c r="B32" s="371"/>
      <c r="C32" s="243" t="str">
        <f>CONCATENATE(A5," ",C5," - SKUPAJ:")</f>
        <v>E7. REGISTRACIJA DELOVNEGA ČASA (RDČ) - SKUPAJ:</v>
      </c>
      <c r="D32" s="142"/>
      <c r="E32" s="142"/>
      <c r="G32" s="367">
        <f>IF(OSNOVA!$B$42=1,SUM(G28:G30),"")</f>
        <v>0</v>
      </c>
      <c r="H32" s="144"/>
      <c r="I32" s="279"/>
      <c r="J32" s="269"/>
      <c r="K32" s="269"/>
    </row>
    <row r="33" spans="3:11" s="185" customFormat="1" ht="12.75">
      <c r="C33" s="362"/>
      <c r="E33" s="372"/>
      <c r="F33" s="364"/>
      <c r="G33" s="359"/>
      <c r="H33" s="198"/>
      <c r="I33" s="279"/>
      <c r="J33" s="207"/>
      <c r="K33" s="207"/>
    </row>
    <row r="34" spans="3:11" s="78" customFormat="1" ht="12.75">
      <c r="C34" s="308"/>
      <c r="E34" s="330"/>
      <c r="F34" s="321"/>
      <c r="G34" s="321"/>
      <c r="H34" s="331"/>
      <c r="I34" s="279"/>
      <c r="J34" s="311"/>
      <c r="K34" s="311"/>
    </row>
    <row r="35" spans="3:11" s="78" customFormat="1" ht="12.75">
      <c r="C35" s="308"/>
      <c r="E35" s="330"/>
      <c r="F35" s="321"/>
      <c r="G35" s="321"/>
      <c r="H35" s="331"/>
      <c r="I35" s="279"/>
      <c r="J35" s="311"/>
      <c r="K35" s="311"/>
    </row>
    <row r="36" spans="3:11" s="78" customFormat="1" ht="12.75">
      <c r="C36" s="308"/>
      <c r="E36" s="330"/>
      <c r="F36" s="321"/>
      <c r="G36" s="321"/>
      <c r="H36" s="331"/>
      <c r="I36" s="279"/>
      <c r="J36" s="311"/>
      <c r="K36" s="311"/>
    </row>
    <row r="37" spans="3:11" s="78" customFormat="1" ht="12.75">
      <c r="C37" s="308"/>
      <c r="E37" s="330"/>
      <c r="F37" s="321"/>
      <c r="G37" s="321"/>
      <c r="H37" s="331"/>
      <c r="I37" s="279"/>
      <c r="J37" s="311"/>
      <c r="K37" s="311"/>
    </row>
    <row r="38" spans="3:11" s="78" customFormat="1" ht="12.75">
      <c r="C38" s="308"/>
      <c r="E38" s="330"/>
      <c r="F38" s="321"/>
      <c r="G38" s="321"/>
      <c r="H38" s="331"/>
      <c r="I38" s="279"/>
      <c r="J38" s="311"/>
      <c r="K38" s="311"/>
    </row>
    <row r="39" spans="3:11" s="78" customFormat="1" ht="12.75">
      <c r="C39" s="308"/>
      <c r="E39" s="330"/>
      <c r="F39" s="321"/>
      <c r="G39" s="321"/>
      <c r="H39" s="331"/>
      <c r="I39" s="279"/>
      <c r="J39" s="311"/>
      <c r="K39" s="311"/>
    </row>
    <row r="40" spans="3:11" s="78" customFormat="1" ht="12.75">
      <c r="C40" s="308"/>
      <c r="E40" s="330"/>
      <c r="F40" s="321"/>
      <c r="G40" s="321"/>
      <c r="H40" s="331"/>
      <c r="I40" s="279"/>
      <c r="J40" s="311"/>
      <c r="K40" s="311"/>
    </row>
    <row r="41" spans="3:11" s="78" customFormat="1" ht="12.75">
      <c r="C41" s="308"/>
      <c r="E41" s="330"/>
      <c r="F41" s="321"/>
      <c r="G41" s="321"/>
      <c r="H41" s="331"/>
      <c r="I41" s="279"/>
      <c r="J41" s="311"/>
      <c r="K41" s="311"/>
    </row>
    <row r="42" spans="3:11" s="78" customFormat="1" ht="12.75">
      <c r="C42" s="308"/>
      <c r="E42" s="330"/>
      <c r="F42" s="321"/>
      <c r="G42" s="321"/>
      <c r="H42" s="331"/>
      <c r="I42" s="279"/>
      <c r="J42" s="311"/>
      <c r="K42" s="311"/>
    </row>
    <row r="43" spans="3:11" s="78" customFormat="1" ht="12.75">
      <c r="C43" s="308"/>
      <c r="E43" s="330"/>
      <c r="F43" s="321"/>
      <c r="G43" s="321"/>
      <c r="H43" s="331"/>
      <c r="I43" s="279"/>
      <c r="J43" s="311"/>
      <c r="K43" s="311"/>
    </row>
    <row r="44" spans="3:11" s="78" customFormat="1" ht="12.75">
      <c r="C44" s="308"/>
      <c r="E44" s="330"/>
      <c r="F44" s="321"/>
      <c r="G44" s="321"/>
      <c r="H44" s="331"/>
      <c r="I44" s="279"/>
      <c r="J44" s="311"/>
      <c r="K44" s="311"/>
    </row>
    <row r="45" spans="3:11" s="78" customFormat="1" ht="12.75">
      <c r="C45" s="308"/>
      <c r="E45" s="330"/>
      <c r="F45" s="321"/>
      <c r="G45" s="321"/>
      <c r="H45" s="331"/>
      <c r="I45" s="279"/>
      <c r="J45" s="311"/>
      <c r="K45" s="311"/>
    </row>
    <row r="46" spans="3:11" s="78" customFormat="1" ht="12.75">
      <c r="C46" s="308"/>
      <c r="E46" s="330"/>
      <c r="F46" s="321"/>
      <c r="G46" s="321"/>
      <c r="H46" s="331"/>
      <c r="I46" s="279"/>
      <c r="J46" s="311"/>
      <c r="K46" s="311"/>
    </row>
    <row r="47" spans="3:11" s="78" customFormat="1" ht="12.75">
      <c r="C47" s="308"/>
      <c r="E47" s="330"/>
      <c r="F47" s="321"/>
      <c r="G47" s="321"/>
      <c r="H47" s="331"/>
      <c r="I47" s="279"/>
      <c r="J47" s="311"/>
      <c r="K47" s="311"/>
    </row>
    <row r="48" spans="3:11" s="78" customFormat="1" ht="12.75">
      <c r="C48" s="308"/>
      <c r="E48" s="330"/>
      <c r="F48" s="321"/>
      <c r="G48" s="321"/>
      <c r="H48" s="331"/>
      <c r="I48" s="279"/>
      <c r="J48" s="311"/>
      <c r="K48" s="311"/>
    </row>
    <row r="49" spans="3:11" s="78" customFormat="1" ht="12.75">
      <c r="C49" s="308"/>
      <c r="E49" s="330"/>
      <c r="F49" s="321"/>
      <c r="G49" s="321"/>
      <c r="H49" s="331"/>
      <c r="I49" s="279"/>
      <c r="J49" s="311"/>
      <c r="K49" s="311"/>
    </row>
    <row r="50" spans="3:11" s="78" customFormat="1" ht="12.75">
      <c r="C50" s="308"/>
      <c r="E50" s="330"/>
      <c r="F50" s="321"/>
      <c r="G50" s="321"/>
      <c r="H50" s="331"/>
      <c r="I50" s="279"/>
      <c r="J50" s="311"/>
      <c r="K50" s="311"/>
    </row>
    <row r="51" spans="3:11" s="78" customFormat="1" ht="12.75">
      <c r="C51" s="308"/>
      <c r="E51" s="330"/>
      <c r="F51" s="321"/>
      <c r="G51" s="321"/>
      <c r="H51" s="331"/>
      <c r="I51" s="279"/>
      <c r="J51" s="311"/>
      <c r="K51" s="311"/>
    </row>
    <row r="52" spans="3:11" s="78" customFormat="1" ht="12.75">
      <c r="C52" s="308"/>
      <c r="E52" s="330"/>
      <c r="F52" s="321"/>
      <c r="G52" s="321"/>
      <c r="H52" s="331"/>
      <c r="I52" s="279"/>
      <c r="J52" s="311"/>
      <c r="K52" s="311"/>
    </row>
    <row r="53" spans="3:11" s="78" customFormat="1" ht="12.75">
      <c r="C53" s="308"/>
      <c r="E53" s="330"/>
      <c r="F53" s="321"/>
      <c r="G53" s="321"/>
      <c r="H53" s="331"/>
      <c r="I53" s="279"/>
      <c r="J53" s="311"/>
      <c r="K53" s="311"/>
    </row>
    <row r="54" spans="3:11" s="78" customFormat="1" ht="12.75">
      <c r="C54" s="308"/>
      <c r="E54" s="330"/>
      <c r="F54" s="321"/>
      <c r="G54" s="321"/>
      <c r="H54" s="331"/>
      <c r="I54" s="279"/>
      <c r="J54" s="311"/>
      <c r="K54" s="311"/>
    </row>
    <row r="55" spans="3:11" s="78" customFormat="1" ht="12.75">
      <c r="C55" s="308"/>
      <c r="E55" s="330"/>
      <c r="F55" s="321"/>
      <c r="G55" s="321"/>
      <c r="H55" s="331"/>
      <c r="I55" s="279"/>
      <c r="J55" s="311"/>
      <c r="K55" s="311"/>
    </row>
    <row r="56" spans="3:11" s="78" customFormat="1" ht="12.75">
      <c r="C56" s="308"/>
      <c r="E56" s="330"/>
      <c r="F56" s="321"/>
      <c r="G56" s="321"/>
      <c r="H56" s="331"/>
      <c r="I56" s="279"/>
      <c r="J56" s="311"/>
      <c r="K56" s="311"/>
    </row>
    <row r="57" spans="3:11" s="78" customFormat="1" ht="12.75">
      <c r="C57" s="308"/>
      <c r="E57" s="330"/>
      <c r="F57" s="321"/>
      <c r="G57" s="321"/>
      <c r="H57" s="331"/>
      <c r="I57" s="279"/>
      <c r="J57" s="311"/>
      <c r="K57" s="311"/>
    </row>
    <row r="58" spans="3:11" s="78" customFormat="1" ht="12.75">
      <c r="C58" s="308"/>
      <c r="E58" s="330"/>
      <c r="F58" s="321"/>
      <c r="G58" s="321"/>
      <c r="H58" s="331"/>
      <c r="I58" s="279"/>
      <c r="J58" s="311"/>
      <c r="K58" s="311"/>
    </row>
    <row r="59" spans="3:11" s="78" customFormat="1" ht="12.75">
      <c r="C59" s="308"/>
      <c r="E59" s="330"/>
      <c r="F59" s="321"/>
      <c r="G59" s="321"/>
      <c r="H59" s="331"/>
      <c r="I59" s="279"/>
      <c r="J59" s="311"/>
      <c r="K59" s="311"/>
    </row>
    <row r="60" spans="3:11" s="78" customFormat="1" ht="12.75">
      <c r="C60" s="308"/>
      <c r="E60" s="330"/>
      <c r="F60" s="321"/>
      <c r="G60" s="321"/>
      <c r="H60" s="331"/>
      <c r="I60" s="279"/>
      <c r="J60" s="311"/>
      <c r="K60" s="311"/>
    </row>
    <row r="61" spans="3:11" s="78" customFormat="1" ht="12.75">
      <c r="C61" s="308"/>
      <c r="E61" s="330"/>
      <c r="F61" s="321"/>
      <c r="G61" s="321"/>
      <c r="H61" s="331"/>
      <c r="I61" s="279"/>
      <c r="J61" s="311"/>
      <c r="K61" s="311"/>
    </row>
    <row r="62" spans="3:11" s="78" customFormat="1" ht="12.75">
      <c r="C62" s="308"/>
      <c r="E62" s="330"/>
      <c r="F62" s="321"/>
      <c r="G62" s="321"/>
      <c r="H62" s="331"/>
      <c r="I62" s="279"/>
      <c r="J62" s="311"/>
      <c r="K62" s="311"/>
    </row>
    <row r="63" spans="3:11" s="78" customFormat="1" ht="12.75">
      <c r="C63" s="308"/>
      <c r="E63" s="330"/>
      <c r="F63" s="321"/>
      <c r="G63" s="321"/>
      <c r="H63" s="331"/>
      <c r="I63" s="279"/>
      <c r="J63" s="311"/>
      <c r="K63" s="311"/>
    </row>
    <row r="64" spans="3:11" s="78" customFormat="1" ht="12.75">
      <c r="C64" s="308"/>
      <c r="E64" s="330"/>
      <c r="F64" s="321"/>
      <c r="G64" s="321"/>
      <c r="H64" s="331"/>
      <c r="I64" s="279"/>
      <c r="J64" s="311"/>
      <c r="K64" s="311"/>
    </row>
    <row r="65" spans="3:11" s="78" customFormat="1" ht="12.75">
      <c r="C65" s="308"/>
      <c r="E65" s="330"/>
      <c r="F65" s="321"/>
      <c r="G65" s="321"/>
      <c r="H65" s="331"/>
      <c r="I65" s="279"/>
      <c r="J65" s="311"/>
      <c r="K65" s="311"/>
    </row>
    <row r="66" spans="3:11" s="78" customFormat="1" ht="12.75">
      <c r="C66" s="308"/>
      <c r="E66" s="330"/>
      <c r="F66" s="321"/>
      <c r="G66" s="321"/>
      <c r="H66" s="331"/>
      <c r="I66" s="279"/>
      <c r="J66" s="311"/>
      <c r="K66" s="311"/>
    </row>
    <row r="67" spans="3:11" s="78" customFormat="1" ht="12.75">
      <c r="C67" s="308"/>
      <c r="E67" s="330"/>
      <c r="F67" s="321"/>
      <c r="G67" s="321"/>
      <c r="H67" s="331"/>
      <c r="I67" s="279"/>
      <c r="J67" s="311"/>
      <c r="K67" s="311"/>
    </row>
    <row r="68" spans="3:11" s="78" customFormat="1" ht="12.75">
      <c r="C68" s="308"/>
      <c r="E68" s="330"/>
      <c r="F68" s="321"/>
      <c r="G68" s="321"/>
      <c r="H68" s="331"/>
      <c r="I68" s="279"/>
      <c r="J68" s="311"/>
      <c r="K68" s="311"/>
    </row>
    <row r="69" spans="3:11" s="78" customFormat="1" ht="12.75">
      <c r="C69" s="308"/>
      <c r="E69" s="330"/>
      <c r="F69" s="321"/>
      <c r="G69" s="321"/>
      <c r="H69" s="331"/>
      <c r="I69" s="279"/>
      <c r="J69" s="311"/>
      <c r="K69" s="311"/>
    </row>
    <row r="70" spans="3:11" s="78" customFormat="1" ht="12.75">
      <c r="C70" s="308"/>
      <c r="E70" s="330"/>
      <c r="F70" s="321"/>
      <c r="G70" s="321"/>
      <c r="H70" s="331"/>
      <c r="I70" s="279"/>
      <c r="J70" s="311"/>
      <c r="K70" s="311"/>
    </row>
    <row r="71" spans="3:11" s="78" customFormat="1" ht="12.75">
      <c r="C71" s="308"/>
      <c r="E71" s="330"/>
      <c r="F71" s="321"/>
      <c r="G71" s="321"/>
      <c r="H71" s="331"/>
      <c r="I71" s="279"/>
      <c r="J71" s="311"/>
      <c r="K71" s="311"/>
    </row>
    <row r="72" spans="3:11" s="78" customFormat="1" ht="12.75">
      <c r="C72" s="308"/>
      <c r="E72" s="330"/>
      <c r="F72" s="321"/>
      <c r="G72" s="321"/>
      <c r="H72" s="331"/>
      <c r="I72" s="279"/>
      <c r="J72" s="311"/>
      <c r="K72" s="311"/>
    </row>
    <row r="73" spans="3:11" s="78" customFormat="1" ht="12.75">
      <c r="C73" s="308"/>
      <c r="E73" s="330"/>
      <c r="F73" s="321"/>
      <c r="G73" s="321"/>
      <c r="H73" s="331"/>
      <c r="I73" s="279"/>
      <c r="J73" s="311"/>
      <c r="K73" s="311"/>
    </row>
    <row r="74" spans="3:11" s="78" customFormat="1" ht="12.75">
      <c r="C74" s="308"/>
      <c r="E74" s="330"/>
      <c r="F74" s="321"/>
      <c r="G74" s="321"/>
      <c r="H74" s="331"/>
      <c r="I74" s="279"/>
      <c r="J74" s="311"/>
      <c r="K74" s="311"/>
    </row>
    <row r="75" spans="3:11" s="78" customFormat="1" ht="12.75">
      <c r="C75" s="308"/>
      <c r="E75" s="330"/>
      <c r="F75" s="321"/>
      <c r="G75" s="321"/>
      <c r="H75" s="331"/>
      <c r="I75" s="279"/>
      <c r="J75" s="311"/>
      <c r="K75" s="311"/>
    </row>
    <row r="76" spans="3:11" s="78" customFormat="1" ht="12.75">
      <c r="C76" s="308"/>
      <c r="E76" s="330"/>
      <c r="F76" s="321"/>
      <c r="G76" s="321"/>
      <c r="H76" s="331"/>
      <c r="I76" s="279"/>
      <c r="J76" s="311"/>
      <c r="K76" s="311"/>
    </row>
    <row r="77" spans="3:11" s="78" customFormat="1" ht="12.75">
      <c r="C77" s="308"/>
      <c r="E77" s="330"/>
      <c r="F77" s="321"/>
      <c r="G77" s="321"/>
      <c r="H77" s="331"/>
      <c r="I77" s="279"/>
      <c r="J77" s="311"/>
      <c r="K77" s="311"/>
    </row>
    <row r="78" spans="3:11" s="78" customFormat="1" ht="12.75">
      <c r="C78" s="308"/>
      <c r="E78" s="330"/>
      <c r="F78" s="321"/>
      <c r="G78" s="321"/>
      <c r="H78" s="331"/>
      <c r="I78" s="279"/>
      <c r="J78" s="311"/>
      <c r="K78" s="311"/>
    </row>
    <row r="79" spans="3:11" s="78" customFormat="1" ht="12.75">
      <c r="C79" s="308"/>
      <c r="E79" s="330"/>
      <c r="F79" s="321"/>
      <c r="G79" s="321"/>
      <c r="H79" s="331"/>
      <c r="I79" s="279"/>
      <c r="J79" s="311"/>
      <c r="K79" s="311"/>
    </row>
    <row r="80" spans="3:11" s="78" customFormat="1" ht="12.75">
      <c r="C80" s="308"/>
      <c r="E80" s="330"/>
      <c r="F80" s="321"/>
      <c r="G80" s="321"/>
      <c r="H80" s="331"/>
      <c r="I80" s="279"/>
      <c r="J80" s="311"/>
      <c r="K80" s="311"/>
    </row>
    <row r="81" spans="3:11" s="78" customFormat="1" ht="12.75">
      <c r="C81" s="308"/>
      <c r="E81" s="330"/>
      <c r="F81" s="321"/>
      <c r="G81" s="321"/>
      <c r="H81" s="331"/>
      <c r="I81" s="279"/>
      <c r="J81" s="311"/>
      <c r="K81" s="311"/>
    </row>
    <row r="82" spans="3:11" s="78" customFormat="1" ht="12.75">
      <c r="C82" s="308"/>
      <c r="E82" s="330"/>
      <c r="F82" s="321"/>
      <c r="G82" s="321"/>
      <c r="H82" s="331"/>
      <c r="I82" s="279"/>
      <c r="J82" s="311"/>
      <c r="K82" s="311"/>
    </row>
    <row r="83" spans="3:11" s="78" customFormat="1" ht="12.75">
      <c r="C83" s="308"/>
      <c r="E83" s="330"/>
      <c r="F83" s="321"/>
      <c r="G83" s="321"/>
      <c r="H83" s="331"/>
      <c r="I83" s="279"/>
      <c r="J83" s="311"/>
      <c r="K83" s="311"/>
    </row>
    <row r="84" spans="3:11" s="78" customFormat="1" ht="12.75">
      <c r="C84" s="308"/>
      <c r="E84" s="330"/>
      <c r="F84" s="321"/>
      <c r="G84" s="321"/>
      <c r="H84" s="331"/>
      <c r="I84" s="279"/>
      <c r="J84" s="311"/>
      <c r="K84" s="311"/>
    </row>
    <row r="85" spans="3:11" s="78" customFormat="1" ht="12.75">
      <c r="C85" s="308"/>
      <c r="E85" s="330"/>
      <c r="F85" s="321"/>
      <c r="G85" s="321"/>
      <c r="H85" s="331"/>
      <c r="I85" s="279"/>
      <c r="J85" s="311"/>
      <c r="K85" s="311"/>
    </row>
    <row r="86" spans="3:11" s="78" customFormat="1" ht="12.75">
      <c r="C86" s="308"/>
      <c r="E86" s="330"/>
      <c r="F86" s="321"/>
      <c r="G86" s="321"/>
      <c r="H86" s="331"/>
      <c r="I86" s="279"/>
      <c r="J86" s="311"/>
      <c r="K86" s="311"/>
    </row>
    <row r="87" spans="3:11" s="78" customFormat="1" ht="12.75">
      <c r="C87" s="308"/>
      <c r="E87" s="330"/>
      <c r="F87" s="321"/>
      <c r="G87" s="321"/>
      <c r="H87" s="331"/>
      <c r="I87" s="279"/>
      <c r="J87" s="311"/>
      <c r="K87" s="311"/>
    </row>
    <row r="88" spans="3:11" s="78" customFormat="1" ht="12.75">
      <c r="C88" s="308"/>
      <c r="E88" s="330"/>
      <c r="F88" s="321"/>
      <c r="G88" s="321"/>
      <c r="H88" s="331"/>
      <c r="I88" s="279"/>
      <c r="J88" s="311"/>
      <c r="K88" s="311"/>
    </row>
    <row r="89" spans="3:11" s="78" customFormat="1" ht="12.75">
      <c r="C89" s="308"/>
      <c r="E89" s="330"/>
      <c r="F89" s="321"/>
      <c r="G89" s="321"/>
      <c r="H89" s="331"/>
      <c r="I89" s="279"/>
      <c r="J89" s="311"/>
      <c r="K89" s="311"/>
    </row>
    <row r="90" spans="3:11" s="78" customFormat="1" ht="12.75">
      <c r="C90" s="308"/>
      <c r="E90" s="330"/>
      <c r="F90" s="321"/>
      <c r="G90" s="321"/>
      <c r="H90" s="331"/>
      <c r="I90" s="279"/>
      <c r="J90" s="311"/>
      <c r="K90" s="311"/>
    </row>
    <row r="91" spans="3:11" s="78" customFormat="1" ht="12.75">
      <c r="C91" s="308"/>
      <c r="E91" s="330"/>
      <c r="F91" s="321"/>
      <c r="G91" s="321"/>
      <c r="H91" s="331"/>
      <c r="I91" s="279"/>
      <c r="J91" s="311"/>
      <c r="K91" s="311"/>
    </row>
    <row r="92" spans="3:11" s="78" customFormat="1" ht="12.75">
      <c r="C92" s="308"/>
      <c r="E92" s="330"/>
      <c r="F92" s="321"/>
      <c r="G92" s="321"/>
      <c r="H92" s="331"/>
      <c r="I92" s="279"/>
      <c r="J92" s="311"/>
      <c r="K92" s="311"/>
    </row>
    <row r="93" spans="3:11" s="78" customFormat="1" ht="12.75">
      <c r="C93" s="308"/>
      <c r="E93" s="330"/>
      <c r="F93" s="321"/>
      <c r="G93" s="321"/>
      <c r="H93" s="331"/>
      <c r="I93" s="279"/>
      <c r="J93" s="311"/>
      <c r="K93" s="311"/>
    </row>
    <row r="94" spans="3:11" s="78" customFormat="1" ht="12.75">
      <c r="C94" s="308"/>
      <c r="E94" s="330"/>
      <c r="F94" s="321"/>
      <c r="G94" s="321"/>
      <c r="H94" s="331"/>
      <c r="I94" s="279"/>
      <c r="J94" s="311"/>
      <c r="K94" s="311"/>
    </row>
    <row r="95" spans="3:11" s="78" customFormat="1" ht="12.75">
      <c r="C95" s="308"/>
      <c r="E95" s="330"/>
      <c r="F95" s="321"/>
      <c r="G95" s="321"/>
      <c r="H95" s="331"/>
      <c r="I95" s="279"/>
      <c r="J95" s="311"/>
      <c r="K95" s="311"/>
    </row>
    <row r="96" spans="3:11" s="78" customFormat="1" ht="12.75">
      <c r="C96" s="308"/>
      <c r="E96" s="330"/>
      <c r="F96" s="321"/>
      <c r="G96" s="321"/>
      <c r="H96" s="331"/>
      <c r="I96" s="279"/>
      <c r="J96" s="311"/>
      <c r="K96" s="311"/>
    </row>
    <row r="97" spans="3:11" s="78" customFormat="1" ht="12.75">
      <c r="C97" s="308"/>
      <c r="E97" s="330"/>
      <c r="F97" s="321"/>
      <c r="G97" s="321"/>
      <c r="H97" s="331"/>
      <c r="I97" s="279"/>
      <c r="J97" s="311"/>
      <c r="K97" s="311"/>
    </row>
    <row r="98" spans="3:11" s="78" customFormat="1" ht="12.75">
      <c r="C98" s="308"/>
      <c r="E98" s="330"/>
      <c r="F98" s="321"/>
      <c r="G98" s="321"/>
      <c r="H98" s="331"/>
      <c r="I98" s="279"/>
      <c r="J98" s="311"/>
      <c r="K98" s="311"/>
    </row>
    <row r="99" spans="3:11" s="78" customFormat="1" ht="12.75">
      <c r="C99" s="308"/>
      <c r="E99" s="330"/>
      <c r="F99" s="321"/>
      <c r="G99" s="321"/>
      <c r="H99" s="331"/>
      <c r="I99" s="279"/>
      <c r="J99" s="311"/>
      <c r="K99" s="311"/>
    </row>
    <row r="100" spans="3:11" s="78" customFormat="1" ht="12.75">
      <c r="C100" s="308"/>
      <c r="E100" s="330"/>
      <c r="F100" s="321"/>
      <c r="G100" s="321"/>
      <c r="H100" s="331"/>
      <c r="I100" s="279"/>
      <c r="J100" s="311"/>
      <c r="K100" s="311"/>
    </row>
    <row r="101" spans="3:11" s="78" customFormat="1" ht="12.75">
      <c r="C101" s="308"/>
      <c r="E101" s="330"/>
      <c r="F101" s="321"/>
      <c r="G101" s="321"/>
      <c r="H101" s="331"/>
      <c r="I101" s="279"/>
      <c r="J101" s="311"/>
      <c r="K101" s="311"/>
    </row>
    <row r="102" spans="3:11" s="78" customFormat="1" ht="12.75">
      <c r="C102" s="308"/>
      <c r="E102" s="330"/>
      <c r="F102" s="321"/>
      <c r="G102" s="321"/>
      <c r="H102" s="331"/>
      <c r="I102" s="279"/>
      <c r="J102" s="311"/>
      <c r="K102" s="311"/>
    </row>
    <row r="103" spans="3:11" s="78" customFormat="1" ht="12.75">
      <c r="C103" s="308"/>
      <c r="E103" s="330"/>
      <c r="F103" s="321"/>
      <c r="G103" s="321"/>
      <c r="H103" s="331"/>
      <c r="I103" s="279"/>
      <c r="J103" s="311"/>
      <c r="K103" s="311"/>
    </row>
    <row r="104" spans="3:11" s="78" customFormat="1" ht="12.75">
      <c r="C104" s="308"/>
      <c r="E104" s="330"/>
      <c r="F104" s="321"/>
      <c r="G104" s="321"/>
      <c r="H104" s="331"/>
      <c r="I104" s="279"/>
      <c r="J104" s="311"/>
      <c r="K104" s="311"/>
    </row>
    <row r="105" spans="3:11" s="78" customFormat="1" ht="12.75">
      <c r="C105" s="308"/>
      <c r="E105" s="330"/>
      <c r="F105" s="321"/>
      <c r="G105" s="321"/>
      <c r="H105" s="331"/>
      <c r="I105" s="279"/>
      <c r="J105" s="311"/>
      <c r="K105" s="311"/>
    </row>
    <row r="106" spans="3:11" s="78" customFormat="1" ht="12.75">
      <c r="C106" s="308"/>
      <c r="E106" s="330"/>
      <c r="F106" s="321"/>
      <c r="G106" s="321"/>
      <c r="H106" s="331"/>
      <c r="I106" s="279"/>
      <c r="J106" s="311"/>
      <c r="K106" s="311"/>
    </row>
    <row r="107" spans="3:11" s="78" customFormat="1" ht="12.75">
      <c r="C107" s="308"/>
      <c r="E107" s="330"/>
      <c r="F107" s="321"/>
      <c r="G107" s="321"/>
      <c r="H107" s="331"/>
      <c r="I107" s="279"/>
      <c r="J107" s="311"/>
      <c r="K107" s="311"/>
    </row>
    <row r="108" spans="3:11" s="78" customFormat="1" ht="12.75">
      <c r="C108" s="308"/>
      <c r="E108" s="330"/>
      <c r="F108" s="321"/>
      <c r="G108" s="321"/>
      <c r="H108" s="331"/>
      <c r="I108" s="279"/>
      <c r="J108" s="311"/>
      <c r="K108" s="311"/>
    </row>
    <row r="109" spans="3:11" s="78" customFormat="1" ht="12.75">
      <c r="C109" s="308"/>
      <c r="E109" s="330"/>
      <c r="F109" s="321"/>
      <c r="G109" s="321"/>
      <c r="H109" s="331"/>
      <c r="I109" s="279"/>
      <c r="J109" s="311"/>
      <c r="K109" s="311"/>
    </row>
    <row r="110" spans="3:11" s="78" customFormat="1" ht="12.75">
      <c r="C110" s="308"/>
      <c r="E110" s="330"/>
      <c r="F110" s="321"/>
      <c r="G110" s="321"/>
      <c r="H110" s="331"/>
      <c r="I110" s="279"/>
      <c r="J110" s="311"/>
      <c r="K110" s="311"/>
    </row>
    <row r="111" spans="3:11" s="78" customFormat="1" ht="12.75">
      <c r="C111" s="308"/>
      <c r="E111" s="330"/>
      <c r="F111" s="321"/>
      <c r="G111" s="321"/>
      <c r="H111" s="331"/>
      <c r="I111" s="279"/>
      <c r="J111" s="311"/>
      <c r="K111" s="311"/>
    </row>
    <row r="112" spans="3:11" s="78" customFormat="1" ht="12.75">
      <c r="C112" s="308"/>
      <c r="E112" s="330"/>
      <c r="F112" s="321"/>
      <c r="G112" s="321"/>
      <c r="H112" s="331"/>
      <c r="I112" s="279"/>
      <c r="J112" s="311"/>
      <c r="K112" s="311"/>
    </row>
    <row r="113" spans="3:11" s="78" customFormat="1" ht="12.75">
      <c r="C113" s="308"/>
      <c r="E113" s="330"/>
      <c r="F113" s="321"/>
      <c r="G113" s="321"/>
      <c r="H113" s="331"/>
      <c r="I113" s="279"/>
      <c r="J113" s="311"/>
      <c r="K113" s="311"/>
    </row>
    <row r="114" spans="3:11" s="78" customFormat="1" ht="12.75">
      <c r="C114" s="308"/>
      <c r="E114" s="330"/>
      <c r="F114" s="321"/>
      <c r="G114" s="321"/>
      <c r="H114" s="331"/>
      <c r="I114" s="279"/>
      <c r="J114" s="311"/>
      <c r="K114" s="311"/>
    </row>
    <row r="115" spans="3:11" s="78" customFormat="1" ht="12.75">
      <c r="C115" s="308"/>
      <c r="E115" s="330"/>
      <c r="F115" s="321"/>
      <c r="G115" s="321"/>
      <c r="H115" s="331"/>
      <c r="I115" s="279"/>
      <c r="J115" s="311"/>
      <c r="K115" s="311"/>
    </row>
    <row r="116" spans="3:11" s="78" customFormat="1" ht="12.75">
      <c r="C116" s="308"/>
      <c r="E116" s="330"/>
      <c r="F116" s="321"/>
      <c r="G116" s="321"/>
      <c r="H116" s="331"/>
      <c r="I116" s="279"/>
      <c r="J116" s="311"/>
      <c r="K116" s="311"/>
    </row>
    <row r="117" spans="3:11" s="78" customFormat="1" ht="12.75">
      <c r="C117" s="308"/>
      <c r="E117" s="330"/>
      <c r="F117" s="321"/>
      <c r="G117" s="321"/>
      <c r="H117" s="331"/>
      <c r="I117" s="279"/>
      <c r="J117" s="311"/>
      <c r="K117" s="311"/>
    </row>
    <row r="118" spans="3:11" s="78" customFormat="1" ht="12.75">
      <c r="C118" s="308"/>
      <c r="E118" s="330"/>
      <c r="F118" s="321"/>
      <c r="G118" s="321"/>
      <c r="H118" s="331"/>
      <c r="I118" s="279"/>
      <c r="J118" s="311"/>
      <c r="K118" s="311"/>
    </row>
    <row r="119" spans="3:11" s="78" customFormat="1" ht="12.75">
      <c r="C119" s="308"/>
      <c r="E119" s="330"/>
      <c r="F119" s="321"/>
      <c r="G119" s="321"/>
      <c r="H119" s="331"/>
      <c r="I119" s="279"/>
      <c r="J119" s="311"/>
      <c r="K119" s="311"/>
    </row>
    <row r="120" spans="3:11" s="78" customFormat="1" ht="12.75">
      <c r="C120" s="308"/>
      <c r="E120" s="330"/>
      <c r="F120" s="321"/>
      <c r="G120" s="321"/>
      <c r="H120" s="331"/>
      <c r="I120" s="279"/>
      <c r="J120" s="311"/>
      <c r="K120" s="311"/>
    </row>
    <row r="121" spans="3:11" s="78" customFormat="1" ht="12.75">
      <c r="C121" s="308"/>
      <c r="E121" s="330"/>
      <c r="F121" s="321"/>
      <c r="G121" s="321"/>
      <c r="H121" s="331"/>
      <c r="I121" s="279"/>
      <c r="J121" s="311"/>
      <c r="K121" s="311"/>
    </row>
    <row r="122" spans="3:11" s="78" customFormat="1" ht="12.75">
      <c r="C122" s="308"/>
      <c r="E122" s="330"/>
      <c r="F122" s="321"/>
      <c r="G122" s="321"/>
      <c r="H122" s="331"/>
      <c r="I122" s="279"/>
      <c r="J122" s="311"/>
      <c r="K122" s="311"/>
    </row>
    <row r="123" spans="3:11" s="78" customFormat="1" ht="12.75">
      <c r="C123" s="308"/>
      <c r="E123" s="330"/>
      <c r="F123" s="321"/>
      <c r="G123" s="321"/>
      <c r="H123" s="331"/>
      <c r="I123" s="279"/>
      <c r="J123" s="311"/>
      <c r="K123" s="311"/>
    </row>
    <row r="124" spans="3:11" s="78" customFormat="1" ht="12.75">
      <c r="C124" s="308"/>
      <c r="E124" s="330"/>
      <c r="F124" s="321"/>
      <c r="G124" s="321"/>
      <c r="H124" s="331"/>
      <c r="I124" s="279"/>
      <c r="J124" s="311"/>
      <c r="K124" s="311"/>
    </row>
    <row r="125" spans="3:11" s="78" customFormat="1" ht="12.75">
      <c r="C125" s="308"/>
      <c r="E125" s="330"/>
      <c r="F125" s="321"/>
      <c r="G125" s="321"/>
      <c r="H125" s="331"/>
      <c r="I125" s="279"/>
      <c r="J125" s="311"/>
      <c r="K125" s="311"/>
    </row>
    <row r="126" spans="3:11" s="78" customFormat="1" ht="12.75">
      <c r="C126" s="308"/>
      <c r="E126" s="330"/>
      <c r="F126" s="321"/>
      <c r="G126" s="321"/>
      <c r="H126" s="331"/>
      <c r="I126" s="279"/>
      <c r="J126" s="311"/>
      <c r="K126" s="311"/>
    </row>
    <row r="127" spans="3:11" s="78" customFormat="1" ht="12.75">
      <c r="C127" s="308"/>
      <c r="E127" s="330"/>
      <c r="F127" s="321"/>
      <c r="G127" s="321"/>
      <c r="H127" s="331"/>
      <c r="I127" s="279"/>
      <c r="J127" s="311"/>
      <c r="K127" s="311"/>
    </row>
    <row r="128" spans="3:11" s="78" customFormat="1" ht="12.75">
      <c r="C128" s="308"/>
      <c r="E128" s="330"/>
      <c r="F128" s="321"/>
      <c r="G128" s="321"/>
      <c r="H128" s="331"/>
      <c r="I128" s="279"/>
      <c r="J128" s="311"/>
      <c r="K128" s="311"/>
    </row>
    <row r="129" spans="3:11" s="78" customFormat="1" ht="12.75">
      <c r="C129" s="308"/>
      <c r="E129" s="330"/>
      <c r="F129" s="321"/>
      <c r="G129" s="321"/>
      <c r="H129" s="331"/>
      <c r="I129" s="279"/>
      <c r="J129" s="311"/>
      <c r="K129" s="311"/>
    </row>
    <row r="130" spans="3:11" s="78" customFormat="1" ht="12.75">
      <c r="C130" s="308"/>
      <c r="E130" s="330"/>
      <c r="F130" s="321"/>
      <c r="G130" s="321"/>
      <c r="H130" s="331"/>
      <c r="I130" s="279"/>
      <c r="J130" s="311"/>
      <c r="K130" s="311"/>
    </row>
    <row r="131" spans="3:11" s="78" customFormat="1" ht="12.75">
      <c r="C131" s="308"/>
      <c r="E131" s="330"/>
      <c r="F131" s="321"/>
      <c r="G131" s="321"/>
      <c r="H131" s="331"/>
      <c r="I131" s="279"/>
      <c r="J131" s="311"/>
      <c r="K131" s="311"/>
    </row>
    <row r="132" spans="3:11" s="78" customFormat="1" ht="12.75">
      <c r="C132" s="308"/>
      <c r="E132" s="330"/>
      <c r="F132" s="321"/>
      <c r="G132" s="321"/>
      <c r="H132" s="331"/>
      <c r="I132" s="279"/>
      <c r="J132" s="311"/>
      <c r="K132" s="311"/>
    </row>
    <row r="133" spans="3:11" s="78" customFormat="1" ht="12.75">
      <c r="C133" s="308"/>
      <c r="E133" s="330"/>
      <c r="F133" s="321"/>
      <c r="G133" s="321"/>
      <c r="H133" s="331"/>
      <c r="I133" s="279"/>
      <c r="J133" s="311"/>
      <c r="K133" s="311"/>
    </row>
    <row r="134" spans="3:11" s="78" customFormat="1" ht="12.75">
      <c r="C134" s="308"/>
      <c r="E134" s="330"/>
      <c r="F134" s="321"/>
      <c r="G134" s="321"/>
      <c r="H134" s="331"/>
      <c r="I134" s="279"/>
      <c r="J134" s="311"/>
      <c r="K134" s="311"/>
    </row>
    <row r="135" spans="3:11" s="78" customFormat="1" ht="12.75">
      <c r="C135" s="308"/>
      <c r="E135" s="330"/>
      <c r="F135" s="321"/>
      <c r="G135" s="321"/>
      <c r="H135" s="331"/>
      <c r="I135" s="279"/>
      <c r="J135" s="311"/>
      <c r="K135" s="311"/>
    </row>
    <row r="136" spans="3:11" s="78" customFormat="1" ht="12.75">
      <c r="C136" s="308"/>
      <c r="E136" s="330"/>
      <c r="F136" s="321"/>
      <c r="G136" s="321"/>
      <c r="H136" s="331"/>
      <c r="I136" s="279"/>
      <c r="J136" s="311"/>
      <c r="K136" s="311"/>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1.xml><?xml version="1.0" encoding="utf-8"?>
<worksheet xmlns="http://schemas.openxmlformats.org/spreadsheetml/2006/main" xmlns:r="http://schemas.openxmlformats.org/officeDocument/2006/relationships">
  <sheetPr codeName="List33">
    <tabColor rgb="FF92D050"/>
  </sheetPr>
  <dimension ref="A1:O182"/>
  <sheetViews>
    <sheetView view="pageBreakPreview" zoomScaleNormal="85" zoomScaleSheetLayoutView="100" workbookViewId="0" topLeftCell="A49">
      <selection activeCell="K79" sqref="K79"/>
    </sheetView>
  </sheetViews>
  <sheetFormatPr defaultColWidth="9.00390625" defaultRowHeight="12.75"/>
  <cols>
    <col min="1" max="1" width="2.625" style="113" customWidth="1"/>
    <col min="2" max="2" width="4.375" style="113" customWidth="1"/>
    <col min="3" max="3" width="43.75390625" style="322" customWidth="1"/>
    <col min="4" max="4" width="6.25390625" style="113" customWidth="1"/>
    <col min="5" max="5" width="7.625" style="323" customWidth="1"/>
    <col min="6" max="6" width="9.625" style="324" customWidth="1"/>
    <col min="7" max="7" width="13.25390625" style="324" customWidth="1"/>
    <col min="8" max="8" width="20.375" style="325" customWidth="1"/>
    <col min="9" max="9" width="11.75390625" style="279" customWidth="1"/>
    <col min="10" max="11" width="11.75390625" style="207"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55" t="str">
        <f>+OSNOVA!A2</f>
        <v>POPIS DEL S PREDRAČUNOM</v>
      </c>
      <c r="C1" s="555"/>
      <c r="E1" s="556"/>
      <c r="F1" s="325"/>
      <c r="G1" s="325"/>
      <c r="H1" s="325"/>
      <c r="I1" s="279"/>
      <c r="J1" s="207"/>
      <c r="K1" s="207"/>
      <c r="L1" s="557"/>
    </row>
    <row r="2" spans="1:12" s="111" customFormat="1" ht="12.75">
      <c r="A2" s="555"/>
      <c r="B2" s="555"/>
      <c r="C2" s="555"/>
      <c r="E2" s="556"/>
      <c r="F2" s="325"/>
      <c r="G2" s="325"/>
      <c r="H2" s="325"/>
      <c r="I2" s="279"/>
      <c r="J2" s="207"/>
      <c r="K2" s="207"/>
      <c r="L2" s="557"/>
    </row>
    <row r="3" spans="1:12" s="111" customFormat="1" ht="12.75">
      <c r="A3" s="555" t="str">
        <f>+OZN</f>
        <v>4.</v>
      </c>
      <c r="C3" s="555" t="str">
        <f>+DEL</f>
        <v>ELEKTRIČNE INŠTALACIJE</v>
      </c>
      <c r="E3" s="556"/>
      <c r="F3" s="325"/>
      <c r="G3" s="325"/>
      <c r="H3" s="325"/>
      <c r="I3" s="279"/>
      <c r="J3" s="207"/>
      <c r="K3" s="207"/>
      <c r="L3" s="557"/>
    </row>
    <row r="4" spans="1:12" s="111" customFormat="1" ht="12.75">
      <c r="A4" s="555"/>
      <c r="B4" s="551"/>
      <c r="C4" s="555"/>
      <c r="E4" s="556"/>
      <c r="F4" s="325"/>
      <c r="G4" s="325"/>
      <c r="H4" s="325"/>
      <c r="I4" s="279"/>
      <c r="J4" s="207"/>
      <c r="K4" s="207"/>
      <c r="L4" s="557"/>
    </row>
    <row r="5" spans="1:12" s="426" customFormat="1" ht="12.75">
      <c r="A5" s="558" t="str">
        <f>+OSNOVA!D41</f>
        <v>E8.</v>
      </c>
      <c r="B5" s="559"/>
      <c r="C5" s="560" t="str">
        <f>+OSNOVA!E41</f>
        <v>AVTOMATSKO ODKRIVANJE IN JAVLJANJE POŽARA (AOJP)</v>
      </c>
      <c r="E5" s="561"/>
      <c r="F5" s="339"/>
      <c r="G5" s="339"/>
      <c r="H5" s="339"/>
      <c r="I5" s="279"/>
      <c r="J5" s="269"/>
      <c r="K5" s="269"/>
      <c r="L5" s="562"/>
    </row>
    <row r="6" spans="1:12" ht="14.25" customHeight="1">
      <c r="A6" s="321" t="s">
        <v>121</v>
      </c>
      <c r="B6" s="321"/>
      <c r="C6" s="322" t="s">
        <v>232</v>
      </c>
      <c r="L6" s="516"/>
    </row>
    <row r="7" spans="3:12" ht="12.75">
      <c r="C7" s="326"/>
      <c r="D7" s="321"/>
      <c r="E7" s="321"/>
      <c r="F7" s="321"/>
      <c r="G7" s="321"/>
      <c r="L7" s="516"/>
    </row>
    <row r="8" spans="1:12" ht="12.75" customHeight="1">
      <c r="A8" s="321" t="s">
        <v>131</v>
      </c>
      <c r="B8" s="321"/>
      <c r="C8" s="326"/>
      <c r="D8" s="321"/>
      <c r="E8" s="321"/>
      <c r="F8" s="321"/>
      <c r="G8" s="321"/>
      <c r="L8" s="327"/>
    </row>
    <row r="9" spans="1:15" s="111" customFormat="1" ht="12.75">
      <c r="A9" s="93" t="s">
        <v>0</v>
      </c>
      <c r="B9" s="93"/>
      <c r="C9" s="120" t="s">
        <v>1</v>
      </c>
      <c r="D9" s="93" t="s">
        <v>2</v>
      </c>
      <c r="E9" s="94" t="s">
        <v>3</v>
      </c>
      <c r="F9" s="95" t="s">
        <v>4</v>
      </c>
      <c r="G9" s="95" t="s">
        <v>5</v>
      </c>
      <c r="H9" s="325" t="s">
        <v>102</v>
      </c>
      <c r="I9" s="279" t="s">
        <v>133</v>
      </c>
      <c r="J9" s="207" t="s">
        <v>115</v>
      </c>
      <c r="K9" s="207" t="s">
        <v>116</v>
      </c>
      <c r="L9" s="113"/>
      <c r="N9" s="112"/>
      <c r="O9" s="112"/>
    </row>
    <row r="10" spans="1:11" s="78" customFormat="1" ht="12.75">
      <c r="A10" s="328"/>
      <c r="B10" s="79"/>
      <c r="C10" s="329"/>
      <c r="E10" s="330"/>
      <c r="F10" s="321"/>
      <c r="G10" s="321"/>
      <c r="H10" s="331"/>
      <c r="I10" s="279"/>
      <c r="J10" s="311"/>
      <c r="K10" s="311"/>
    </row>
    <row r="11" spans="1:11" s="178" customFormat="1" ht="13.5" thickBot="1">
      <c r="A11" s="563"/>
      <c r="B11" s="564" t="s">
        <v>117</v>
      </c>
      <c r="C11" s="582" t="s">
        <v>137</v>
      </c>
      <c r="D11" s="335"/>
      <c r="E11" s="336"/>
      <c r="F11" s="337"/>
      <c r="G11" s="338"/>
      <c r="H11" s="339"/>
      <c r="I11" s="279"/>
      <c r="J11" s="269"/>
      <c r="K11" s="269"/>
    </row>
    <row r="12" spans="1:7" ht="12.75">
      <c r="A12" s="340"/>
      <c r="B12" s="114"/>
      <c r="C12" s="341"/>
      <c r="E12" s="342"/>
      <c r="G12" s="343"/>
    </row>
    <row r="13" spans="1:15" s="78" customFormat="1" ht="156">
      <c r="A13" s="295" t="str">
        <f>$B$11</f>
        <v>I.</v>
      </c>
      <c r="B13" s="79">
        <f>1</f>
        <v>1</v>
      </c>
      <c r="C13" s="381" t="s">
        <v>247</v>
      </c>
      <c r="D13" s="296" t="s">
        <v>10</v>
      </c>
      <c r="E13" s="297">
        <v>1</v>
      </c>
      <c r="F13" s="298">
        <f>IF(OSNOVA!$B$42=1,+H13*FRD*DF*(I13+1),"")</f>
        <v>0</v>
      </c>
      <c r="G13" s="298">
        <f>IF(OSNOVA!$B$42=1,E13*F13,"")</f>
        <v>0</v>
      </c>
      <c r="H13" s="299"/>
      <c r="I13" s="300"/>
      <c r="J13" s="301"/>
      <c r="K13" s="301"/>
      <c r="L13" s="80"/>
      <c r="M13" s="81"/>
      <c r="N13" s="117"/>
      <c r="O13" s="82"/>
    </row>
    <row r="14" spans="1:15" s="85" customFormat="1" ht="12.75">
      <c r="A14" s="307"/>
      <c r="B14" s="184"/>
      <c r="C14" s="309"/>
      <c r="E14" s="306"/>
      <c r="F14" s="209"/>
      <c r="G14" s="298"/>
      <c r="H14" s="310"/>
      <c r="I14" s="279"/>
      <c r="J14" s="311"/>
      <c r="K14" s="311"/>
      <c r="L14" s="118"/>
      <c r="M14" s="83"/>
      <c r="N14" s="117"/>
      <c r="O14" s="84"/>
    </row>
    <row r="15" spans="1:15" s="78" customFormat="1" ht="48">
      <c r="A15" s="295" t="str">
        <f>$B$11</f>
        <v>I.</v>
      </c>
      <c r="B15" s="79">
        <f>COUNT($A$13:B13)+1</f>
        <v>2</v>
      </c>
      <c r="C15" s="379" t="s">
        <v>216</v>
      </c>
      <c r="D15" s="296" t="s">
        <v>10</v>
      </c>
      <c r="E15" s="297">
        <v>2</v>
      </c>
      <c r="F15" s="298">
        <f>IF(OSNOVA!$B$42=1,+H15*FRD*DF*(I15+1),"")</f>
        <v>0</v>
      </c>
      <c r="G15" s="298">
        <f>IF(OSNOVA!$B$42=1,E15*F15,"")</f>
        <v>0</v>
      </c>
      <c r="H15" s="299"/>
      <c r="I15" s="300"/>
      <c r="J15" s="301"/>
      <c r="K15" s="301"/>
      <c r="L15" s="80"/>
      <c r="M15" s="81"/>
      <c r="N15" s="117"/>
      <c r="O15" s="113"/>
    </row>
    <row r="16" spans="1:15" s="78" customFormat="1" ht="12.75">
      <c r="A16" s="295"/>
      <c r="B16" s="79"/>
      <c r="C16" s="293"/>
      <c r="D16" s="296"/>
      <c r="E16" s="297"/>
      <c r="F16" s="298"/>
      <c r="G16" s="298"/>
      <c r="H16" s="299"/>
      <c r="I16" s="300"/>
      <c r="J16" s="301"/>
      <c r="K16" s="301"/>
      <c r="L16" s="80"/>
      <c r="M16" s="81"/>
      <c r="N16" s="117"/>
      <c r="O16" s="113"/>
    </row>
    <row r="17" spans="1:15" s="78" customFormat="1" ht="12.75">
      <c r="A17" s="295" t="str">
        <f>$B$11</f>
        <v>I.</v>
      </c>
      <c r="B17" s="79">
        <f>COUNT($A$13:B15)+1</f>
        <v>3</v>
      </c>
      <c r="C17" s="293" t="s">
        <v>215</v>
      </c>
      <c r="D17" s="296" t="s">
        <v>10</v>
      </c>
      <c r="E17" s="297">
        <v>6</v>
      </c>
      <c r="F17" s="298">
        <f>IF(OSNOVA!$B$42=1,+H17*FRD*DF*(I17+1),"")</f>
        <v>0</v>
      </c>
      <c r="G17" s="298">
        <f>IF(OSNOVA!$B$42=1,E17*F17,"")</f>
        <v>0</v>
      </c>
      <c r="H17" s="299"/>
      <c r="I17" s="300"/>
      <c r="J17" s="301"/>
      <c r="K17" s="301"/>
      <c r="L17" s="80"/>
      <c r="M17" s="81"/>
      <c r="N17" s="117"/>
      <c r="O17" s="113"/>
    </row>
    <row r="18" spans="1:15" s="85" customFormat="1" ht="12.75">
      <c r="A18" s="307"/>
      <c r="B18" s="184"/>
      <c r="C18" s="309"/>
      <c r="E18" s="306"/>
      <c r="F18" s="209"/>
      <c r="G18" s="298"/>
      <c r="H18" s="310"/>
      <c r="I18" s="279"/>
      <c r="J18" s="311"/>
      <c r="K18" s="311"/>
      <c r="L18" s="118"/>
      <c r="M18" s="83"/>
      <c r="N18" s="117"/>
      <c r="O18" s="84"/>
    </row>
    <row r="19" spans="1:15" s="78" customFormat="1" ht="72">
      <c r="A19" s="295" t="str">
        <f>$B$11</f>
        <v>I.</v>
      </c>
      <c r="B19" s="79">
        <f>COUNT($A$13:B17)+1</f>
        <v>4</v>
      </c>
      <c r="C19" s="293" t="s">
        <v>246</v>
      </c>
      <c r="D19" s="296" t="s">
        <v>10</v>
      </c>
      <c r="E19" s="297">
        <v>1</v>
      </c>
      <c r="F19" s="298">
        <f>IF(OSNOVA!$B$42=1,+H19*FRD*DF*(I19+1),"")</f>
        <v>0</v>
      </c>
      <c r="G19" s="298">
        <f>IF(OSNOVA!$B$42=1,E19*F19,"")</f>
        <v>0</v>
      </c>
      <c r="H19" s="299"/>
      <c r="I19" s="300"/>
      <c r="J19" s="301"/>
      <c r="K19" s="301"/>
      <c r="L19" s="80"/>
      <c r="M19" s="81"/>
      <c r="N19" s="117"/>
      <c r="O19" s="113"/>
    </row>
    <row r="20" spans="1:15" s="78" customFormat="1" ht="12.75">
      <c r="A20" s="295"/>
      <c r="B20" s="79"/>
      <c r="C20" s="293"/>
      <c r="D20" s="296"/>
      <c r="E20" s="297"/>
      <c r="F20" s="298"/>
      <c r="G20" s="298"/>
      <c r="H20" s="299"/>
      <c r="I20" s="300"/>
      <c r="J20" s="301"/>
      <c r="K20" s="301"/>
      <c r="L20" s="80"/>
      <c r="M20" s="81"/>
      <c r="N20" s="117"/>
      <c r="O20" s="113"/>
    </row>
    <row r="21" spans="1:15" s="78" customFormat="1" ht="48">
      <c r="A21" s="295" t="str">
        <f>$B$11</f>
        <v>I.</v>
      </c>
      <c r="B21" s="79">
        <f>COUNT($A$13:B19)+1</f>
        <v>5</v>
      </c>
      <c r="C21" s="293" t="s">
        <v>249</v>
      </c>
      <c r="D21" s="296" t="s">
        <v>10</v>
      </c>
      <c r="E21" s="297">
        <v>16</v>
      </c>
      <c r="F21" s="298">
        <f>IF(OSNOVA!$B$42=1,+H21*FRD*DF*(I21+1),"")</f>
        <v>0</v>
      </c>
      <c r="G21" s="298">
        <f>IF(OSNOVA!$B$42=1,E21*F21,"")</f>
        <v>0</v>
      </c>
      <c r="H21" s="299"/>
      <c r="I21" s="300"/>
      <c r="J21" s="301"/>
      <c r="K21" s="301" t="s">
        <v>263</v>
      </c>
      <c r="L21" s="80"/>
      <c r="M21" s="81"/>
      <c r="N21" s="117"/>
      <c r="O21" s="113"/>
    </row>
    <row r="22" spans="1:15" s="85" customFormat="1" ht="12.75">
      <c r="A22" s="307"/>
      <c r="B22" s="184"/>
      <c r="C22" s="309"/>
      <c r="E22" s="306"/>
      <c r="F22" s="209"/>
      <c r="G22" s="298"/>
      <c r="H22" s="310"/>
      <c r="I22" s="279"/>
      <c r="J22" s="311"/>
      <c r="K22" s="311"/>
      <c r="L22" s="118"/>
      <c r="M22" s="83"/>
      <c r="N22" s="117"/>
      <c r="O22" s="84"/>
    </row>
    <row r="23" spans="1:15" s="78" customFormat="1" ht="60">
      <c r="A23" s="295" t="str">
        <f>$B$11</f>
        <v>I.</v>
      </c>
      <c r="B23" s="79">
        <f>COUNT($A$13:B21)+1</f>
        <v>6</v>
      </c>
      <c r="C23" s="379" t="s">
        <v>248</v>
      </c>
      <c r="D23" s="296" t="s">
        <v>10</v>
      </c>
      <c r="E23" s="297">
        <v>2</v>
      </c>
      <c r="F23" s="298">
        <f>IF(OSNOVA!$B$42=1,+H23*FRD*DF*(I23+1),"")</f>
        <v>0</v>
      </c>
      <c r="G23" s="298">
        <f>IF(OSNOVA!$B$42=1,E23*F23,"")</f>
        <v>0</v>
      </c>
      <c r="H23" s="299"/>
      <c r="I23" s="300"/>
      <c r="J23" s="301"/>
      <c r="K23" s="301"/>
      <c r="L23" s="80"/>
      <c r="M23" s="81"/>
      <c r="N23" s="117"/>
      <c r="O23" s="113"/>
    </row>
    <row r="24" spans="1:15" s="78" customFormat="1" ht="12.75">
      <c r="A24" s="295"/>
      <c r="B24" s="79"/>
      <c r="C24" s="293"/>
      <c r="D24" s="296"/>
      <c r="E24" s="297"/>
      <c r="F24" s="298"/>
      <c r="G24" s="298"/>
      <c r="H24" s="299"/>
      <c r="I24" s="300"/>
      <c r="J24" s="301"/>
      <c r="K24" s="301"/>
      <c r="L24" s="80"/>
      <c r="M24" s="81"/>
      <c r="N24" s="117"/>
      <c r="O24" s="113"/>
    </row>
    <row r="25" spans="1:15" s="78" customFormat="1" ht="24">
      <c r="A25" s="295" t="str">
        <f>$B$11</f>
        <v>I.</v>
      </c>
      <c r="B25" s="79">
        <f>COUNT($A$13:B23)+1</f>
        <v>7</v>
      </c>
      <c r="C25" s="293" t="s">
        <v>271</v>
      </c>
      <c r="D25" s="296" t="s">
        <v>10</v>
      </c>
      <c r="E25" s="297">
        <v>1</v>
      </c>
      <c r="F25" s="298">
        <f>IF(OSNOVA!$B$42=1,+H25*FRD*DF*(I25+1),"")</f>
        <v>0</v>
      </c>
      <c r="G25" s="298">
        <f>IF(OSNOVA!$B$42=1,E25*F25,"")</f>
        <v>0</v>
      </c>
      <c r="H25" s="299"/>
      <c r="I25" s="300"/>
      <c r="J25" s="301"/>
      <c r="K25" s="301"/>
      <c r="L25" s="80"/>
      <c r="M25" s="81"/>
      <c r="N25" s="117"/>
      <c r="O25" s="113"/>
    </row>
    <row r="26" spans="1:15" s="85" customFormat="1" ht="12.75">
      <c r="A26" s="307"/>
      <c r="B26" s="184"/>
      <c r="C26" s="309"/>
      <c r="E26" s="306"/>
      <c r="F26" s="209"/>
      <c r="G26" s="298"/>
      <c r="H26" s="310"/>
      <c r="I26" s="279"/>
      <c r="J26" s="311"/>
      <c r="K26" s="311"/>
      <c r="L26" s="118"/>
      <c r="M26" s="83"/>
      <c r="N26" s="117"/>
      <c r="O26" s="84"/>
    </row>
    <row r="27" spans="1:15" s="78" customFormat="1" ht="36">
      <c r="A27" s="295" t="str">
        <f>$B$11</f>
        <v>I.</v>
      </c>
      <c r="B27" s="79">
        <f>COUNT($A$13:B25)+1</f>
        <v>8</v>
      </c>
      <c r="C27" s="293" t="s">
        <v>250</v>
      </c>
      <c r="D27" s="296" t="s">
        <v>10</v>
      </c>
      <c r="E27" s="297">
        <v>11</v>
      </c>
      <c r="F27" s="298">
        <f>IF(OSNOVA!$B$42=1,+H27*FRD*DF*(I27+1),"")</f>
        <v>0</v>
      </c>
      <c r="G27" s="298">
        <f>IF(OSNOVA!$B$42=1,E27*F27,"")</f>
        <v>0</v>
      </c>
      <c r="H27" s="299"/>
      <c r="I27" s="300"/>
      <c r="J27" s="301"/>
      <c r="K27" s="301"/>
      <c r="L27" s="80"/>
      <c r="M27" s="81"/>
      <c r="N27" s="117"/>
      <c r="O27" s="113"/>
    </row>
    <row r="28" spans="1:15" s="85" customFormat="1" ht="12.75">
      <c r="A28" s="307"/>
      <c r="B28" s="184"/>
      <c r="C28" s="309"/>
      <c r="E28" s="306"/>
      <c r="F28" s="209"/>
      <c r="G28" s="298"/>
      <c r="H28" s="310"/>
      <c r="I28" s="279"/>
      <c r="J28" s="311"/>
      <c r="K28" s="311"/>
      <c r="L28" s="118"/>
      <c r="M28" s="83"/>
      <c r="N28" s="117"/>
      <c r="O28" s="84"/>
    </row>
    <row r="29" spans="1:15" s="78" customFormat="1" ht="36">
      <c r="A29" s="295" t="str">
        <f>$B$11</f>
        <v>I.</v>
      </c>
      <c r="B29" s="79">
        <f>COUNT($A$13:B27)+1</f>
        <v>9</v>
      </c>
      <c r="C29" s="293" t="s">
        <v>251</v>
      </c>
      <c r="D29" s="296" t="s">
        <v>10</v>
      </c>
      <c r="E29" s="297">
        <v>68</v>
      </c>
      <c r="F29" s="298">
        <f>IF(OSNOVA!$B$42=1,+H29*FRD*DF*(I29+1),"")</f>
        <v>0</v>
      </c>
      <c r="G29" s="298">
        <f>IF(OSNOVA!$B$42=1,E29*F29,"")</f>
        <v>0</v>
      </c>
      <c r="H29" s="299"/>
      <c r="I29" s="300"/>
      <c r="J29" s="301"/>
      <c r="K29" s="301"/>
      <c r="L29" s="80"/>
      <c r="M29" s="81"/>
      <c r="N29" s="117"/>
      <c r="O29" s="113"/>
    </row>
    <row r="30" spans="1:15" s="78" customFormat="1" ht="12.75">
      <c r="A30" s="295"/>
      <c r="B30" s="79"/>
      <c r="C30" s="293"/>
      <c r="D30" s="296"/>
      <c r="E30" s="297"/>
      <c r="F30" s="298"/>
      <c r="G30" s="298"/>
      <c r="H30" s="299"/>
      <c r="I30" s="300"/>
      <c r="J30" s="301"/>
      <c r="K30" s="301"/>
      <c r="L30" s="80"/>
      <c r="M30" s="81"/>
      <c r="N30" s="117"/>
      <c r="O30" s="113"/>
    </row>
    <row r="31" spans="1:15" s="78" customFormat="1" ht="36">
      <c r="A31" s="295" t="str">
        <f>$B$11</f>
        <v>I.</v>
      </c>
      <c r="B31" s="79">
        <f>COUNT($A$13:B29)+1</f>
        <v>10</v>
      </c>
      <c r="C31" s="293" t="s">
        <v>252</v>
      </c>
      <c r="D31" s="296" t="s">
        <v>10</v>
      </c>
      <c r="E31" s="297">
        <v>1</v>
      </c>
      <c r="F31" s="298">
        <f>IF(OSNOVA!$B$42=1,+H31*FRD*DF*(I31+1),"")</f>
        <v>0</v>
      </c>
      <c r="G31" s="298">
        <f>IF(OSNOVA!$B$42=1,E31*F31,"")</f>
        <v>0</v>
      </c>
      <c r="H31" s="299"/>
      <c r="I31" s="300"/>
      <c r="J31" s="301"/>
      <c r="K31" s="301"/>
      <c r="L31" s="80"/>
      <c r="M31" s="81"/>
      <c r="N31" s="117"/>
      <c r="O31" s="113"/>
    </row>
    <row r="32" spans="1:15" s="85" customFormat="1" ht="12.75">
      <c r="A32" s="307"/>
      <c r="B32" s="184"/>
      <c r="C32" s="309"/>
      <c r="E32" s="306"/>
      <c r="F32" s="209"/>
      <c r="G32" s="298"/>
      <c r="H32" s="310"/>
      <c r="I32" s="279"/>
      <c r="J32" s="311"/>
      <c r="K32" s="311"/>
      <c r="L32" s="118"/>
      <c r="M32" s="83"/>
      <c r="N32" s="117"/>
      <c r="O32" s="84"/>
    </row>
    <row r="33" spans="1:15" s="78" customFormat="1" ht="24">
      <c r="A33" s="295" t="str">
        <f>$B$11</f>
        <v>I.</v>
      </c>
      <c r="B33" s="79">
        <f>COUNT($A$13:B31)+1</f>
        <v>11</v>
      </c>
      <c r="C33" s="293" t="s">
        <v>253</v>
      </c>
      <c r="D33" s="296" t="s">
        <v>10</v>
      </c>
      <c r="E33" s="297">
        <v>7</v>
      </c>
      <c r="F33" s="298">
        <f>IF(OSNOVA!$B$42=1,+H33*FRD*DF*(I33+1),"")</f>
        <v>0</v>
      </c>
      <c r="G33" s="298">
        <f>IF(OSNOVA!$B$42=1,E33*F33,"")</f>
        <v>0</v>
      </c>
      <c r="H33" s="299"/>
      <c r="I33" s="300"/>
      <c r="J33" s="301"/>
      <c r="K33" s="301"/>
      <c r="L33" s="80"/>
      <c r="M33" s="81"/>
      <c r="N33" s="117"/>
      <c r="O33" s="113"/>
    </row>
    <row r="34" spans="1:15" s="78" customFormat="1" ht="12.75">
      <c r="A34" s="295"/>
      <c r="B34" s="79"/>
      <c r="C34" s="293"/>
      <c r="D34" s="296"/>
      <c r="E34" s="297"/>
      <c r="F34" s="298"/>
      <c r="G34" s="298"/>
      <c r="H34" s="299"/>
      <c r="I34" s="300"/>
      <c r="J34" s="301"/>
      <c r="K34" s="301"/>
      <c r="L34" s="80"/>
      <c r="M34" s="81"/>
      <c r="N34" s="117"/>
      <c r="O34" s="113"/>
    </row>
    <row r="35" spans="1:15" s="78" customFormat="1" ht="36">
      <c r="A35" s="295" t="str">
        <f>$B$11</f>
        <v>I.</v>
      </c>
      <c r="B35" s="79">
        <f>COUNT($A$13:B33)+1</f>
        <v>12</v>
      </c>
      <c r="C35" s="293" t="s">
        <v>255</v>
      </c>
      <c r="D35" s="296" t="s">
        <v>10</v>
      </c>
      <c r="E35" s="297">
        <v>12</v>
      </c>
      <c r="F35" s="298">
        <f>IF(OSNOVA!$B$42=1,+H35*FRD*DF*(I35+1),"")</f>
        <v>0</v>
      </c>
      <c r="G35" s="298">
        <f>IF(OSNOVA!$B$42=1,E35*F35,"")</f>
        <v>0</v>
      </c>
      <c r="H35" s="299"/>
      <c r="I35" s="300"/>
      <c r="J35" s="301"/>
      <c r="K35" s="301"/>
      <c r="L35" s="80"/>
      <c r="M35" s="81"/>
      <c r="N35" s="117"/>
      <c r="O35" s="113"/>
    </row>
    <row r="36" spans="1:15" s="85" customFormat="1" ht="12.75">
      <c r="A36" s="307"/>
      <c r="B36" s="184"/>
      <c r="C36" s="309"/>
      <c r="E36" s="306"/>
      <c r="F36" s="209"/>
      <c r="G36" s="298"/>
      <c r="H36" s="310"/>
      <c r="I36" s="279"/>
      <c r="J36" s="311"/>
      <c r="K36" s="311"/>
      <c r="L36" s="118"/>
      <c r="M36" s="83"/>
      <c r="N36" s="117"/>
      <c r="O36" s="84"/>
    </row>
    <row r="37" spans="1:15" s="78" customFormat="1" ht="12.75">
      <c r="A37" s="295" t="str">
        <f>$B$11</f>
        <v>I.</v>
      </c>
      <c r="B37" s="79">
        <f>COUNT($A$13:B35)+1</f>
        <v>13</v>
      </c>
      <c r="C37" s="380" t="s">
        <v>217</v>
      </c>
      <c r="D37" s="296" t="s">
        <v>10</v>
      </c>
      <c r="E37" s="297">
        <v>70</v>
      </c>
      <c r="F37" s="298">
        <f>IF(OSNOVA!$B$42=1,+H37*FRD*DF*(I37+1),"")</f>
        <v>0</v>
      </c>
      <c r="G37" s="298">
        <f>IF(OSNOVA!$B$42=1,E37*F37,"")</f>
        <v>0</v>
      </c>
      <c r="H37" s="299"/>
      <c r="I37" s="300"/>
      <c r="J37" s="301"/>
      <c r="K37" s="301"/>
      <c r="L37" s="80"/>
      <c r="M37" s="81"/>
      <c r="N37" s="117"/>
      <c r="O37" s="113"/>
    </row>
    <row r="38" spans="1:15" s="78" customFormat="1" ht="12.75">
      <c r="A38" s="295"/>
      <c r="B38" s="79"/>
      <c r="C38" s="293"/>
      <c r="D38" s="296"/>
      <c r="E38" s="297"/>
      <c r="F38" s="298"/>
      <c r="G38" s="298"/>
      <c r="H38" s="299"/>
      <c r="I38" s="300"/>
      <c r="J38" s="301"/>
      <c r="K38" s="301"/>
      <c r="L38" s="80"/>
      <c r="M38" s="81"/>
      <c r="N38" s="117"/>
      <c r="O38" s="113"/>
    </row>
    <row r="39" spans="1:15" s="78" customFormat="1" ht="24">
      <c r="A39" s="295" t="str">
        <f>$B$11</f>
        <v>I.</v>
      </c>
      <c r="B39" s="79">
        <f>COUNT($A$13:B37)+1</f>
        <v>14</v>
      </c>
      <c r="C39" s="293" t="s">
        <v>254</v>
      </c>
      <c r="D39" s="296" t="s">
        <v>10</v>
      </c>
      <c r="E39" s="297">
        <v>9</v>
      </c>
      <c r="F39" s="298">
        <f>IF(OSNOVA!$B$42=1,+H39*FRD*DF*(I39+1),"")</f>
        <v>0</v>
      </c>
      <c r="G39" s="298">
        <f>IF(OSNOVA!$B$42=1,E39*F39,"")</f>
        <v>0</v>
      </c>
      <c r="H39" s="299"/>
      <c r="I39" s="300"/>
      <c r="J39" s="301"/>
      <c r="K39" s="301"/>
      <c r="L39" s="80"/>
      <c r="M39" s="81"/>
      <c r="N39" s="117"/>
      <c r="O39" s="113"/>
    </row>
    <row r="40" spans="1:15" s="85" customFormat="1" ht="12.75">
      <c r="A40" s="307"/>
      <c r="B40" s="184"/>
      <c r="C40" s="309"/>
      <c r="E40" s="306"/>
      <c r="F40" s="209"/>
      <c r="G40" s="298"/>
      <c r="H40" s="310"/>
      <c r="I40" s="279"/>
      <c r="J40" s="311"/>
      <c r="K40" s="311"/>
      <c r="L40" s="118"/>
      <c r="M40" s="83"/>
      <c r="N40" s="117"/>
      <c r="O40" s="84"/>
    </row>
    <row r="41" spans="1:15" s="78" customFormat="1" ht="12.75">
      <c r="A41" s="295" t="str">
        <f>$B$11</f>
        <v>I.</v>
      </c>
      <c r="B41" s="79">
        <f>COUNT($A$13:B39)+1</f>
        <v>15</v>
      </c>
      <c r="C41" s="293" t="s">
        <v>264</v>
      </c>
      <c r="D41" s="296" t="s">
        <v>10</v>
      </c>
      <c r="E41" s="297">
        <v>1</v>
      </c>
      <c r="F41" s="298">
        <f>IF(OSNOVA!$B$42=1,+H41*FRD*DF*(I41+1),"")</f>
        <v>0</v>
      </c>
      <c r="G41" s="298">
        <f>IF(OSNOVA!$B$42=1,E41*F41,"")</f>
        <v>0</v>
      </c>
      <c r="H41" s="299"/>
      <c r="I41" s="300"/>
      <c r="J41" s="301"/>
      <c r="K41" s="301"/>
      <c r="L41" s="80"/>
      <c r="M41" s="81"/>
      <c r="N41" s="117"/>
      <c r="O41" s="113"/>
    </row>
    <row r="42" spans="1:15" s="85" customFormat="1" ht="12.75">
      <c r="A42" s="307"/>
      <c r="B42" s="79"/>
      <c r="C42" s="309"/>
      <c r="E42" s="306"/>
      <c r="F42" s="209"/>
      <c r="G42" s="298"/>
      <c r="H42" s="310"/>
      <c r="I42" s="279"/>
      <c r="J42" s="311"/>
      <c r="K42" s="311"/>
      <c r="L42" s="118"/>
      <c r="M42" s="83"/>
      <c r="N42" s="117"/>
      <c r="O42" s="84"/>
    </row>
    <row r="43" spans="1:15" s="78" customFormat="1" ht="12.75">
      <c r="A43" s="295" t="str">
        <f>$B$11</f>
        <v>I.</v>
      </c>
      <c r="B43" s="79">
        <f>COUNT($A$13:B41)+1</f>
        <v>16</v>
      </c>
      <c r="C43" s="293" t="s">
        <v>218</v>
      </c>
      <c r="D43" s="296" t="s">
        <v>10</v>
      </c>
      <c r="E43" s="297">
        <v>11</v>
      </c>
      <c r="F43" s="298">
        <f>IF(OSNOVA!$B$42=1,+H43*FRD*DF*(I43+1),"")</f>
        <v>0</v>
      </c>
      <c r="G43" s="298">
        <f>IF(OSNOVA!$B$42=1,E43*F43,"")</f>
        <v>0</v>
      </c>
      <c r="H43" s="299"/>
      <c r="I43" s="300"/>
      <c r="J43" s="301"/>
      <c r="K43" s="301"/>
      <c r="L43" s="80"/>
      <c r="M43" s="81"/>
      <c r="N43" s="117"/>
      <c r="O43" s="113"/>
    </row>
    <row r="44" spans="1:15" s="78" customFormat="1" ht="12.75">
      <c r="A44" s="295"/>
      <c r="B44" s="79"/>
      <c r="C44" s="293"/>
      <c r="D44" s="296"/>
      <c r="E44" s="297"/>
      <c r="F44" s="298"/>
      <c r="G44" s="298"/>
      <c r="H44" s="299"/>
      <c r="I44" s="300"/>
      <c r="J44" s="301"/>
      <c r="K44" s="301"/>
      <c r="L44" s="80"/>
      <c r="M44" s="81"/>
      <c r="N44" s="117"/>
      <c r="O44" s="113"/>
    </row>
    <row r="45" spans="1:15" s="78" customFormat="1" ht="12.75">
      <c r="A45" s="295" t="str">
        <f>$B$11</f>
        <v>I.</v>
      </c>
      <c r="B45" s="79">
        <f>COUNT($A$13:B43)+1</f>
        <v>17</v>
      </c>
      <c r="C45" s="293" t="s">
        <v>219</v>
      </c>
      <c r="D45" s="296" t="s">
        <v>10</v>
      </c>
      <c r="E45" s="297">
        <v>11</v>
      </c>
      <c r="F45" s="298">
        <f>IF(OSNOVA!$B$42=1,+H45*FRD*DF*(I45+1),"")</f>
        <v>0</v>
      </c>
      <c r="G45" s="298">
        <f>IF(OSNOVA!$B$42=1,E45*F45,"")</f>
        <v>0</v>
      </c>
      <c r="H45" s="299"/>
      <c r="I45" s="300"/>
      <c r="J45" s="301"/>
      <c r="K45" s="301"/>
      <c r="L45" s="80"/>
      <c r="M45" s="81"/>
      <c r="N45" s="117"/>
      <c r="O45" s="113"/>
    </row>
    <row r="46" spans="1:15" s="85" customFormat="1" ht="12.75">
      <c r="A46" s="307"/>
      <c r="B46" s="184"/>
      <c r="C46" s="309"/>
      <c r="E46" s="306"/>
      <c r="F46" s="209"/>
      <c r="G46" s="298"/>
      <c r="H46" s="310"/>
      <c r="I46" s="279"/>
      <c r="J46" s="311"/>
      <c r="K46" s="311"/>
      <c r="L46" s="118"/>
      <c r="M46" s="83"/>
      <c r="N46" s="117"/>
      <c r="O46" s="84"/>
    </row>
    <row r="47" spans="1:15" s="78" customFormat="1" ht="24">
      <c r="A47" s="295" t="str">
        <f>$B$11</f>
        <v>I.</v>
      </c>
      <c r="B47" s="79">
        <f>COUNT($A$13:B45)+1</f>
        <v>18</v>
      </c>
      <c r="C47" s="293" t="s">
        <v>220</v>
      </c>
      <c r="D47" s="296" t="s">
        <v>10</v>
      </c>
      <c r="E47" s="297">
        <v>6</v>
      </c>
      <c r="F47" s="298">
        <f>IF(OSNOVA!$B$42=1,+H47*FRD*DF*(I47+1),"")</f>
        <v>0</v>
      </c>
      <c r="G47" s="298">
        <f>IF(OSNOVA!$B$42=1,E47*F47,"")</f>
        <v>0</v>
      </c>
      <c r="H47" s="299"/>
      <c r="I47" s="300"/>
      <c r="J47" s="301"/>
      <c r="K47" s="301"/>
      <c r="L47" s="80"/>
      <c r="M47" s="81"/>
      <c r="N47" s="117"/>
      <c r="O47" s="113"/>
    </row>
    <row r="48" spans="1:15" s="78" customFormat="1" ht="12.75">
      <c r="A48" s="295"/>
      <c r="B48" s="79"/>
      <c r="C48" s="293"/>
      <c r="D48" s="296"/>
      <c r="E48" s="297"/>
      <c r="F48" s="298"/>
      <c r="G48" s="298"/>
      <c r="H48" s="299"/>
      <c r="I48" s="300"/>
      <c r="J48" s="301"/>
      <c r="K48" s="301"/>
      <c r="L48" s="80"/>
      <c r="M48" s="81"/>
      <c r="N48" s="117"/>
      <c r="O48" s="113"/>
    </row>
    <row r="49" spans="1:15" s="78" customFormat="1" ht="36" customHeight="1">
      <c r="A49" s="295" t="str">
        <f>$B$11</f>
        <v>I.</v>
      </c>
      <c r="B49" s="79">
        <f>COUNT($A$13:B47)+1</f>
        <v>19</v>
      </c>
      <c r="C49" s="293" t="s">
        <v>459</v>
      </c>
      <c r="D49" s="296" t="s">
        <v>10</v>
      </c>
      <c r="E49" s="297">
        <v>2</v>
      </c>
      <c r="F49" s="298">
        <f>IF(OSNOVA!$B$42=1,+H49*FRD*DF*(I49+1),"")</f>
        <v>0</v>
      </c>
      <c r="G49" s="298">
        <f>IF(OSNOVA!$B$42=1,E49*F49,"")</f>
        <v>0</v>
      </c>
      <c r="H49" s="299"/>
      <c r="I49" s="300"/>
      <c r="J49" s="301"/>
      <c r="K49" s="301"/>
      <c r="L49" s="80"/>
      <c r="M49" s="81"/>
      <c r="N49" s="117"/>
      <c r="O49" s="113"/>
    </row>
    <row r="50" spans="1:15" s="78" customFormat="1" ht="12.75">
      <c r="A50" s="295"/>
      <c r="B50" s="79"/>
      <c r="C50" s="293"/>
      <c r="D50" s="296"/>
      <c r="E50" s="297"/>
      <c r="F50" s="298"/>
      <c r="G50" s="298"/>
      <c r="H50" s="299"/>
      <c r="I50" s="300"/>
      <c r="J50" s="301"/>
      <c r="K50" s="301"/>
      <c r="L50" s="80"/>
      <c r="M50" s="81"/>
      <c r="N50" s="117"/>
      <c r="O50" s="113"/>
    </row>
    <row r="51" spans="1:15" s="78" customFormat="1" ht="24">
      <c r="A51" s="295" t="str">
        <f>$B$11</f>
        <v>I.</v>
      </c>
      <c r="B51" s="79">
        <f>COUNT($A$13:B49)+1</f>
        <v>20</v>
      </c>
      <c r="C51" s="293" t="s">
        <v>536</v>
      </c>
      <c r="D51" s="296" t="s">
        <v>10</v>
      </c>
      <c r="E51" s="297">
        <v>2</v>
      </c>
      <c r="F51" s="298">
        <f>IF(OSNOVA!$B$42=1,+H51*FRD*DF*(I51+1),"")</f>
        <v>0</v>
      </c>
      <c r="G51" s="298">
        <f>IF(OSNOVA!$B$42=1,E51*F51,"")</f>
        <v>0</v>
      </c>
      <c r="H51" s="299"/>
      <c r="I51" s="300"/>
      <c r="J51" s="301"/>
      <c r="K51" s="301"/>
      <c r="L51" s="80"/>
      <c r="M51" s="81"/>
      <c r="N51" s="117"/>
      <c r="O51" s="113"/>
    </row>
    <row r="52" spans="1:15" s="85" customFormat="1" ht="12.75">
      <c r="A52" s="307"/>
      <c r="B52" s="184"/>
      <c r="C52" s="309"/>
      <c r="E52" s="306"/>
      <c r="F52" s="209"/>
      <c r="G52" s="298"/>
      <c r="H52" s="310"/>
      <c r="I52" s="279"/>
      <c r="J52" s="311"/>
      <c r="K52" s="311"/>
      <c r="L52" s="118"/>
      <c r="M52" s="83"/>
      <c r="N52" s="117"/>
      <c r="O52" s="84"/>
    </row>
    <row r="53" spans="1:15" s="78" customFormat="1" ht="24">
      <c r="A53" s="295" t="str">
        <f>$B$11</f>
        <v>I.</v>
      </c>
      <c r="B53" s="79">
        <f>COUNT($A$13:B51)+1</f>
        <v>21</v>
      </c>
      <c r="C53" s="293" t="s">
        <v>221</v>
      </c>
      <c r="D53" s="296" t="s">
        <v>10</v>
      </c>
      <c r="E53" s="297">
        <v>2</v>
      </c>
      <c r="F53" s="298">
        <f>IF(OSNOVA!$B$42=1,+H53*FRD*DF*(I53+1),"")</f>
        <v>0</v>
      </c>
      <c r="G53" s="298">
        <f>IF(OSNOVA!$B$42=1,E53*F53,"")</f>
        <v>0</v>
      </c>
      <c r="H53" s="299"/>
      <c r="I53" s="300"/>
      <c r="J53" s="301"/>
      <c r="K53" s="301"/>
      <c r="L53" s="80"/>
      <c r="M53" s="81"/>
      <c r="N53" s="117"/>
      <c r="O53" s="113"/>
    </row>
    <row r="54" spans="1:15" s="85" customFormat="1" ht="12.75">
      <c r="A54" s="307"/>
      <c r="B54" s="184"/>
      <c r="C54" s="309"/>
      <c r="E54" s="306"/>
      <c r="F54" s="209"/>
      <c r="G54" s="298"/>
      <c r="H54" s="310"/>
      <c r="I54" s="279"/>
      <c r="J54" s="311"/>
      <c r="K54" s="311"/>
      <c r="L54" s="118"/>
      <c r="M54" s="83"/>
      <c r="N54" s="117"/>
      <c r="O54" s="84"/>
    </row>
    <row r="55" spans="1:15" s="78" customFormat="1" ht="24">
      <c r="A55" s="295" t="str">
        <f>$B$11</f>
        <v>I.</v>
      </c>
      <c r="B55" s="79">
        <f>COUNT($A$13:B53)+1</f>
        <v>22</v>
      </c>
      <c r="C55" s="293" t="s">
        <v>558</v>
      </c>
      <c r="D55" s="296" t="s">
        <v>8</v>
      </c>
      <c r="E55" s="297">
        <v>1740</v>
      </c>
      <c r="F55" s="298">
        <f>IF(OSNOVA!$B$42=1,+H55*FRD*DF*(I55+1),"")</f>
        <v>0</v>
      </c>
      <c r="G55" s="298">
        <f>IF(OSNOVA!$B$42=1,E55*F55,"")</f>
        <v>0</v>
      </c>
      <c r="H55" s="299"/>
      <c r="I55" s="300"/>
      <c r="J55" s="301"/>
      <c r="K55" s="301"/>
      <c r="L55" s="80"/>
      <c r="M55" s="81"/>
      <c r="N55" s="117"/>
      <c r="O55" s="113"/>
    </row>
    <row r="56" spans="1:15" s="78" customFormat="1" ht="12.75">
      <c r="A56" s="295"/>
      <c r="B56" s="79"/>
      <c r="C56" s="293"/>
      <c r="D56" s="296"/>
      <c r="E56" s="297"/>
      <c r="F56" s="298"/>
      <c r="G56" s="298"/>
      <c r="H56" s="299"/>
      <c r="I56" s="300"/>
      <c r="J56" s="301"/>
      <c r="K56" s="301"/>
      <c r="L56" s="80"/>
      <c r="M56" s="81"/>
      <c r="N56" s="117"/>
      <c r="O56" s="113"/>
    </row>
    <row r="57" spans="1:15" s="78" customFormat="1" ht="24">
      <c r="A57" s="295" t="str">
        <f>$B$11</f>
        <v>I.</v>
      </c>
      <c r="B57" s="79">
        <f>COUNT($A$13:B55)+1</f>
        <v>23</v>
      </c>
      <c r="C57" s="293" t="s">
        <v>222</v>
      </c>
      <c r="D57" s="296" t="s">
        <v>103</v>
      </c>
      <c r="E57" s="297">
        <v>1</v>
      </c>
      <c r="F57" s="298">
        <f>IF(OSNOVA!$B$42=1,+H57*FRD*DF*(I57+1),"")</f>
        <v>0</v>
      </c>
      <c r="G57" s="298">
        <f>IF(OSNOVA!$B$42=1,E57*F57,"")</f>
        <v>0</v>
      </c>
      <c r="H57" s="299"/>
      <c r="I57" s="300"/>
      <c r="J57" s="301"/>
      <c r="K57" s="301"/>
      <c r="L57" s="80"/>
      <c r="M57" s="81"/>
      <c r="N57" s="117"/>
      <c r="O57" s="113"/>
    </row>
    <row r="58" spans="1:15" s="78" customFormat="1" ht="12.75">
      <c r="A58" s="295"/>
      <c r="B58" s="79"/>
      <c r="C58" s="293"/>
      <c r="D58" s="296"/>
      <c r="E58" s="297"/>
      <c r="F58" s="298"/>
      <c r="G58" s="298"/>
      <c r="H58" s="299"/>
      <c r="I58" s="300"/>
      <c r="J58" s="301"/>
      <c r="K58" s="301"/>
      <c r="L58" s="80"/>
      <c r="M58" s="81"/>
      <c r="N58" s="117"/>
      <c r="O58" s="113"/>
    </row>
    <row r="59" spans="1:15" s="78" customFormat="1" ht="24">
      <c r="A59" s="295" t="str">
        <f>$B$11</f>
        <v>I.</v>
      </c>
      <c r="B59" s="79">
        <f>COUNT($A$13:B57)+1</f>
        <v>24</v>
      </c>
      <c r="C59" s="293" t="s">
        <v>537</v>
      </c>
      <c r="D59" s="296" t="s">
        <v>103</v>
      </c>
      <c r="E59" s="297">
        <v>1</v>
      </c>
      <c r="F59" s="298">
        <f>IF(OSNOVA!$B$42=1,+H59*FRD*DF*(I59+1),"")</f>
        <v>0</v>
      </c>
      <c r="G59" s="298">
        <f>IF(OSNOVA!$B$42=1,E59*F59,"")</f>
        <v>0</v>
      </c>
      <c r="H59" s="299"/>
      <c r="I59" s="300"/>
      <c r="J59" s="301"/>
      <c r="K59" s="301"/>
      <c r="L59" s="80"/>
      <c r="M59" s="81"/>
      <c r="N59" s="117"/>
      <c r="O59" s="113"/>
    </row>
    <row r="60" spans="1:15" s="78" customFormat="1" ht="12.75">
      <c r="A60" s="295"/>
      <c r="B60" s="79"/>
      <c r="C60" s="293"/>
      <c r="D60" s="296"/>
      <c r="E60" s="297"/>
      <c r="F60" s="298"/>
      <c r="G60" s="298"/>
      <c r="H60" s="299"/>
      <c r="I60" s="300"/>
      <c r="J60" s="301"/>
      <c r="K60" s="301"/>
      <c r="L60" s="80"/>
      <c r="M60" s="81"/>
      <c r="N60" s="117"/>
      <c r="O60" s="113"/>
    </row>
    <row r="61" spans="1:15" s="78" customFormat="1" ht="12.75">
      <c r="A61" s="295" t="str">
        <f>$B$11</f>
        <v>I.</v>
      </c>
      <c r="B61" s="79">
        <f>COUNT($A$13:B59)+1</f>
        <v>25</v>
      </c>
      <c r="C61" s="412" t="s">
        <v>329</v>
      </c>
      <c r="D61" s="296" t="s">
        <v>150</v>
      </c>
      <c r="E61" s="297">
        <v>5</v>
      </c>
      <c r="F61" s="298">
        <f>IF(OSNOVA!$B$42=1,+H61*FRD*DF*(I61+1),"")</f>
        <v>0</v>
      </c>
      <c r="G61" s="298">
        <f>IF(OSNOVA!$B$42=1,F61*E61,"")</f>
        <v>0</v>
      </c>
      <c r="H61" s="299"/>
      <c r="I61" s="300"/>
      <c r="J61" s="301"/>
      <c r="K61" s="301"/>
      <c r="L61" s="80"/>
      <c r="M61" s="81"/>
      <c r="N61" s="117"/>
      <c r="O61" s="113"/>
    </row>
    <row r="62" spans="1:15" s="78" customFormat="1" ht="12.75">
      <c r="A62" s="295"/>
      <c r="B62" s="79"/>
      <c r="C62" s="289"/>
      <c r="D62" s="296"/>
      <c r="E62" s="297"/>
      <c r="F62" s="298"/>
      <c r="G62" s="298"/>
      <c r="H62" s="304"/>
      <c r="I62" s="279"/>
      <c r="J62" s="305"/>
      <c r="K62" s="305"/>
      <c r="L62" s="80"/>
      <c r="M62" s="81"/>
      <c r="N62" s="117"/>
      <c r="O62" s="82"/>
    </row>
    <row r="63" spans="1:11" s="139" customFormat="1" ht="13.5" thickBot="1">
      <c r="A63" s="344"/>
      <c r="B63" s="345"/>
      <c r="C63" s="135" t="str">
        <f>CONCATENATE(B11," ",C11," - SKUPAJ:")</f>
        <v>I. ELEKTRO DEL - SKUPAJ:</v>
      </c>
      <c r="D63" s="135"/>
      <c r="E63" s="135"/>
      <c r="F63" s="346"/>
      <c r="G63" s="347">
        <f>IF(OSNOVA!$B$42=1,SUM(G12:G62),"")</f>
        <v>0</v>
      </c>
      <c r="H63" s="138"/>
      <c r="I63" s="279"/>
      <c r="J63" s="207"/>
      <c r="K63" s="207"/>
    </row>
    <row r="64" spans="3:11" s="115" customFormat="1" ht="15">
      <c r="C64" s="108"/>
      <c r="E64" s="109"/>
      <c r="G64" s="348"/>
      <c r="H64" s="100"/>
      <c r="I64" s="279"/>
      <c r="J64" s="266"/>
      <c r="K64" s="266"/>
    </row>
    <row r="65" spans="3:11" s="78" customFormat="1" ht="12.75">
      <c r="C65" s="329"/>
      <c r="E65" s="330"/>
      <c r="F65" s="321"/>
      <c r="G65" s="321"/>
      <c r="H65" s="331"/>
      <c r="I65" s="279"/>
      <c r="J65" s="311"/>
      <c r="K65" s="311"/>
    </row>
    <row r="66" spans="3:11" s="78" customFormat="1" ht="12.75">
      <c r="C66" s="329"/>
      <c r="E66" s="330"/>
      <c r="F66" s="321"/>
      <c r="G66" s="321"/>
      <c r="H66" s="331"/>
      <c r="I66" s="279"/>
      <c r="J66" s="311"/>
      <c r="K66" s="311"/>
    </row>
    <row r="67" spans="3:11" s="78" customFormat="1" ht="12.75">
      <c r="C67" s="329"/>
      <c r="E67" s="330"/>
      <c r="F67" s="321"/>
      <c r="G67" s="321"/>
      <c r="H67" s="331"/>
      <c r="I67" s="279"/>
      <c r="J67" s="311"/>
      <c r="K67" s="311"/>
    </row>
    <row r="68" spans="3:11" s="78" customFormat="1" ht="12.75">
      <c r="C68" s="329"/>
      <c r="E68" s="330"/>
      <c r="F68" s="321"/>
      <c r="G68" s="321"/>
      <c r="H68" s="331"/>
      <c r="I68" s="279"/>
      <c r="J68" s="311"/>
      <c r="K68" s="311"/>
    </row>
    <row r="69" spans="3:11" s="78" customFormat="1" ht="12.75">
      <c r="C69" s="329"/>
      <c r="E69" s="330"/>
      <c r="F69" s="321"/>
      <c r="G69" s="321"/>
      <c r="H69" s="331"/>
      <c r="I69" s="279"/>
      <c r="J69" s="311"/>
      <c r="K69" s="311"/>
    </row>
    <row r="70" spans="1:11" s="165" customFormat="1" ht="19.5" thickBot="1">
      <c r="A70" s="403" t="str">
        <f>CONCATENATE("DELNA REKAPITULACIJA - ",A5,C5)</f>
        <v>DELNA REKAPITULACIJA - E8.AVTOMATSKO ODKRIVANJE IN JAVLJANJE POŽARA (AOJP)</v>
      </c>
      <c r="B70" s="349"/>
      <c r="C70" s="350"/>
      <c r="D70" s="351"/>
      <c r="E70" s="352"/>
      <c r="F70" s="353"/>
      <c r="G70" s="353"/>
      <c r="H70" s="354"/>
      <c r="I70" s="279"/>
      <c r="J70" s="320"/>
      <c r="K70" s="320"/>
    </row>
    <row r="71" spans="1:11" s="185" customFormat="1" ht="14.25" customHeight="1">
      <c r="A71" s="355"/>
      <c r="B71" s="355"/>
      <c r="C71" s="356"/>
      <c r="D71" s="355"/>
      <c r="E71" s="357"/>
      <c r="F71" s="358"/>
      <c r="G71" s="358"/>
      <c r="H71" s="198"/>
      <c r="I71" s="279"/>
      <c r="J71" s="207"/>
      <c r="K71" s="207"/>
    </row>
    <row r="72" spans="1:11" s="185" customFormat="1" ht="12.75" customHeight="1">
      <c r="A72" s="321" t="s">
        <v>132</v>
      </c>
      <c r="B72" s="359"/>
      <c r="C72" s="360"/>
      <c r="D72" s="359"/>
      <c r="E72" s="359"/>
      <c r="F72" s="359"/>
      <c r="G72" s="359"/>
      <c r="H72" s="198"/>
      <c r="I72" s="279"/>
      <c r="J72" s="207"/>
      <c r="K72" s="207"/>
    </row>
    <row r="73" spans="1:15" s="139" customFormat="1" ht="12.75">
      <c r="A73" s="188"/>
      <c r="B73" s="188"/>
      <c r="C73" s="190"/>
      <c r="D73" s="190"/>
      <c r="E73" s="191"/>
      <c r="F73" s="192"/>
      <c r="G73" s="192"/>
      <c r="H73" s="198"/>
      <c r="I73" s="279"/>
      <c r="J73" s="207"/>
      <c r="K73" s="207"/>
      <c r="L73" s="185"/>
      <c r="N73" s="194"/>
      <c r="O73" s="194"/>
    </row>
    <row r="74" spans="1:11" s="185" customFormat="1" ht="12.75">
      <c r="A74" s="361"/>
      <c r="B74" s="361"/>
      <c r="C74" s="362"/>
      <c r="E74" s="363"/>
      <c r="F74" s="364"/>
      <c r="G74" s="365"/>
      <c r="H74" s="198"/>
      <c r="I74" s="279"/>
      <c r="J74" s="207"/>
      <c r="K74" s="207"/>
    </row>
    <row r="75" spans="1:11" s="145" customFormat="1" ht="12.75">
      <c r="A75" s="366"/>
      <c r="B75" s="366" t="str">
        <f>+B11</f>
        <v>I.</v>
      </c>
      <c r="C75" s="140" t="str">
        <f>+C11</f>
        <v>ELEKTRO DEL</v>
      </c>
      <c r="E75" s="142"/>
      <c r="G75" s="367">
        <f>+G63</f>
        <v>0</v>
      </c>
      <c r="H75" s="144"/>
      <c r="I75" s="279"/>
      <c r="J75" s="269"/>
      <c r="K75" s="269"/>
    </row>
    <row r="76" spans="1:11" s="145" customFormat="1" ht="13.5" thickBot="1">
      <c r="A76" s="368"/>
      <c r="B76" s="368"/>
      <c r="C76" s="147"/>
      <c r="D76" s="369"/>
      <c r="E76" s="149"/>
      <c r="F76" s="369"/>
      <c r="G76" s="370"/>
      <c r="H76" s="144"/>
      <c r="I76" s="279"/>
      <c r="J76" s="269"/>
      <c r="K76" s="269"/>
    </row>
    <row r="77" spans="1:15" s="185" customFormat="1" ht="13.5" thickTop="1">
      <c r="A77" s="202"/>
      <c r="B77" s="202"/>
      <c r="C77" s="203"/>
      <c r="D77" s="204"/>
      <c r="E77" s="205"/>
      <c r="F77" s="205"/>
      <c r="G77" s="206"/>
      <c r="H77" s="138"/>
      <c r="I77" s="279"/>
      <c r="J77" s="207"/>
      <c r="K77" s="207"/>
      <c r="O77" s="151"/>
    </row>
    <row r="78" spans="1:11" s="145" customFormat="1" ht="12.75">
      <c r="A78" s="371"/>
      <c r="B78" s="371"/>
      <c r="C78" s="243" t="str">
        <f>CONCATENATE(A5," ",C5," - SKUPAJ:")</f>
        <v>E8. AVTOMATSKO ODKRIVANJE IN JAVLJANJE POŽARA (AOJP) - SKUPAJ:</v>
      </c>
      <c r="D78" s="142"/>
      <c r="E78" s="142"/>
      <c r="G78" s="367">
        <f>IF(OSNOVA!$B$42=1,SUM(G74:G76),"")</f>
        <v>0</v>
      </c>
      <c r="H78" s="144"/>
      <c r="I78" s="279"/>
      <c r="J78" s="269"/>
      <c r="K78" s="269"/>
    </row>
    <row r="79" spans="3:11" s="185" customFormat="1" ht="12.75">
      <c r="C79" s="362"/>
      <c r="E79" s="372"/>
      <c r="F79" s="364"/>
      <c r="G79" s="359"/>
      <c r="H79" s="198"/>
      <c r="I79" s="279"/>
      <c r="J79" s="207"/>
      <c r="K79" s="207"/>
    </row>
    <row r="80" spans="3:11" s="78" customFormat="1" ht="12.75">
      <c r="C80" s="308"/>
      <c r="E80" s="330"/>
      <c r="F80" s="321"/>
      <c r="G80" s="321"/>
      <c r="H80" s="331"/>
      <c r="I80" s="279"/>
      <c r="J80" s="311"/>
      <c r="K80" s="311"/>
    </row>
    <row r="81" spans="3:11" s="78" customFormat="1" ht="12.75">
      <c r="C81" s="308"/>
      <c r="E81" s="330"/>
      <c r="F81" s="321"/>
      <c r="G81" s="321"/>
      <c r="H81" s="331"/>
      <c r="I81" s="279"/>
      <c r="J81" s="311"/>
      <c r="K81" s="311"/>
    </row>
    <row r="82" spans="3:11" s="78" customFormat="1" ht="12.75">
      <c r="C82" s="308"/>
      <c r="E82" s="330"/>
      <c r="F82" s="321"/>
      <c r="G82" s="321"/>
      <c r="H82" s="331"/>
      <c r="I82" s="279"/>
      <c r="J82" s="311"/>
      <c r="K82" s="311"/>
    </row>
    <row r="83" spans="3:11" s="78" customFormat="1" ht="12.75">
      <c r="C83" s="308"/>
      <c r="E83" s="330"/>
      <c r="F83" s="321"/>
      <c r="G83" s="321"/>
      <c r="H83" s="331"/>
      <c r="I83" s="279"/>
      <c r="J83" s="311"/>
      <c r="K83" s="311"/>
    </row>
    <row r="84" spans="3:11" s="78" customFormat="1" ht="12.75">
      <c r="C84" s="308"/>
      <c r="E84" s="330"/>
      <c r="F84" s="321"/>
      <c r="G84" s="321"/>
      <c r="H84" s="331"/>
      <c r="I84" s="279"/>
      <c r="J84" s="311"/>
      <c r="K84" s="311"/>
    </row>
    <row r="85" spans="3:11" s="78" customFormat="1" ht="12.75">
      <c r="C85" s="308"/>
      <c r="E85" s="330"/>
      <c r="F85" s="321"/>
      <c r="G85" s="321"/>
      <c r="H85" s="331"/>
      <c r="I85" s="279"/>
      <c r="J85" s="311"/>
      <c r="K85" s="311"/>
    </row>
    <row r="86" spans="3:11" s="78" customFormat="1" ht="12.75">
      <c r="C86" s="308"/>
      <c r="E86" s="330"/>
      <c r="F86" s="321"/>
      <c r="G86" s="321"/>
      <c r="H86" s="331"/>
      <c r="I86" s="279"/>
      <c r="J86" s="311"/>
      <c r="K86" s="311"/>
    </row>
    <row r="87" spans="3:11" s="78" customFormat="1" ht="12.75">
      <c r="C87" s="308"/>
      <c r="E87" s="330"/>
      <c r="F87" s="321"/>
      <c r="G87" s="321"/>
      <c r="H87" s="331"/>
      <c r="I87" s="279"/>
      <c r="J87" s="311"/>
      <c r="K87" s="311"/>
    </row>
    <row r="88" spans="3:11" s="78" customFormat="1" ht="12.75">
      <c r="C88" s="308"/>
      <c r="E88" s="330"/>
      <c r="F88" s="321"/>
      <c r="G88" s="321"/>
      <c r="H88" s="331"/>
      <c r="I88" s="279"/>
      <c r="J88" s="311"/>
      <c r="K88" s="311"/>
    </row>
    <row r="89" spans="3:11" s="78" customFormat="1" ht="12.75">
      <c r="C89" s="308"/>
      <c r="E89" s="330"/>
      <c r="F89" s="321"/>
      <c r="G89" s="321"/>
      <c r="H89" s="331"/>
      <c r="I89" s="279"/>
      <c r="J89" s="311"/>
      <c r="K89" s="311"/>
    </row>
    <row r="90" spans="3:11" s="78" customFormat="1" ht="12.75">
      <c r="C90" s="308"/>
      <c r="E90" s="330"/>
      <c r="F90" s="321"/>
      <c r="G90" s="321"/>
      <c r="H90" s="331"/>
      <c r="I90" s="279"/>
      <c r="J90" s="311"/>
      <c r="K90" s="311"/>
    </row>
    <row r="91" spans="3:11" s="78" customFormat="1" ht="12.75">
      <c r="C91" s="308"/>
      <c r="E91" s="330"/>
      <c r="F91" s="321"/>
      <c r="G91" s="321"/>
      <c r="H91" s="331"/>
      <c r="I91" s="279"/>
      <c r="J91" s="311"/>
      <c r="K91" s="311"/>
    </row>
    <row r="92" spans="3:11" s="78" customFormat="1" ht="12.75">
      <c r="C92" s="308"/>
      <c r="E92" s="330"/>
      <c r="F92" s="321"/>
      <c r="G92" s="321"/>
      <c r="H92" s="331"/>
      <c r="I92" s="279"/>
      <c r="J92" s="311"/>
      <c r="K92" s="311"/>
    </row>
    <row r="93" spans="3:11" s="78" customFormat="1" ht="12.75">
      <c r="C93" s="308"/>
      <c r="E93" s="330"/>
      <c r="F93" s="321"/>
      <c r="G93" s="321"/>
      <c r="H93" s="331"/>
      <c r="I93" s="279"/>
      <c r="J93" s="311"/>
      <c r="K93" s="311"/>
    </row>
    <row r="94" spans="3:11" s="78" customFormat="1" ht="12.75">
      <c r="C94" s="308"/>
      <c r="E94" s="330"/>
      <c r="F94" s="321"/>
      <c r="G94" s="321"/>
      <c r="H94" s="331"/>
      <c r="I94" s="279"/>
      <c r="J94" s="311"/>
      <c r="K94" s="311"/>
    </row>
    <row r="95" spans="3:11" s="78" customFormat="1" ht="12.75">
      <c r="C95" s="308"/>
      <c r="E95" s="330"/>
      <c r="F95" s="321"/>
      <c r="G95" s="321"/>
      <c r="H95" s="331"/>
      <c r="I95" s="279"/>
      <c r="J95" s="311"/>
      <c r="K95" s="311"/>
    </row>
    <row r="96" spans="3:11" s="78" customFormat="1" ht="12.75">
      <c r="C96" s="308"/>
      <c r="E96" s="330"/>
      <c r="F96" s="321"/>
      <c r="G96" s="321"/>
      <c r="H96" s="331"/>
      <c r="I96" s="279"/>
      <c r="J96" s="311"/>
      <c r="K96" s="311"/>
    </row>
    <row r="97" spans="3:11" s="78" customFormat="1" ht="12.75">
      <c r="C97" s="308"/>
      <c r="E97" s="330"/>
      <c r="F97" s="321"/>
      <c r="G97" s="321"/>
      <c r="H97" s="331"/>
      <c r="I97" s="279"/>
      <c r="J97" s="311"/>
      <c r="K97" s="311"/>
    </row>
    <row r="98" spans="3:11" s="78" customFormat="1" ht="12.75">
      <c r="C98" s="308"/>
      <c r="E98" s="330"/>
      <c r="F98" s="321"/>
      <c r="G98" s="321"/>
      <c r="H98" s="331"/>
      <c r="I98" s="279"/>
      <c r="J98" s="311"/>
      <c r="K98" s="311"/>
    </row>
    <row r="99" spans="3:11" s="78" customFormat="1" ht="12.75">
      <c r="C99" s="308"/>
      <c r="E99" s="330"/>
      <c r="F99" s="321"/>
      <c r="G99" s="321"/>
      <c r="H99" s="331"/>
      <c r="I99" s="279"/>
      <c r="J99" s="311"/>
      <c r="K99" s="311"/>
    </row>
    <row r="100" spans="3:11" s="78" customFormat="1" ht="12.75">
      <c r="C100" s="308"/>
      <c r="E100" s="330"/>
      <c r="F100" s="321"/>
      <c r="G100" s="321"/>
      <c r="H100" s="331"/>
      <c r="I100" s="279"/>
      <c r="J100" s="311"/>
      <c r="K100" s="311"/>
    </row>
    <row r="101" spans="3:11" s="78" customFormat="1" ht="12.75">
      <c r="C101" s="308"/>
      <c r="E101" s="330"/>
      <c r="F101" s="321"/>
      <c r="G101" s="321"/>
      <c r="H101" s="331"/>
      <c r="I101" s="279"/>
      <c r="J101" s="311"/>
      <c r="K101" s="311"/>
    </row>
    <row r="102" spans="3:11" s="78" customFormat="1" ht="12.75">
      <c r="C102" s="308"/>
      <c r="E102" s="330"/>
      <c r="F102" s="321"/>
      <c r="G102" s="321"/>
      <c r="H102" s="331"/>
      <c r="I102" s="279"/>
      <c r="J102" s="311"/>
      <c r="K102" s="311"/>
    </row>
    <row r="103" spans="3:11" s="78" customFormat="1" ht="12.75">
      <c r="C103" s="308"/>
      <c r="E103" s="330"/>
      <c r="F103" s="321"/>
      <c r="G103" s="321"/>
      <c r="H103" s="331"/>
      <c r="I103" s="279"/>
      <c r="J103" s="311"/>
      <c r="K103" s="311"/>
    </row>
    <row r="104" spans="3:11" s="78" customFormat="1" ht="12.75">
      <c r="C104" s="308"/>
      <c r="E104" s="330"/>
      <c r="F104" s="321"/>
      <c r="G104" s="321"/>
      <c r="H104" s="331"/>
      <c r="I104" s="279"/>
      <c r="J104" s="311"/>
      <c r="K104" s="311"/>
    </row>
    <row r="105" spans="3:11" s="78" customFormat="1" ht="12.75">
      <c r="C105" s="308"/>
      <c r="E105" s="330"/>
      <c r="F105" s="321"/>
      <c r="G105" s="321"/>
      <c r="H105" s="331"/>
      <c r="I105" s="279"/>
      <c r="J105" s="311"/>
      <c r="K105" s="311"/>
    </row>
    <row r="106" spans="3:11" s="78" customFormat="1" ht="12.75">
      <c r="C106" s="308"/>
      <c r="E106" s="330"/>
      <c r="F106" s="321"/>
      <c r="G106" s="321"/>
      <c r="H106" s="331"/>
      <c r="I106" s="279"/>
      <c r="J106" s="311"/>
      <c r="K106" s="311"/>
    </row>
    <row r="107" spans="3:11" s="78" customFormat="1" ht="12.75">
      <c r="C107" s="308"/>
      <c r="E107" s="330"/>
      <c r="F107" s="321"/>
      <c r="G107" s="321"/>
      <c r="H107" s="331"/>
      <c r="I107" s="279"/>
      <c r="J107" s="311"/>
      <c r="K107" s="311"/>
    </row>
    <row r="108" spans="3:11" s="78" customFormat="1" ht="12.75">
      <c r="C108" s="308"/>
      <c r="E108" s="330"/>
      <c r="F108" s="321"/>
      <c r="G108" s="321"/>
      <c r="H108" s="331"/>
      <c r="I108" s="279"/>
      <c r="J108" s="311"/>
      <c r="K108" s="311"/>
    </row>
    <row r="109" spans="3:11" s="78" customFormat="1" ht="12.75">
      <c r="C109" s="308"/>
      <c r="E109" s="330"/>
      <c r="F109" s="321"/>
      <c r="G109" s="321"/>
      <c r="H109" s="331"/>
      <c r="I109" s="279"/>
      <c r="J109" s="311"/>
      <c r="K109" s="311"/>
    </row>
    <row r="110" spans="3:11" s="78" customFormat="1" ht="12.75">
      <c r="C110" s="308"/>
      <c r="E110" s="330"/>
      <c r="F110" s="321"/>
      <c r="G110" s="321"/>
      <c r="H110" s="331"/>
      <c r="I110" s="279"/>
      <c r="J110" s="311"/>
      <c r="K110" s="311"/>
    </row>
    <row r="111" spans="3:11" s="78" customFormat="1" ht="12.75">
      <c r="C111" s="308"/>
      <c r="E111" s="330"/>
      <c r="F111" s="321"/>
      <c r="G111" s="321"/>
      <c r="H111" s="331"/>
      <c r="I111" s="279"/>
      <c r="J111" s="311"/>
      <c r="K111" s="311"/>
    </row>
    <row r="112" spans="3:11" s="78" customFormat="1" ht="12.75">
      <c r="C112" s="308"/>
      <c r="E112" s="330"/>
      <c r="F112" s="321"/>
      <c r="G112" s="321"/>
      <c r="H112" s="331"/>
      <c r="I112" s="279"/>
      <c r="J112" s="311"/>
      <c r="K112" s="311"/>
    </row>
    <row r="113" spans="3:11" s="78" customFormat="1" ht="12.75">
      <c r="C113" s="308"/>
      <c r="E113" s="330"/>
      <c r="F113" s="321"/>
      <c r="G113" s="321"/>
      <c r="H113" s="331"/>
      <c r="I113" s="279"/>
      <c r="J113" s="311"/>
      <c r="K113" s="311"/>
    </row>
    <row r="114" spans="3:11" s="78" customFormat="1" ht="12.75">
      <c r="C114" s="308"/>
      <c r="E114" s="330"/>
      <c r="F114" s="321"/>
      <c r="G114" s="321"/>
      <c r="H114" s="331"/>
      <c r="I114" s="279"/>
      <c r="J114" s="311"/>
      <c r="K114" s="311"/>
    </row>
    <row r="115" spans="3:11" s="78" customFormat="1" ht="12.75">
      <c r="C115" s="308"/>
      <c r="E115" s="330"/>
      <c r="F115" s="321"/>
      <c r="G115" s="321"/>
      <c r="H115" s="331"/>
      <c r="I115" s="279"/>
      <c r="J115" s="311"/>
      <c r="K115" s="311"/>
    </row>
    <row r="116" spans="3:11" s="78" customFormat="1" ht="12.75">
      <c r="C116" s="308"/>
      <c r="E116" s="330"/>
      <c r="F116" s="321"/>
      <c r="G116" s="321"/>
      <c r="H116" s="331"/>
      <c r="I116" s="279"/>
      <c r="J116" s="311"/>
      <c r="K116" s="311"/>
    </row>
    <row r="117" spans="3:11" s="78" customFormat="1" ht="12.75">
      <c r="C117" s="308"/>
      <c r="E117" s="330"/>
      <c r="F117" s="321"/>
      <c r="G117" s="321"/>
      <c r="H117" s="331"/>
      <c r="I117" s="279"/>
      <c r="J117" s="311"/>
      <c r="K117" s="311"/>
    </row>
    <row r="118" spans="3:11" s="78" customFormat="1" ht="12.75">
      <c r="C118" s="308"/>
      <c r="E118" s="330"/>
      <c r="F118" s="321"/>
      <c r="G118" s="321"/>
      <c r="H118" s="331"/>
      <c r="I118" s="279"/>
      <c r="J118" s="311"/>
      <c r="K118" s="311"/>
    </row>
    <row r="119" spans="3:11" s="78" customFormat="1" ht="12.75">
      <c r="C119" s="308"/>
      <c r="E119" s="330"/>
      <c r="F119" s="321"/>
      <c r="G119" s="321"/>
      <c r="H119" s="331"/>
      <c r="I119" s="279"/>
      <c r="J119" s="311"/>
      <c r="K119" s="311"/>
    </row>
    <row r="120" spans="3:11" s="78" customFormat="1" ht="12.75">
      <c r="C120" s="308"/>
      <c r="E120" s="330"/>
      <c r="F120" s="321"/>
      <c r="G120" s="321"/>
      <c r="H120" s="331"/>
      <c r="I120" s="279"/>
      <c r="J120" s="311"/>
      <c r="K120" s="311"/>
    </row>
    <row r="121" spans="3:11" s="78" customFormat="1" ht="12.75">
      <c r="C121" s="308"/>
      <c r="E121" s="330"/>
      <c r="F121" s="321"/>
      <c r="G121" s="321"/>
      <c r="H121" s="331"/>
      <c r="I121" s="279"/>
      <c r="J121" s="311"/>
      <c r="K121" s="311"/>
    </row>
    <row r="122" spans="3:11" s="78" customFormat="1" ht="12.75">
      <c r="C122" s="308"/>
      <c r="E122" s="330"/>
      <c r="F122" s="321"/>
      <c r="G122" s="321"/>
      <c r="H122" s="331"/>
      <c r="I122" s="279"/>
      <c r="J122" s="311"/>
      <c r="K122" s="311"/>
    </row>
    <row r="123" spans="3:11" s="78" customFormat="1" ht="12.75">
      <c r="C123" s="308"/>
      <c r="E123" s="330"/>
      <c r="F123" s="321"/>
      <c r="G123" s="321"/>
      <c r="H123" s="331"/>
      <c r="I123" s="279"/>
      <c r="J123" s="311"/>
      <c r="K123" s="311"/>
    </row>
    <row r="124" spans="3:11" s="78" customFormat="1" ht="12.75">
      <c r="C124" s="308"/>
      <c r="E124" s="330"/>
      <c r="F124" s="321"/>
      <c r="G124" s="321"/>
      <c r="H124" s="331"/>
      <c r="I124" s="279"/>
      <c r="J124" s="311"/>
      <c r="K124" s="311"/>
    </row>
    <row r="125" spans="3:11" s="78" customFormat="1" ht="12.75">
      <c r="C125" s="308"/>
      <c r="E125" s="330"/>
      <c r="F125" s="321"/>
      <c r="G125" s="321"/>
      <c r="H125" s="331"/>
      <c r="I125" s="279"/>
      <c r="J125" s="311"/>
      <c r="K125" s="311"/>
    </row>
    <row r="126" spans="3:11" s="78" customFormat="1" ht="12.75">
      <c r="C126" s="308"/>
      <c r="E126" s="330"/>
      <c r="F126" s="321"/>
      <c r="G126" s="321"/>
      <c r="H126" s="331"/>
      <c r="I126" s="279"/>
      <c r="J126" s="311"/>
      <c r="K126" s="311"/>
    </row>
    <row r="127" spans="3:11" s="78" customFormat="1" ht="12.75">
      <c r="C127" s="308"/>
      <c r="E127" s="330"/>
      <c r="F127" s="321"/>
      <c r="G127" s="321"/>
      <c r="H127" s="331"/>
      <c r="I127" s="279"/>
      <c r="J127" s="311"/>
      <c r="K127" s="311"/>
    </row>
    <row r="128" spans="3:11" s="78" customFormat="1" ht="12.75">
      <c r="C128" s="308"/>
      <c r="E128" s="330"/>
      <c r="F128" s="321"/>
      <c r="G128" s="321"/>
      <c r="H128" s="331"/>
      <c r="I128" s="279"/>
      <c r="J128" s="311"/>
      <c r="K128" s="311"/>
    </row>
    <row r="129" spans="3:11" s="78" customFormat="1" ht="12.75">
      <c r="C129" s="308"/>
      <c r="E129" s="330"/>
      <c r="F129" s="321"/>
      <c r="G129" s="321"/>
      <c r="H129" s="331"/>
      <c r="I129" s="279"/>
      <c r="J129" s="311"/>
      <c r="K129" s="311"/>
    </row>
    <row r="130" spans="3:11" s="78" customFormat="1" ht="12.75">
      <c r="C130" s="308"/>
      <c r="E130" s="330"/>
      <c r="F130" s="321"/>
      <c r="G130" s="321"/>
      <c r="H130" s="331"/>
      <c r="I130" s="279"/>
      <c r="J130" s="311"/>
      <c r="K130" s="311"/>
    </row>
    <row r="131" spans="3:11" s="78" customFormat="1" ht="12.75">
      <c r="C131" s="308"/>
      <c r="E131" s="330"/>
      <c r="F131" s="321"/>
      <c r="G131" s="321"/>
      <c r="H131" s="331"/>
      <c r="I131" s="279"/>
      <c r="J131" s="311"/>
      <c r="K131" s="311"/>
    </row>
    <row r="132" spans="3:11" s="78" customFormat="1" ht="12.75">
      <c r="C132" s="308"/>
      <c r="E132" s="330"/>
      <c r="F132" s="321"/>
      <c r="G132" s="321"/>
      <c r="H132" s="331"/>
      <c r="I132" s="279"/>
      <c r="J132" s="311"/>
      <c r="K132" s="311"/>
    </row>
    <row r="133" spans="3:11" s="78" customFormat="1" ht="12.75">
      <c r="C133" s="308"/>
      <c r="E133" s="330"/>
      <c r="F133" s="321"/>
      <c r="G133" s="321"/>
      <c r="H133" s="331"/>
      <c r="I133" s="279"/>
      <c r="J133" s="311"/>
      <c r="K133" s="311"/>
    </row>
    <row r="134" spans="3:11" s="78" customFormat="1" ht="12.75">
      <c r="C134" s="308"/>
      <c r="E134" s="330"/>
      <c r="F134" s="321"/>
      <c r="G134" s="321"/>
      <c r="H134" s="331"/>
      <c r="I134" s="279"/>
      <c r="J134" s="311"/>
      <c r="K134" s="311"/>
    </row>
    <row r="135" spans="3:11" s="78" customFormat="1" ht="12.75">
      <c r="C135" s="308"/>
      <c r="E135" s="330"/>
      <c r="F135" s="321"/>
      <c r="G135" s="321"/>
      <c r="H135" s="331"/>
      <c r="I135" s="279"/>
      <c r="J135" s="311"/>
      <c r="K135" s="311"/>
    </row>
    <row r="136" spans="3:11" s="78" customFormat="1" ht="12.75">
      <c r="C136" s="308"/>
      <c r="E136" s="330"/>
      <c r="F136" s="321"/>
      <c r="G136" s="321"/>
      <c r="H136" s="331"/>
      <c r="I136" s="279"/>
      <c r="J136" s="311"/>
      <c r="K136" s="311"/>
    </row>
    <row r="137" spans="3:11" s="78" customFormat="1" ht="12.75">
      <c r="C137" s="308"/>
      <c r="E137" s="330"/>
      <c r="F137" s="321"/>
      <c r="G137" s="321"/>
      <c r="H137" s="331"/>
      <c r="I137" s="279"/>
      <c r="J137" s="311"/>
      <c r="K137" s="311"/>
    </row>
    <row r="138" spans="3:11" s="78" customFormat="1" ht="12.75">
      <c r="C138" s="308"/>
      <c r="E138" s="330"/>
      <c r="F138" s="321"/>
      <c r="G138" s="321"/>
      <c r="H138" s="331"/>
      <c r="I138" s="279"/>
      <c r="J138" s="311"/>
      <c r="K138" s="311"/>
    </row>
    <row r="139" spans="3:11" s="78" customFormat="1" ht="12.75">
      <c r="C139" s="308"/>
      <c r="E139" s="330"/>
      <c r="F139" s="321"/>
      <c r="G139" s="321"/>
      <c r="H139" s="331"/>
      <c r="I139" s="279"/>
      <c r="J139" s="311"/>
      <c r="K139" s="311"/>
    </row>
    <row r="140" spans="3:11" s="78" customFormat="1" ht="12.75">
      <c r="C140" s="308"/>
      <c r="E140" s="330"/>
      <c r="F140" s="321"/>
      <c r="G140" s="321"/>
      <c r="H140" s="331"/>
      <c r="I140" s="279"/>
      <c r="J140" s="311"/>
      <c r="K140" s="311"/>
    </row>
    <row r="141" spans="3:11" s="78" customFormat="1" ht="12.75">
      <c r="C141" s="308"/>
      <c r="E141" s="330"/>
      <c r="F141" s="321"/>
      <c r="G141" s="321"/>
      <c r="H141" s="331"/>
      <c r="I141" s="279"/>
      <c r="J141" s="311"/>
      <c r="K141" s="311"/>
    </row>
    <row r="142" spans="3:11" s="78" customFormat="1" ht="12.75">
      <c r="C142" s="308"/>
      <c r="E142" s="330"/>
      <c r="F142" s="321"/>
      <c r="G142" s="321"/>
      <c r="H142" s="331"/>
      <c r="I142" s="279"/>
      <c r="J142" s="311"/>
      <c r="K142" s="311"/>
    </row>
    <row r="143" spans="3:11" s="78" customFormat="1" ht="12.75">
      <c r="C143" s="308"/>
      <c r="E143" s="330"/>
      <c r="F143" s="321"/>
      <c r="G143" s="321"/>
      <c r="H143" s="331"/>
      <c r="I143" s="279"/>
      <c r="J143" s="311"/>
      <c r="K143" s="311"/>
    </row>
    <row r="144" spans="3:11" s="78" customFormat="1" ht="12.75">
      <c r="C144" s="308"/>
      <c r="E144" s="330"/>
      <c r="F144" s="321"/>
      <c r="G144" s="321"/>
      <c r="H144" s="331"/>
      <c r="I144" s="279"/>
      <c r="J144" s="311"/>
      <c r="K144" s="311"/>
    </row>
    <row r="145" spans="3:11" s="78" customFormat="1" ht="12.75">
      <c r="C145" s="308"/>
      <c r="E145" s="330"/>
      <c r="F145" s="321"/>
      <c r="G145" s="321"/>
      <c r="H145" s="331"/>
      <c r="I145" s="279"/>
      <c r="J145" s="311"/>
      <c r="K145" s="311"/>
    </row>
    <row r="146" spans="3:11" s="78" customFormat="1" ht="12.75">
      <c r="C146" s="308"/>
      <c r="E146" s="330"/>
      <c r="F146" s="321"/>
      <c r="G146" s="321"/>
      <c r="H146" s="331"/>
      <c r="I146" s="279"/>
      <c r="J146" s="311"/>
      <c r="K146" s="311"/>
    </row>
    <row r="147" spans="3:11" s="78" customFormat="1" ht="12.75">
      <c r="C147" s="308"/>
      <c r="E147" s="330"/>
      <c r="F147" s="321"/>
      <c r="G147" s="321"/>
      <c r="H147" s="331"/>
      <c r="I147" s="279"/>
      <c r="J147" s="311"/>
      <c r="K147" s="311"/>
    </row>
    <row r="148" spans="3:11" s="78" customFormat="1" ht="12.75">
      <c r="C148" s="308"/>
      <c r="E148" s="330"/>
      <c r="F148" s="321"/>
      <c r="G148" s="321"/>
      <c r="H148" s="331"/>
      <c r="I148" s="279"/>
      <c r="J148" s="311"/>
      <c r="K148" s="311"/>
    </row>
    <row r="149" spans="3:11" s="78" customFormat="1" ht="12.75">
      <c r="C149" s="308"/>
      <c r="E149" s="330"/>
      <c r="F149" s="321"/>
      <c r="G149" s="321"/>
      <c r="H149" s="331"/>
      <c r="I149" s="279"/>
      <c r="J149" s="311"/>
      <c r="K149" s="311"/>
    </row>
    <row r="150" spans="3:11" s="78" customFormat="1" ht="12.75">
      <c r="C150" s="308"/>
      <c r="E150" s="330"/>
      <c r="F150" s="321"/>
      <c r="G150" s="321"/>
      <c r="H150" s="331"/>
      <c r="I150" s="279"/>
      <c r="J150" s="311"/>
      <c r="K150" s="311"/>
    </row>
    <row r="151" spans="3:11" s="78" customFormat="1" ht="12.75">
      <c r="C151" s="308"/>
      <c r="E151" s="330"/>
      <c r="F151" s="321"/>
      <c r="G151" s="321"/>
      <c r="H151" s="331"/>
      <c r="I151" s="279"/>
      <c r="J151" s="311"/>
      <c r="K151" s="311"/>
    </row>
    <row r="152" spans="3:11" s="78" customFormat="1" ht="12.75">
      <c r="C152" s="308"/>
      <c r="E152" s="330"/>
      <c r="F152" s="321"/>
      <c r="G152" s="321"/>
      <c r="H152" s="331"/>
      <c r="I152" s="279"/>
      <c r="J152" s="311"/>
      <c r="K152" s="311"/>
    </row>
    <row r="153" spans="3:11" s="78" customFormat="1" ht="12.75">
      <c r="C153" s="308"/>
      <c r="E153" s="330"/>
      <c r="F153" s="321"/>
      <c r="G153" s="321"/>
      <c r="H153" s="331"/>
      <c r="I153" s="279"/>
      <c r="J153" s="311"/>
      <c r="K153" s="311"/>
    </row>
    <row r="154" spans="3:11" s="78" customFormat="1" ht="12.75">
      <c r="C154" s="308"/>
      <c r="E154" s="330"/>
      <c r="F154" s="321"/>
      <c r="G154" s="321"/>
      <c r="H154" s="331"/>
      <c r="I154" s="279"/>
      <c r="J154" s="311"/>
      <c r="K154" s="311"/>
    </row>
    <row r="155" spans="3:11" s="78" customFormat="1" ht="12.75">
      <c r="C155" s="308"/>
      <c r="E155" s="330"/>
      <c r="F155" s="321"/>
      <c r="G155" s="321"/>
      <c r="H155" s="331"/>
      <c r="I155" s="279"/>
      <c r="J155" s="311"/>
      <c r="K155" s="311"/>
    </row>
    <row r="156" spans="3:11" s="78" customFormat="1" ht="12.75">
      <c r="C156" s="308"/>
      <c r="E156" s="330"/>
      <c r="F156" s="321"/>
      <c r="G156" s="321"/>
      <c r="H156" s="331"/>
      <c r="I156" s="279"/>
      <c r="J156" s="311"/>
      <c r="K156" s="311"/>
    </row>
    <row r="157" spans="3:11" s="78" customFormat="1" ht="12.75">
      <c r="C157" s="308"/>
      <c r="E157" s="330"/>
      <c r="F157" s="321"/>
      <c r="G157" s="321"/>
      <c r="H157" s="331"/>
      <c r="I157" s="279"/>
      <c r="J157" s="311"/>
      <c r="K157" s="311"/>
    </row>
    <row r="158" spans="3:11" s="78" customFormat="1" ht="12.75">
      <c r="C158" s="308"/>
      <c r="E158" s="330"/>
      <c r="F158" s="321"/>
      <c r="G158" s="321"/>
      <c r="H158" s="331"/>
      <c r="I158" s="279"/>
      <c r="J158" s="311"/>
      <c r="K158" s="311"/>
    </row>
    <row r="159" spans="3:11" s="78" customFormat="1" ht="12.75">
      <c r="C159" s="308"/>
      <c r="E159" s="330"/>
      <c r="F159" s="321"/>
      <c r="G159" s="321"/>
      <c r="H159" s="331"/>
      <c r="I159" s="279"/>
      <c r="J159" s="311"/>
      <c r="K159" s="311"/>
    </row>
    <row r="160" spans="3:11" s="78" customFormat="1" ht="12.75">
      <c r="C160" s="308"/>
      <c r="E160" s="330"/>
      <c r="F160" s="321"/>
      <c r="G160" s="321"/>
      <c r="H160" s="331"/>
      <c r="I160" s="279"/>
      <c r="J160" s="311"/>
      <c r="K160" s="311"/>
    </row>
    <row r="161" spans="3:11" s="78" customFormat="1" ht="12.75">
      <c r="C161" s="308"/>
      <c r="E161" s="330"/>
      <c r="F161" s="321"/>
      <c r="G161" s="321"/>
      <c r="H161" s="331"/>
      <c r="I161" s="279"/>
      <c r="J161" s="311"/>
      <c r="K161" s="311"/>
    </row>
    <row r="162" spans="3:11" s="78" customFormat="1" ht="12.75">
      <c r="C162" s="308"/>
      <c r="E162" s="330"/>
      <c r="F162" s="321"/>
      <c r="G162" s="321"/>
      <c r="H162" s="331"/>
      <c r="I162" s="279"/>
      <c r="J162" s="311"/>
      <c r="K162" s="311"/>
    </row>
    <row r="163" spans="3:11" s="78" customFormat="1" ht="12.75">
      <c r="C163" s="308"/>
      <c r="E163" s="330"/>
      <c r="F163" s="321"/>
      <c r="G163" s="321"/>
      <c r="H163" s="331"/>
      <c r="I163" s="279"/>
      <c r="J163" s="311"/>
      <c r="K163" s="311"/>
    </row>
    <row r="164" spans="3:11" s="78" customFormat="1" ht="12.75">
      <c r="C164" s="308"/>
      <c r="E164" s="330"/>
      <c r="F164" s="321"/>
      <c r="G164" s="321"/>
      <c r="H164" s="331"/>
      <c r="I164" s="279"/>
      <c r="J164" s="311"/>
      <c r="K164" s="311"/>
    </row>
    <row r="165" spans="3:11" s="78" customFormat="1" ht="12.75">
      <c r="C165" s="308"/>
      <c r="E165" s="330"/>
      <c r="F165" s="321"/>
      <c r="G165" s="321"/>
      <c r="H165" s="331"/>
      <c r="I165" s="279"/>
      <c r="J165" s="311"/>
      <c r="K165" s="311"/>
    </row>
    <row r="166" spans="3:11" s="78" customFormat="1" ht="12.75">
      <c r="C166" s="308"/>
      <c r="E166" s="330"/>
      <c r="F166" s="321"/>
      <c r="G166" s="321"/>
      <c r="H166" s="331"/>
      <c r="I166" s="279"/>
      <c r="J166" s="311"/>
      <c r="K166" s="311"/>
    </row>
    <row r="167" spans="3:11" s="78" customFormat="1" ht="12.75">
      <c r="C167" s="308"/>
      <c r="E167" s="330"/>
      <c r="F167" s="321"/>
      <c r="G167" s="321"/>
      <c r="H167" s="331"/>
      <c r="I167" s="279"/>
      <c r="J167" s="311"/>
      <c r="K167" s="311"/>
    </row>
    <row r="168" spans="3:11" s="78" customFormat="1" ht="12.75">
      <c r="C168" s="308"/>
      <c r="E168" s="330"/>
      <c r="F168" s="321"/>
      <c r="G168" s="321"/>
      <c r="H168" s="331"/>
      <c r="I168" s="279"/>
      <c r="J168" s="311"/>
      <c r="K168" s="311"/>
    </row>
    <row r="169" spans="3:11" s="78" customFormat="1" ht="12.75">
      <c r="C169" s="308"/>
      <c r="E169" s="330"/>
      <c r="F169" s="321"/>
      <c r="G169" s="321"/>
      <c r="H169" s="331"/>
      <c r="I169" s="279"/>
      <c r="J169" s="311"/>
      <c r="K169" s="311"/>
    </row>
    <row r="170" spans="3:11" s="78" customFormat="1" ht="12.75">
      <c r="C170" s="308"/>
      <c r="E170" s="330"/>
      <c r="F170" s="321"/>
      <c r="G170" s="321"/>
      <c r="H170" s="331"/>
      <c r="I170" s="279"/>
      <c r="J170" s="311"/>
      <c r="K170" s="311"/>
    </row>
    <row r="171" spans="3:11" s="78" customFormat="1" ht="12.75">
      <c r="C171" s="308"/>
      <c r="E171" s="330"/>
      <c r="F171" s="321"/>
      <c r="G171" s="321"/>
      <c r="H171" s="331"/>
      <c r="I171" s="279"/>
      <c r="J171" s="311"/>
      <c r="K171" s="311"/>
    </row>
    <row r="172" spans="3:11" s="78" customFormat="1" ht="12.75">
      <c r="C172" s="308"/>
      <c r="E172" s="330"/>
      <c r="F172" s="321"/>
      <c r="G172" s="321"/>
      <c r="H172" s="331"/>
      <c r="I172" s="279"/>
      <c r="J172" s="311"/>
      <c r="K172" s="311"/>
    </row>
    <row r="173" spans="3:11" s="78" customFormat="1" ht="12.75">
      <c r="C173" s="308"/>
      <c r="E173" s="330"/>
      <c r="F173" s="321"/>
      <c r="G173" s="321"/>
      <c r="H173" s="331"/>
      <c r="I173" s="279"/>
      <c r="J173" s="311"/>
      <c r="K173" s="311"/>
    </row>
    <row r="174" spans="3:11" s="78" customFormat="1" ht="12.75">
      <c r="C174" s="308"/>
      <c r="E174" s="330"/>
      <c r="F174" s="321"/>
      <c r="G174" s="321"/>
      <c r="H174" s="331"/>
      <c r="I174" s="279"/>
      <c r="J174" s="311"/>
      <c r="K174" s="311"/>
    </row>
    <row r="175" spans="3:11" s="78" customFormat="1" ht="12.75">
      <c r="C175" s="308"/>
      <c r="E175" s="330"/>
      <c r="F175" s="321"/>
      <c r="G175" s="321"/>
      <c r="H175" s="331"/>
      <c r="I175" s="279"/>
      <c r="J175" s="311"/>
      <c r="K175" s="311"/>
    </row>
    <row r="176" spans="3:11" s="78" customFormat="1" ht="12.75">
      <c r="C176" s="308"/>
      <c r="E176" s="330"/>
      <c r="F176" s="321"/>
      <c r="G176" s="321"/>
      <c r="H176" s="331"/>
      <c r="I176" s="279"/>
      <c r="J176" s="311"/>
      <c r="K176" s="311"/>
    </row>
    <row r="177" spans="3:11" s="78" customFormat="1" ht="12.75">
      <c r="C177" s="308"/>
      <c r="E177" s="330"/>
      <c r="F177" s="321"/>
      <c r="G177" s="321"/>
      <c r="H177" s="331"/>
      <c r="I177" s="279"/>
      <c r="J177" s="311"/>
      <c r="K177" s="311"/>
    </row>
    <row r="178" spans="3:11" s="78" customFormat="1" ht="12.75">
      <c r="C178" s="308"/>
      <c r="E178" s="330"/>
      <c r="F178" s="321"/>
      <c r="G178" s="321"/>
      <c r="H178" s="331"/>
      <c r="I178" s="279"/>
      <c r="J178" s="311"/>
      <c r="K178" s="311"/>
    </row>
    <row r="179" spans="3:11" s="78" customFormat="1" ht="12.75">
      <c r="C179" s="308"/>
      <c r="E179" s="330"/>
      <c r="F179" s="321"/>
      <c r="G179" s="321"/>
      <c r="H179" s="331"/>
      <c r="I179" s="279"/>
      <c r="J179" s="311"/>
      <c r="K179" s="311"/>
    </row>
    <row r="180" spans="3:11" s="78" customFormat="1" ht="12.75">
      <c r="C180" s="308"/>
      <c r="E180" s="330"/>
      <c r="F180" s="321"/>
      <c r="G180" s="321"/>
      <c r="H180" s="331"/>
      <c r="I180" s="279"/>
      <c r="J180" s="311"/>
      <c r="K180" s="311"/>
    </row>
    <row r="181" spans="3:11" s="78" customFormat="1" ht="12.75">
      <c r="C181" s="308"/>
      <c r="E181" s="330"/>
      <c r="F181" s="321"/>
      <c r="G181" s="321"/>
      <c r="H181" s="331"/>
      <c r="I181" s="279"/>
      <c r="J181" s="311"/>
      <c r="K181" s="311"/>
    </row>
    <row r="182" spans="3:11" s="78" customFormat="1" ht="12.75">
      <c r="C182" s="308"/>
      <c r="E182" s="330"/>
      <c r="F182" s="321"/>
      <c r="G182" s="321"/>
      <c r="H182" s="331"/>
      <c r="I182" s="279"/>
      <c r="J182" s="311"/>
      <c r="K182" s="311"/>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2.xml><?xml version="1.0" encoding="utf-8"?>
<worksheet xmlns="http://schemas.openxmlformats.org/spreadsheetml/2006/main" xmlns:r="http://schemas.openxmlformats.org/officeDocument/2006/relationships">
  <sheetPr codeName="List35">
    <tabColor rgb="FF92D050"/>
  </sheetPr>
  <dimension ref="A1:O267"/>
  <sheetViews>
    <sheetView view="pageBreakPreview" zoomScaleNormal="85" zoomScaleSheetLayoutView="100" workbookViewId="0" topLeftCell="A40">
      <selection activeCell="C56" sqref="C56"/>
    </sheetView>
  </sheetViews>
  <sheetFormatPr defaultColWidth="9.00390625" defaultRowHeight="12.75"/>
  <cols>
    <col min="1" max="1" width="2.625" style="178" customWidth="1"/>
    <col min="2" max="2" width="4.375" style="178" customWidth="1"/>
    <col min="3" max="3" width="44.125" style="418" customWidth="1"/>
    <col min="4" max="4" width="6.25390625" style="178" customWidth="1"/>
    <col min="5" max="5" width="7.625" style="419" customWidth="1"/>
    <col min="6" max="6" width="9.625" style="376" customWidth="1"/>
    <col min="7" max="7" width="13.25390625" style="376" customWidth="1"/>
    <col min="8" max="8" width="20.375" style="339" customWidth="1"/>
    <col min="9" max="9" width="11.75390625" style="416" customWidth="1"/>
    <col min="10" max="11" width="11.75390625" style="269" customWidth="1"/>
    <col min="12" max="12" width="9.875" style="178" customWidth="1"/>
    <col min="13" max="13" width="2.625" style="178" bestFit="1" customWidth="1"/>
    <col min="14" max="14" width="9.125" style="178" customWidth="1"/>
    <col min="15" max="15" width="9.00390625" style="178" customWidth="1"/>
    <col min="16" max="16384" width="9.125" style="178" customWidth="1"/>
  </cols>
  <sheetData>
    <row r="1" spans="1:12" s="426" customFormat="1" ht="12.75">
      <c r="A1" s="560" t="str">
        <f>+OSNOVA!A2</f>
        <v>POPIS DEL S PREDRAČUNOM</v>
      </c>
      <c r="C1" s="560"/>
      <c r="E1" s="561"/>
      <c r="F1" s="339"/>
      <c r="G1" s="339"/>
      <c r="H1" s="339"/>
      <c r="I1" s="416"/>
      <c r="J1" s="269"/>
      <c r="K1" s="269"/>
      <c r="L1" s="562"/>
    </row>
    <row r="2" spans="1:12" s="426" customFormat="1" ht="12.75">
      <c r="A2" s="560"/>
      <c r="B2" s="560"/>
      <c r="C2" s="560"/>
      <c r="E2" s="561"/>
      <c r="F2" s="339"/>
      <c r="G2" s="339"/>
      <c r="H2" s="339"/>
      <c r="I2" s="416"/>
      <c r="J2" s="269"/>
      <c r="K2" s="269"/>
      <c r="L2" s="562"/>
    </row>
    <row r="3" spans="1:12" s="426" customFormat="1" ht="12.75">
      <c r="A3" s="560" t="str">
        <f>+OZN</f>
        <v>4.</v>
      </c>
      <c r="C3" s="560" t="str">
        <f>+DEL</f>
        <v>ELEKTRIČNE INŠTALACIJE</v>
      </c>
      <c r="E3" s="561"/>
      <c r="F3" s="339"/>
      <c r="G3" s="339"/>
      <c r="H3" s="339"/>
      <c r="I3" s="416"/>
      <c r="J3" s="269"/>
      <c r="K3" s="269"/>
      <c r="L3" s="562"/>
    </row>
    <row r="4" spans="1:12" s="426" customFormat="1" ht="12.75">
      <c r="A4" s="560"/>
      <c r="B4" s="559"/>
      <c r="C4" s="560"/>
      <c r="E4" s="561"/>
      <c r="F4" s="339"/>
      <c r="G4" s="339"/>
      <c r="H4" s="339"/>
      <c r="I4" s="416"/>
      <c r="J4" s="269"/>
      <c r="K4" s="269"/>
      <c r="L4" s="562"/>
    </row>
    <row r="5" spans="1:12" s="426" customFormat="1" ht="12.75">
      <c r="A5" s="558" t="str">
        <f>+OSNOVA!D42</f>
        <v>E9.</v>
      </c>
      <c r="B5" s="559"/>
      <c r="C5" s="560" t="str">
        <f>+OSNOVA!E42</f>
        <v>SISTEM OZVOČENJA</v>
      </c>
      <c r="E5" s="561"/>
      <c r="F5" s="339"/>
      <c r="G5" s="339"/>
      <c r="H5" s="339"/>
      <c r="I5" s="416"/>
      <c r="J5" s="269"/>
      <c r="K5" s="269"/>
      <c r="L5" s="562"/>
    </row>
    <row r="6" spans="1:12" ht="14.25" customHeight="1">
      <c r="A6" s="417" t="s">
        <v>121</v>
      </c>
      <c r="B6" s="417"/>
      <c r="L6" s="518"/>
    </row>
    <row r="7" spans="3:12" ht="12.75">
      <c r="C7" s="420"/>
      <c r="D7" s="417"/>
      <c r="E7" s="417"/>
      <c r="F7" s="417"/>
      <c r="G7" s="417"/>
      <c r="L7" s="518"/>
    </row>
    <row r="8" spans="1:12" ht="12.75" customHeight="1">
      <c r="A8" s="417" t="s">
        <v>131</v>
      </c>
      <c r="B8" s="417"/>
      <c r="C8" s="420"/>
      <c r="D8" s="417"/>
      <c r="E8" s="417"/>
      <c r="F8" s="417"/>
      <c r="G8" s="417"/>
      <c r="L8" s="421"/>
    </row>
    <row r="9" spans="1:15" s="426" customFormat="1" ht="12.75">
      <c r="A9" s="422" t="s">
        <v>0</v>
      </c>
      <c r="B9" s="422"/>
      <c r="C9" s="423" t="s">
        <v>1</v>
      </c>
      <c r="D9" s="422" t="s">
        <v>2</v>
      </c>
      <c r="E9" s="424" t="s">
        <v>3</v>
      </c>
      <c r="F9" s="425" t="s">
        <v>4</v>
      </c>
      <c r="G9" s="425" t="s">
        <v>5</v>
      </c>
      <c r="H9" s="339" t="s">
        <v>102</v>
      </c>
      <c r="I9" s="416" t="s">
        <v>133</v>
      </c>
      <c r="J9" s="269" t="s">
        <v>115</v>
      </c>
      <c r="K9" s="269" t="s">
        <v>116</v>
      </c>
      <c r="L9" s="178"/>
      <c r="N9" s="427"/>
      <c r="O9" s="427"/>
    </row>
    <row r="10" spans="1:11" s="220" customFormat="1" ht="12.75">
      <c r="A10" s="428"/>
      <c r="B10" s="429"/>
      <c r="C10" s="430"/>
      <c r="E10" s="431"/>
      <c r="F10" s="417"/>
      <c r="G10" s="417"/>
      <c r="H10" s="432"/>
      <c r="I10" s="416"/>
      <c r="J10" s="433"/>
      <c r="K10" s="433"/>
    </row>
    <row r="11" spans="1:7" ht="13.5" thickBot="1">
      <c r="A11" s="563"/>
      <c r="B11" s="564" t="s">
        <v>117</v>
      </c>
      <c r="C11" s="582" t="str">
        <f>+OSNOVA!E42</f>
        <v>SISTEM OZVOČENJA</v>
      </c>
      <c r="D11" s="335"/>
      <c r="E11" s="336"/>
      <c r="F11" s="337"/>
      <c r="G11" s="338"/>
    </row>
    <row r="12" spans="1:8" ht="15.75">
      <c r="A12" s="373"/>
      <c r="B12" s="374"/>
      <c r="C12" s="382"/>
      <c r="E12" s="375"/>
      <c r="G12" s="377"/>
      <c r="H12" s="434"/>
    </row>
    <row r="13" spans="1:11" ht="12.75">
      <c r="A13" s="435"/>
      <c r="B13" s="436"/>
      <c r="C13" s="314" t="s">
        <v>443</v>
      </c>
      <c r="D13" s="214"/>
      <c r="E13" s="318"/>
      <c r="F13" s="215"/>
      <c r="G13" s="319"/>
      <c r="H13" s="434"/>
      <c r="I13" s="437"/>
      <c r="J13" s="282"/>
      <c r="K13" s="282"/>
    </row>
    <row r="14" spans="1:11" ht="12.75">
      <c r="A14" s="435"/>
      <c r="B14" s="436"/>
      <c r="C14" s="500" t="s">
        <v>383</v>
      </c>
      <c r="D14" s="214"/>
      <c r="E14" s="318"/>
      <c r="F14" s="215"/>
      <c r="G14" s="319"/>
      <c r="H14" s="434"/>
      <c r="I14" s="437"/>
      <c r="J14" s="282"/>
      <c r="K14" s="282"/>
    </row>
    <row r="15" spans="1:15" s="220" customFormat="1" ht="12.75">
      <c r="A15" s="438" t="str">
        <f>$B$11</f>
        <v>I.</v>
      </c>
      <c r="B15" s="439">
        <f>1</f>
        <v>1</v>
      </c>
      <c r="C15" s="501" t="s">
        <v>384</v>
      </c>
      <c r="D15" s="440" t="s">
        <v>8</v>
      </c>
      <c r="E15" s="441">
        <v>50</v>
      </c>
      <c r="F15" s="442">
        <f>IF(OSNOVA!$B$42=1,+H15*FRD*DF*(I15+1),"")</f>
        <v>0</v>
      </c>
      <c r="G15" s="442">
        <f>IF(OSNOVA!$B$42=1,E15*F15,"")</f>
        <v>0</v>
      </c>
      <c r="H15" s="434"/>
      <c r="I15" s="443"/>
      <c r="J15" s="444"/>
      <c r="K15" s="444"/>
      <c r="L15" s="445"/>
      <c r="M15" s="446"/>
      <c r="N15" s="447"/>
      <c r="O15" s="448"/>
    </row>
    <row r="16" spans="1:15" s="220" customFormat="1" ht="12.75">
      <c r="A16" s="438"/>
      <c r="B16" s="439"/>
      <c r="C16" s="394"/>
      <c r="D16" s="440"/>
      <c r="E16" s="441"/>
      <c r="F16" s="442"/>
      <c r="G16" s="442"/>
      <c r="H16" s="434"/>
      <c r="I16" s="437"/>
      <c r="J16" s="282"/>
      <c r="K16" s="282"/>
      <c r="L16" s="445"/>
      <c r="M16" s="446"/>
      <c r="N16" s="447"/>
      <c r="O16" s="448"/>
    </row>
    <row r="17" spans="1:15" s="220" customFormat="1" ht="12.75">
      <c r="A17" s="438" t="str">
        <f>$B$11</f>
        <v>I.</v>
      </c>
      <c r="B17" s="439">
        <f>COUNT($A$13:B15)+1</f>
        <v>2</v>
      </c>
      <c r="C17" s="501" t="s">
        <v>385</v>
      </c>
      <c r="D17" s="440" t="s">
        <v>8</v>
      </c>
      <c r="E17" s="441">
        <v>300</v>
      </c>
      <c r="F17" s="442">
        <f>IF(OSNOVA!$B$42=1,+H17*FRD*DF*(I17+1),"")</f>
        <v>0</v>
      </c>
      <c r="G17" s="442">
        <f>IF(OSNOVA!$B$42=1,E17*F17,"")</f>
        <v>0</v>
      </c>
      <c r="H17" s="434"/>
      <c r="I17" s="437"/>
      <c r="J17" s="282"/>
      <c r="K17" s="282"/>
      <c r="L17" s="445"/>
      <c r="M17" s="446"/>
      <c r="N17" s="447"/>
      <c r="O17" s="448"/>
    </row>
    <row r="18" spans="1:15" s="220" customFormat="1" ht="12.75">
      <c r="A18" s="438"/>
      <c r="B18" s="439"/>
      <c r="C18" s="449"/>
      <c r="D18" s="440"/>
      <c r="E18" s="441"/>
      <c r="F18" s="442"/>
      <c r="G18" s="442"/>
      <c r="H18" s="434"/>
      <c r="I18" s="437"/>
      <c r="J18" s="282"/>
      <c r="K18" s="282"/>
      <c r="L18" s="445"/>
      <c r="M18" s="446"/>
      <c r="N18" s="447"/>
      <c r="O18" s="448"/>
    </row>
    <row r="19" spans="1:15" s="220" customFormat="1" ht="24">
      <c r="A19" s="438" t="str">
        <f>$B$11</f>
        <v>I.</v>
      </c>
      <c r="B19" s="439">
        <f>COUNT($A$13:B18)+1</f>
        <v>3</v>
      </c>
      <c r="C19" s="501" t="s">
        <v>386</v>
      </c>
      <c r="D19" s="440" t="s">
        <v>103</v>
      </c>
      <c r="E19" s="441">
        <v>38</v>
      </c>
      <c r="F19" s="450">
        <f>IF(OSNOVA!$B$42=1,+H19*FRD*DF*(I19+1),"")</f>
        <v>0</v>
      </c>
      <c r="G19" s="450">
        <f>IF(OSNOVA!$B$42=1,E19*F19,"")</f>
        <v>0</v>
      </c>
      <c r="H19" s="434"/>
      <c r="I19" s="451"/>
      <c r="J19" s="452"/>
      <c r="K19" s="452"/>
      <c r="L19" s="445"/>
      <c r="M19" s="446"/>
      <c r="N19" s="447"/>
      <c r="O19" s="448"/>
    </row>
    <row r="20" spans="1:15" s="220" customFormat="1" ht="12.75">
      <c r="A20" s="438"/>
      <c r="B20" s="439"/>
      <c r="C20" s="453"/>
      <c r="D20" s="440"/>
      <c r="E20" s="441"/>
      <c r="F20" s="450"/>
      <c r="G20" s="450"/>
      <c r="H20" s="434"/>
      <c r="I20" s="416"/>
      <c r="J20" s="269"/>
      <c r="K20" s="269"/>
      <c r="L20" s="445"/>
      <c r="M20" s="446"/>
      <c r="N20" s="447"/>
      <c r="O20" s="448"/>
    </row>
    <row r="21" spans="1:15" s="220" customFormat="1" ht="36">
      <c r="A21" s="438" t="str">
        <f>$B$11</f>
        <v>I.</v>
      </c>
      <c r="B21" s="439">
        <f>COUNT($A$13:B19)+1</f>
        <v>4</v>
      </c>
      <c r="C21" s="501" t="s">
        <v>387</v>
      </c>
      <c r="D21" s="440" t="s">
        <v>8</v>
      </c>
      <c r="E21" s="441">
        <v>30</v>
      </c>
      <c r="F21" s="450">
        <f>IF(OSNOVA!$B$42=1,+H21*FRD*DF*(I21+1),"")</f>
        <v>0</v>
      </c>
      <c r="G21" s="450">
        <f>IF(OSNOVA!$B$42=1,E21*F21,"")</f>
        <v>0</v>
      </c>
      <c r="H21" s="434"/>
      <c r="I21" s="451"/>
      <c r="J21" s="452"/>
      <c r="K21" s="452"/>
      <c r="L21" s="445"/>
      <c r="M21" s="446"/>
      <c r="N21" s="447"/>
      <c r="O21" s="448"/>
    </row>
    <row r="22" spans="1:15" s="220" customFormat="1" ht="12.75">
      <c r="A22" s="438"/>
      <c r="B22" s="439"/>
      <c r="C22" s="454"/>
      <c r="D22" s="440"/>
      <c r="E22" s="441"/>
      <c r="F22" s="450"/>
      <c r="G22" s="450"/>
      <c r="H22" s="434"/>
      <c r="I22" s="416"/>
      <c r="J22" s="269"/>
      <c r="K22" s="269"/>
      <c r="L22" s="445"/>
      <c r="M22" s="446"/>
      <c r="N22" s="447"/>
      <c r="O22" s="448"/>
    </row>
    <row r="23" spans="1:15" s="220" customFormat="1" ht="27" customHeight="1">
      <c r="A23" s="438" t="str">
        <f>$B$11</f>
        <v>I.</v>
      </c>
      <c r="B23" s="439">
        <f>COUNT($A$13:B21)+1</f>
        <v>5</v>
      </c>
      <c r="C23" s="501" t="s">
        <v>388</v>
      </c>
      <c r="D23" s="440" t="s">
        <v>8</v>
      </c>
      <c r="E23" s="441">
        <v>10</v>
      </c>
      <c r="F23" s="450">
        <f>IF(OSNOVA!$B$42=1,+H23*FRD*DF*(I23+1),"")</f>
        <v>0</v>
      </c>
      <c r="G23" s="450">
        <f>IF(OSNOVA!$B$42=1,E23*F23,"")</f>
        <v>0</v>
      </c>
      <c r="H23" s="434"/>
      <c r="I23" s="451"/>
      <c r="J23" s="452"/>
      <c r="K23" s="452"/>
      <c r="L23" s="445"/>
      <c r="M23" s="446"/>
      <c r="N23" s="447"/>
      <c r="O23" s="448"/>
    </row>
    <row r="24" spans="1:15" s="220" customFormat="1" ht="12.75">
      <c r="A24" s="438"/>
      <c r="B24" s="439"/>
      <c r="C24" s="454"/>
      <c r="D24" s="440"/>
      <c r="E24" s="441"/>
      <c r="F24" s="450"/>
      <c r="G24" s="450"/>
      <c r="H24" s="434"/>
      <c r="I24" s="416"/>
      <c r="J24" s="269"/>
      <c r="K24" s="269"/>
      <c r="L24" s="445"/>
      <c r="M24" s="446"/>
      <c r="N24" s="447"/>
      <c r="O24" s="448"/>
    </row>
    <row r="25" spans="1:15" s="220" customFormat="1" ht="24">
      <c r="A25" s="438" t="str">
        <f>$B$11</f>
        <v>I.</v>
      </c>
      <c r="B25" s="439">
        <f>COUNT($A$13:B23)+1</f>
        <v>6</v>
      </c>
      <c r="C25" s="501" t="s">
        <v>389</v>
      </c>
      <c r="D25" s="440" t="s">
        <v>8</v>
      </c>
      <c r="E25" s="441">
        <v>100</v>
      </c>
      <c r="F25" s="450">
        <f>IF(OSNOVA!$B$42=1,+H25*FRD*DF*(I25+1),"")</f>
        <v>0</v>
      </c>
      <c r="G25" s="450">
        <f>IF(OSNOVA!$B$42=1,E25*F25,"")</f>
        <v>0</v>
      </c>
      <c r="H25" s="434"/>
      <c r="I25" s="451"/>
      <c r="J25" s="452"/>
      <c r="K25" s="452"/>
      <c r="L25" s="445"/>
      <c r="M25" s="446"/>
      <c r="N25" s="447"/>
      <c r="O25" s="448"/>
    </row>
    <row r="26" spans="1:15" s="220" customFormat="1" ht="12.75">
      <c r="A26" s="438"/>
      <c r="B26" s="439"/>
      <c r="C26" s="454"/>
      <c r="D26" s="440"/>
      <c r="E26" s="441"/>
      <c r="F26" s="450"/>
      <c r="G26" s="450"/>
      <c r="H26" s="434"/>
      <c r="I26" s="416"/>
      <c r="J26" s="269"/>
      <c r="K26" s="269"/>
      <c r="L26" s="445"/>
      <c r="M26" s="446"/>
      <c r="N26" s="447"/>
      <c r="O26" s="448"/>
    </row>
    <row r="27" spans="1:15" s="220" customFormat="1" ht="12.75">
      <c r="A27" s="438" t="str">
        <f>$B$11</f>
        <v>I.</v>
      </c>
      <c r="B27" s="439">
        <f>COUNT($A$13:B25)+1</f>
        <v>7</v>
      </c>
      <c r="C27" s="501" t="s">
        <v>390</v>
      </c>
      <c r="D27" s="440" t="s">
        <v>8</v>
      </c>
      <c r="E27" s="441">
        <v>80</v>
      </c>
      <c r="F27" s="450">
        <f>IF(OSNOVA!$B$42=1,+H27*FRD*DF*(I27+1),"")</f>
        <v>0</v>
      </c>
      <c r="G27" s="450">
        <f>IF(OSNOVA!$B$42=1,E27*F27,"")</f>
        <v>0</v>
      </c>
      <c r="H27" s="434"/>
      <c r="I27" s="451"/>
      <c r="J27" s="452"/>
      <c r="K27" s="452"/>
      <c r="L27" s="445"/>
      <c r="M27" s="446"/>
      <c r="N27" s="447"/>
      <c r="O27" s="448"/>
    </row>
    <row r="28" spans="1:15" s="220" customFormat="1" ht="12.75">
      <c r="A28" s="438"/>
      <c r="B28" s="439"/>
      <c r="C28" s="454"/>
      <c r="D28" s="440"/>
      <c r="E28" s="441"/>
      <c r="F28" s="450"/>
      <c r="G28" s="450"/>
      <c r="H28" s="434"/>
      <c r="I28" s="416"/>
      <c r="J28" s="269"/>
      <c r="K28" s="269"/>
      <c r="L28" s="445"/>
      <c r="M28" s="446"/>
      <c r="N28" s="447"/>
      <c r="O28" s="448"/>
    </row>
    <row r="29" spans="1:15" s="220" customFormat="1" ht="12.75">
      <c r="A29" s="438" t="str">
        <f>$B$11</f>
        <v>I.</v>
      </c>
      <c r="B29" s="439">
        <f>COUNT($A$13:B27)+1</f>
        <v>8</v>
      </c>
      <c r="C29" s="502" t="s">
        <v>391</v>
      </c>
      <c r="D29" s="440" t="s">
        <v>8</v>
      </c>
      <c r="E29" s="441">
        <v>400</v>
      </c>
      <c r="F29" s="450">
        <f>IF(OSNOVA!$B$42=1,+H29*FRD*DF*(I29+1),"")</f>
        <v>0</v>
      </c>
      <c r="G29" s="450">
        <f>IF(OSNOVA!$B$42=1,E29*F29,"")</f>
        <v>0</v>
      </c>
      <c r="H29" s="434"/>
      <c r="I29" s="451"/>
      <c r="J29" s="452"/>
      <c r="K29" s="452"/>
      <c r="L29" s="445"/>
      <c r="M29" s="446"/>
      <c r="N29" s="447"/>
      <c r="O29" s="448"/>
    </row>
    <row r="30" spans="1:15" s="220" customFormat="1" ht="12.75">
      <c r="A30" s="438"/>
      <c r="B30" s="439"/>
      <c r="C30" s="454"/>
      <c r="D30" s="440"/>
      <c r="E30" s="441"/>
      <c r="F30" s="450"/>
      <c r="G30" s="450"/>
      <c r="H30" s="434"/>
      <c r="I30" s="416"/>
      <c r="J30" s="269"/>
      <c r="K30" s="269"/>
      <c r="L30" s="445"/>
      <c r="M30" s="446"/>
      <c r="N30" s="447"/>
      <c r="O30" s="448"/>
    </row>
    <row r="31" spans="1:15" s="220" customFormat="1" ht="12.75">
      <c r="A31" s="438" t="str">
        <f>$B$11</f>
        <v>I.</v>
      </c>
      <c r="B31" s="439">
        <f>COUNT($A$13:B29)+1</f>
        <v>9</v>
      </c>
      <c r="C31" s="502" t="s">
        <v>392</v>
      </c>
      <c r="D31" s="440" t="s">
        <v>8</v>
      </c>
      <c r="E31" s="441">
        <v>50</v>
      </c>
      <c r="F31" s="450">
        <f>IF(OSNOVA!$B$42=1,+H31*FRD*DF*(I31+1),"")</f>
        <v>0</v>
      </c>
      <c r="G31" s="450">
        <f>IF(OSNOVA!$B$42=1,E31*F31,"")</f>
        <v>0</v>
      </c>
      <c r="H31" s="434"/>
      <c r="I31" s="451"/>
      <c r="J31" s="452"/>
      <c r="K31" s="452"/>
      <c r="L31" s="445"/>
      <c r="M31" s="446"/>
      <c r="N31" s="447"/>
      <c r="O31" s="448"/>
    </row>
    <row r="32" spans="1:15" s="220" customFormat="1" ht="12.75">
      <c r="A32" s="438"/>
      <c r="B32" s="439"/>
      <c r="C32" s="502"/>
      <c r="D32" s="440"/>
      <c r="E32" s="441"/>
      <c r="F32" s="450"/>
      <c r="G32" s="450"/>
      <c r="H32" s="434"/>
      <c r="I32" s="416"/>
      <c r="J32" s="269"/>
      <c r="K32" s="269"/>
      <c r="L32" s="445"/>
      <c r="M32" s="446"/>
      <c r="N32" s="447"/>
      <c r="O32" s="448"/>
    </row>
    <row r="33" spans="1:15" s="220" customFormat="1" ht="12.75">
      <c r="A33" s="438"/>
      <c r="B33" s="439"/>
      <c r="C33" s="500" t="s">
        <v>393</v>
      </c>
      <c r="D33" s="440"/>
      <c r="E33" s="441"/>
      <c r="F33" s="450"/>
      <c r="G33" s="450"/>
      <c r="H33" s="434"/>
      <c r="I33" s="416"/>
      <c r="J33" s="269"/>
      <c r="K33" s="269"/>
      <c r="L33" s="445"/>
      <c r="M33" s="446"/>
      <c r="N33" s="447"/>
      <c r="O33" s="448"/>
    </row>
    <row r="34" spans="1:15" s="220" customFormat="1" ht="12.75">
      <c r="A34" s="438" t="str">
        <f>$B$11</f>
        <v>I.</v>
      </c>
      <c r="B34" s="439">
        <f>COUNT($A$13:B31)+1</f>
        <v>10</v>
      </c>
      <c r="C34" s="501" t="s">
        <v>385</v>
      </c>
      <c r="D34" s="440" t="s">
        <v>8</v>
      </c>
      <c r="E34" s="441">
        <v>40</v>
      </c>
      <c r="F34" s="450">
        <f>IF(OSNOVA!$B$42=1,+H34*FRD*DF*(I34+1),"")</f>
        <v>0</v>
      </c>
      <c r="G34" s="450">
        <f>IF(OSNOVA!$B$42=1,E34*F34,"")</f>
        <v>0</v>
      </c>
      <c r="H34" s="434"/>
      <c r="I34" s="451"/>
      <c r="J34" s="452"/>
      <c r="K34" s="452"/>
      <c r="L34" s="445"/>
      <c r="M34" s="446"/>
      <c r="N34" s="447"/>
      <c r="O34" s="448"/>
    </row>
    <row r="35" spans="1:15" s="220" customFormat="1" ht="12.75">
      <c r="A35" s="438"/>
      <c r="B35" s="439"/>
      <c r="C35" s="454"/>
      <c r="D35" s="440"/>
      <c r="E35" s="441"/>
      <c r="F35" s="450"/>
      <c r="G35" s="450"/>
      <c r="H35" s="434"/>
      <c r="I35" s="416"/>
      <c r="J35" s="269"/>
      <c r="K35" s="269"/>
      <c r="L35" s="445"/>
      <c r="M35" s="446"/>
      <c r="N35" s="447"/>
      <c r="O35" s="448"/>
    </row>
    <row r="36" spans="1:15" s="220" customFormat="1" ht="12.75">
      <c r="A36" s="438" t="str">
        <f>$B$11</f>
        <v>I.</v>
      </c>
      <c r="B36" s="439">
        <f>COUNT($A$13:B34)+1</f>
        <v>11</v>
      </c>
      <c r="C36" s="501" t="s">
        <v>394</v>
      </c>
      <c r="D36" s="440" t="s">
        <v>8</v>
      </c>
      <c r="E36" s="441">
        <v>10</v>
      </c>
      <c r="F36" s="450">
        <f>IF(OSNOVA!$B$42=1,+H36*FRD*DF*(I36+1),"")</f>
        <v>0</v>
      </c>
      <c r="G36" s="450">
        <f>IF(OSNOVA!$B$42=1,E36*F36,"")</f>
        <v>0</v>
      </c>
      <c r="H36" s="434"/>
      <c r="I36" s="451"/>
      <c r="J36" s="452"/>
      <c r="K36" s="452"/>
      <c r="L36" s="445"/>
      <c r="M36" s="446"/>
      <c r="N36" s="447"/>
      <c r="O36" s="448"/>
    </row>
    <row r="37" spans="1:15" s="220" customFormat="1" ht="12.75">
      <c r="A37" s="438"/>
      <c r="B37" s="439"/>
      <c r="C37" s="454"/>
      <c r="D37" s="440"/>
      <c r="E37" s="441"/>
      <c r="F37" s="450"/>
      <c r="G37" s="450"/>
      <c r="H37" s="434"/>
      <c r="I37" s="416"/>
      <c r="J37" s="269"/>
      <c r="K37" s="269"/>
      <c r="L37" s="445"/>
      <c r="M37" s="446"/>
      <c r="N37" s="447"/>
      <c r="O37" s="448"/>
    </row>
    <row r="38" spans="1:15" s="220" customFormat="1" ht="12.75">
      <c r="A38" s="438" t="str">
        <f>$B$11</f>
        <v>I.</v>
      </c>
      <c r="B38" s="439">
        <f>COUNT($A$13:B36)+1</f>
        <v>12</v>
      </c>
      <c r="C38" s="502" t="s">
        <v>395</v>
      </c>
      <c r="D38" s="440" t="s">
        <v>8</v>
      </c>
      <c r="E38" s="441">
        <v>50</v>
      </c>
      <c r="F38" s="450">
        <f>IF(OSNOVA!$B$42=1,+H38*FRD*DF*(I38+1),"")</f>
        <v>0</v>
      </c>
      <c r="G38" s="450">
        <f>IF(OSNOVA!$B$42=1,E38*F38,"")</f>
        <v>0</v>
      </c>
      <c r="H38" s="434"/>
      <c r="I38" s="451"/>
      <c r="J38" s="452"/>
      <c r="K38" s="452"/>
      <c r="L38" s="445"/>
      <c r="M38" s="446"/>
      <c r="N38" s="447"/>
      <c r="O38" s="448"/>
    </row>
    <row r="39" spans="1:15" s="220" customFormat="1" ht="12.75">
      <c r="A39" s="438"/>
      <c r="B39" s="439"/>
      <c r="C39" s="502"/>
      <c r="D39" s="440"/>
      <c r="E39" s="441"/>
      <c r="F39" s="450"/>
      <c r="G39" s="450"/>
      <c r="H39" s="434"/>
      <c r="I39" s="416"/>
      <c r="J39" s="269"/>
      <c r="K39" s="269"/>
      <c r="L39" s="445"/>
      <c r="M39" s="446"/>
      <c r="N39" s="447"/>
      <c r="O39" s="448"/>
    </row>
    <row r="40" spans="1:15" s="220" customFormat="1" ht="12.75">
      <c r="A40" s="438"/>
      <c r="B40" s="439"/>
      <c r="C40" s="500" t="s">
        <v>396</v>
      </c>
      <c r="D40" s="440"/>
      <c r="E40" s="441"/>
      <c r="F40" s="450"/>
      <c r="G40" s="450"/>
      <c r="H40" s="434"/>
      <c r="I40" s="416"/>
      <c r="J40" s="269"/>
      <c r="K40" s="269"/>
      <c r="L40" s="445"/>
      <c r="M40" s="446"/>
      <c r="N40" s="447"/>
      <c r="O40" s="448"/>
    </row>
    <row r="41" spans="1:15" s="220" customFormat="1" ht="12.75">
      <c r="A41" s="438" t="str">
        <f>$B$11</f>
        <v>I.</v>
      </c>
      <c r="B41" s="439">
        <f>COUNT($A$13:B38)+1</f>
        <v>13</v>
      </c>
      <c r="C41" s="501" t="s">
        <v>394</v>
      </c>
      <c r="D41" s="440" t="s">
        <v>8</v>
      </c>
      <c r="E41" s="441">
        <v>20</v>
      </c>
      <c r="F41" s="450">
        <f>IF(OSNOVA!$B$42=1,+H41*FRD*DF*(I41+1),"")</f>
        <v>0</v>
      </c>
      <c r="G41" s="450">
        <f>IF(OSNOVA!$B$42=1,E41*F41,"")</f>
        <v>0</v>
      </c>
      <c r="H41" s="434"/>
      <c r="I41" s="451"/>
      <c r="J41" s="452"/>
      <c r="K41" s="452"/>
      <c r="L41" s="445"/>
      <c r="M41" s="446"/>
      <c r="N41" s="447"/>
      <c r="O41" s="448"/>
    </row>
    <row r="42" spans="1:15" s="220" customFormat="1" ht="12.75">
      <c r="A42" s="438"/>
      <c r="B42" s="439"/>
      <c r="C42" s="454"/>
      <c r="D42" s="440"/>
      <c r="E42" s="441"/>
      <c r="F42" s="450"/>
      <c r="G42" s="450"/>
      <c r="H42" s="434"/>
      <c r="I42" s="416"/>
      <c r="J42" s="269"/>
      <c r="K42" s="269"/>
      <c r="L42" s="445"/>
      <c r="M42" s="446"/>
      <c r="N42" s="447"/>
      <c r="O42" s="448"/>
    </row>
    <row r="43" spans="1:15" s="220" customFormat="1" ht="12.75">
      <c r="A43" s="438" t="str">
        <f>$B$11</f>
        <v>I.</v>
      </c>
      <c r="B43" s="439">
        <f>COUNT($A$13:B41)+1</f>
        <v>14</v>
      </c>
      <c r="C43" s="502" t="s">
        <v>395</v>
      </c>
      <c r="D43" s="440" t="s">
        <v>8</v>
      </c>
      <c r="E43" s="441">
        <v>20</v>
      </c>
      <c r="F43" s="450">
        <f>IF(OSNOVA!$B$42=1,+H43*FRD*DF*(I43+1),"")</f>
        <v>0</v>
      </c>
      <c r="G43" s="450">
        <f>IF(OSNOVA!$B$42=1,E43*F43,"")</f>
        <v>0</v>
      </c>
      <c r="H43" s="434"/>
      <c r="I43" s="451"/>
      <c r="J43" s="452"/>
      <c r="K43" s="452"/>
      <c r="L43" s="445"/>
      <c r="M43" s="446"/>
      <c r="N43" s="447"/>
      <c r="O43" s="448"/>
    </row>
    <row r="44" spans="1:15" s="220" customFormat="1" ht="12.75">
      <c r="A44" s="438"/>
      <c r="B44" s="439"/>
      <c r="C44" s="502"/>
      <c r="D44" s="440"/>
      <c r="E44" s="441"/>
      <c r="F44" s="450"/>
      <c r="G44" s="450"/>
      <c r="H44" s="434"/>
      <c r="I44" s="416"/>
      <c r="J44" s="269"/>
      <c r="K44" s="269"/>
      <c r="L44" s="445"/>
      <c r="M44" s="446"/>
      <c r="N44" s="447"/>
      <c r="O44" s="448"/>
    </row>
    <row r="45" spans="1:15" s="220" customFormat="1" ht="12.75">
      <c r="A45" s="438"/>
      <c r="B45" s="439"/>
      <c r="C45" s="500" t="s">
        <v>397</v>
      </c>
      <c r="D45" s="440"/>
      <c r="E45" s="441"/>
      <c r="F45" s="450"/>
      <c r="G45" s="450"/>
      <c r="H45" s="434"/>
      <c r="I45" s="416"/>
      <c r="J45" s="269"/>
      <c r="K45" s="269"/>
      <c r="L45" s="445"/>
      <c r="M45" s="446"/>
      <c r="N45" s="447"/>
      <c r="O45" s="448"/>
    </row>
    <row r="46" spans="1:15" s="220" customFormat="1" ht="12.75">
      <c r="A46" s="438" t="str">
        <f>$B$11</f>
        <v>I.</v>
      </c>
      <c r="B46" s="439">
        <f>COUNT($A$13:B43)+1</f>
        <v>15</v>
      </c>
      <c r="C46" s="501" t="s">
        <v>394</v>
      </c>
      <c r="D46" s="440" t="s">
        <v>8</v>
      </c>
      <c r="E46" s="441">
        <v>20</v>
      </c>
      <c r="F46" s="450">
        <f>IF(OSNOVA!$B$42=1,+H46*FRD*DF*(I46+1),"")</f>
        <v>0</v>
      </c>
      <c r="G46" s="450">
        <f>IF(OSNOVA!$B$42=1,E46*F46,"")</f>
        <v>0</v>
      </c>
      <c r="H46" s="434"/>
      <c r="I46" s="451"/>
      <c r="J46" s="452"/>
      <c r="K46" s="452"/>
      <c r="L46" s="445"/>
      <c r="M46" s="446"/>
      <c r="N46" s="447"/>
      <c r="O46" s="448"/>
    </row>
    <row r="47" spans="1:15" s="220" customFormat="1" ht="12.75">
      <c r="A47" s="438"/>
      <c r="B47" s="439"/>
      <c r="C47" s="454"/>
      <c r="D47" s="440"/>
      <c r="E47" s="441"/>
      <c r="F47" s="450"/>
      <c r="G47" s="450"/>
      <c r="H47" s="434"/>
      <c r="I47" s="416"/>
      <c r="J47" s="269"/>
      <c r="K47" s="269"/>
      <c r="L47" s="445"/>
      <c r="M47" s="446"/>
      <c r="N47" s="447"/>
      <c r="O47" s="448"/>
    </row>
    <row r="48" spans="1:15" s="220" customFormat="1" ht="12.75">
      <c r="A48" s="438" t="str">
        <f>$B$11</f>
        <v>I.</v>
      </c>
      <c r="B48" s="439">
        <f>COUNT($A$13:B46)+1</f>
        <v>16</v>
      </c>
      <c r="C48" s="502" t="s">
        <v>395</v>
      </c>
      <c r="D48" s="440" t="s">
        <v>8</v>
      </c>
      <c r="E48" s="441">
        <v>20</v>
      </c>
      <c r="F48" s="450">
        <f>IF(OSNOVA!$B$42=1,+H48*FRD*DF*(I48+1),"")</f>
        <v>0</v>
      </c>
      <c r="G48" s="450">
        <f>IF(OSNOVA!$B$42=1,E48*F48,"")</f>
        <v>0</v>
      </c>
      <c r="H48" s="434"/>
      <c r="I48" s="451"/>
      <c r="J48" s="452"/>
      <c r="K48" s="452"/>
      <c r="L48" s="445"/>
      <c r="M48" s="446"/>
      <c r="N48" s="447"/>
      <c r="O48" s="448"/>
    </row>
    <row r="49" spans="1:15" s="220" customFormat="1" ht="12.75">
      <c r="A49" s="438"/>
      <c r="B49" s="439"/>
      <c r="C49" s="454"/>
      <c r="D49" s="440"/>
      <c r="E49" s="441"/>
      <c r="F49" s="450"/>
      <c r="G49" s="450"/>
      <c r="H49" s="434"/>
      <c r="I49" s="416"/>
      <c r="J49" s="269"/>
      <c r="K49" s="269"/>
      <c r="L49" s="445"/>
      <c r="M49" s="446"/>
      <c r="N49" s="447"/>
      <c r="O49" s="448"/>
    </row>
    <row r="50" spans="1:15" s="220" customFormat="1" ht="36">
      <c r="A50" s="438" t="str">
        <f>$B$11</f>
        <v>I.</v>
      </c>
      <c r="B50" s="439">
        <f>COUNT($A$13:B48)+1</f>
        <v>17</v>
      </c>
      <c r="C50" s="501" t="s">
        <v>398</v>
      </c>
      <c r="D50" s="440" t="s">
        <v>103</v>
      </c>
      <c r="E50" s="441">
        <v>1</v>
      </c>
      <c r="F50" s="450">
        <f>IF(OSNOVA!$B$42=1,+H50*FRD*DF*(I50+1),"")</f>
        <v>0</v>
      </c>
      <c r="G50" s="450">
        <f>IF(OSNOVA!$B$42=1,E50*F50,"")</f>
        <v>0</v>
      </c>
      <c r="H50" s="434"/>
      <c r="I50" s="451"/>
      <c r="J50" s="452"/>
      <c r="K50" s="452"/>
      <c r="L50" s="445"/>
      <c r="M50" s="446"/>
      <c r="N50" s="447"/>
      <c r="O50" s="448"/>
    </row>
    <row r="51" spans="1:15" s="220" customFormat="1" ht="12.75">
      <c r="A51" s="438"/>
      <c r="B51" s="439"/>
      <c r="C51" s="454"/>
      <c r="D51" s="440"/>
      <c r="E51" s="441"/>
      <c r="F51" s="450"/>
      <c r="G51" s="450"/>
      <c r="H51" s="434"/>
      <c r="I51" s="416"/>
      <c r="J51" s="269"/>
      <c r="K51" s="269"/>
      <c r="L51" s="445"/>
      <c r="M51" s="446"/>
      <c r="N51" s="447"/>
      <c r="O51" s="448"/>
    </row>
    <row r="52" spans="1:15" s="220" customFormat="1" ht="12.75">
      <c r="A52" s="438"/>
      <c r="B52" s="439"/>
      <c r="C52" s="454"/>
      <c r="D52" s="440"/>
      <c r="E52" s="441"/>
      <c r="F52" s="450"/>
      <c r="G52" s="450"/>
      <c r="H52" s="434"/>
      <c r="I52" s="416"/>
      <c r="J52" s="269"/>
      <c r="K52" s="269"/>
      <c r="L52" s="445"/>
      <c r="M52" s="446"/>
      <c r="N52" s="447"/>
      <c r="O52" s="448"/>
    </row>
    <row r="53" spans="1:15" s="220" customFormat="1" ht="13.5" thickBot="1">
      <c r="A53" s="519" t="str">
        <f>CONCATENATE(C13," - SKUPAJ:")</f>
        <v>ELEKTRO DEL-OZVOČENJE - SKUPAJ:</v>
      </c>
      <c r="B53" s="520"/>
      <c r="C53" s="520"/>
      <c r="D53" s="520"/>
      <c r="E53" s="455"/>
      <c r="F53" s="456"/>
      <c r="G53" s="457">
        <f>IF(OSNOVA!$B$42=1,SUM(G15:G51),"")</f>
        <v>0</v>
      </c>
      <c r="H53" s="434"/>
      <c r="I53" s="416"/>
      <c r="J53" s="269"/>
      <c r="K53" s="269"/>
      <c r="L53" s="445"/>
      <c r="M53" s="446"/>
      <c r="N53" s="447"/>
      <c r="O53" s="448"/>
    </row>
    <row r="54" spans="1:15" s="220" customFormat="1" ht="12.75">
      <c r="A54" s="438"/>
      <c r="B54" s="439"/>
      <c r="C54" s="454"/>
      <c r="D54" s="440"/>
      <c r="E54" s="441"/>
      <c r="F54" s="450"/>
      <c r="G54" s="450"/>
      <c r="H54" s="434"/>
      <c r="I54" s="416"/>
      <c r="J54" s="269"/>
      <c r="K54" s="269"/>
      <c r="L54" s="445"/>
      <c r="M54" s="446"/>
      <c r="N54" s="447"/>
      <c r="O54" s="448"/>
    </row>
    <row r="55" spans="1:11" ht="12.75">
      <c r="A55" s="435"/>
      <c r="B55" s="436"/>
      <c r="C55" s="314" t="s">
        <v>605</v>
      </c>
      <c r="D55" s="214"/>
      <c r="E55" s="318"/>
      <c r="F55" s="215"/>
      <c r="G55" s="319"/>
      <c r="H55" s="434"/>
      <c r="I55" s="437"/>
      <c r="J55" s="282"/>
      <c r="K55" s="282"/>
    </row>
    <row r="56" spans="1:11" ht="12.75">
      <c r="A56" s="435"/>
      <c r="B56" s="436"/>
      <c r="C56" s="458"/>
      <c r="D56" s="214"/>
      <c r="E56" s="318"/>
      <c r="F56" s="215"/>
      <c r="G56" s="319"/>
      <c r="H56" s="434"/>
      <c r="I56" s="437"/>
      <c r="J56" s="282"/>
      <c r="K56" s="282"/>
    </row>
    <row r="57" spans="1:15" s="220" customFormat="1" ht="60">
      <c r="A57" s="438" t="str">
        <f>$B$11</f>
        <v>I.</v>
      </c>
      <c r="B57" s="439">
        <f>COUNT($A$13:B55)+1</f>
        <v>18</v>
      </c>
      <c r="C57" s="501" t="s">
        <v>399</v>
      </c>
      <c r="D57" s="440" t="s">
        <v>10</v>
      </c>
      <c r="E57" s="441">
        <v>2</v>
      </c>
      <c r="F57" s="450">
        <f>IF(OSNOVA!$B$42=1,+H57*FRD*DF*(I57+1),"")</f>
        <v>0</v>
      </c>
      <c r="G57" s="450">
        <f>IF(OSNOVA!$B$42=1,E57*F57,"")</f>
        <v>0</v>
      </c>
      <c r="H57" s="434"/>
      <c r="I57" s="443"/>
      <c r="J57" s="444"/>
      <c r="K57" s="444"/>
      <c r="L57" s="445"/>
      <c r="M57" s="446"/>
      <c r="N57" s="447"/>
      <c r="O57" s="448"/>
    </row>
    <row r="58" spans="1:15" s="467" customFormat="1" ht="12.75">
      <c r="A58" s="459"/>
      <c r="B58" s="460"/>
      <c r="C58" s="502"/>
      <c r="D58" s="440"/>
      <c r="E58" s="441"/>
      <c r="F58" s="461"/>
      <c r="G58" s="442"/>
      <c r="H58" s="434"/>
      <c r="I58" s="462"/>
      <c r="J58" s="463"/>
      <c r="K58" s="463"/>
      <c r="L58" s="464"/>
      <c r="M58" s="465"/>
      <c r="N58" s="447"/>
      <c r="O58" s="466"/>
    </row>
    <row r="59" spans="1:15" s="220" customFormat="1" ht="16.5" customHeight="1">
      <c r="A59" s="438" t="str">
        <f>$B$11</f>
        <v>I.</v>
      </c>
      <c r="B59" s="439">
        <f>COUNT($A$13:B57)+1</f>
        <v>19</v>
      </c>
      <c r="C59" s="502" t="s">
        <v>400</v>
      </c>
      <c r="D59" s="440" t="s">
        <v>10</v>
      </c>
      <c r="E59" s="441">
        <v>2</v>
      </c>
      <c r="F59" s="450">
        <f>IF(OSNOVA!$B$42=1,+H59*FRD*DF*(I59+1),"")</f>
        <v>0</v>
      </c>
      <c r="G59" s="450">
        <f>IF(OSNOVA!$B$42=1,E59*F59,"")</f>
        <v>0</v>
      </c>
      <c r="H59" s="434"/>
      <c r="I59" s="443"/>
      <c r="J59" s="444"/>
      <c r="K59" s="444"/>
      <c r="L59" s="445"/>
      <c r="M59" s="446"/>
      <c r="N59" s="447"/>
      <c r="O59" s="178"/>
    </row>
    <row r="60" spans="1:15" s="467" customFormat="1" ht="12.75">
      <c r="A60" s="459"/>
      <c r="B60" s="460"/>
      <c r="C60" s="502"/>
      <c r="D60" s="440"/>
      <c r="E60" s="441"/>
      <c r="F60" s="461"/>
      <c r="G60" s="442"/>
      <c r="H60" s="434"/>
      <c r="I60" s="462"/>
      <c r="J60" s="463"/>
      <c r="K60" s="463"/>
      <c r="L60" s="464"/>
      <c r="M60" s="465"/>
      <c r="N60" s="447"/>
      <c r="O60" s="448"/>
    </row>
    <row r="61" spans="1:15" s="220" customFormat="1" ht="12.75">
      <c r="A61" s="438" t="str">
        <f>$B$11</f>
        <v>I.</v>
      </c>
      <c r="B61" s="439">
        <f>COUNT($A$13:B59)+1</f>
        <v>20</v>
      </c>
      <c r="C61" s="502" t="s">
        <v>401</v>
      </c>
      <c r="D61" s="440" t="s">
        <v>10</v>
      </c>
      <c r="E61" s="441">
        <v>2</v>
      </c>
      <c r="F61" s="450">
        <f>IF(OSNOVA!$B$42=1,+H61*FRD*DF*(I61+1),"")</f>
        <v>0</v>
      </c>
      <c r="G61" s="450">
        <f>IF(OSNOVA!$B$42=1,E61*F61,"")</f>
        <v>0</v>
      </c>
      <c r="H61" s="434"/>
      <c r="I61" s="443"/>
      <c r="J61" s="444"/>
      <c r="K61" s="444"/>
      <c r="L61" s="445"/>
      <c r="M61" s="446"/>
      <c r="N61" s="447"/>
      <c r="O61" s="466"/>
    </row>
    <row r="62" spans="1:15" s="220" customFormat="1" ht="12.75">
      <c r="A62" s="459"/>
      <c r="B62" s="439"/>
      <c r="C62" s="502"/>
      <c r="D62" s="440"/>
      <c r="E62" s="441"/>
      <c r="F62" s="461"/>
      <c r="G62" s="442"/>
      <c r="H62" s="434"/>
      <c r="I62" s="437"/>
      <c r="J62" s="282"/>
      <c r="K62" s="282"/>
      <c r="L62" s="445"/>
      <c r="M62" s="446"/>
      <c r="N62" s="447"/>
      <c r="O62" s="466"/>
    </row>
    <row r="63" spans="1:15" s="220" customFormat="1" ht="48.75" customHeight="1">
      <c r="A63" s="438" t="str">
        <f>$B$11</f>
        <v>I.</v>
      </c>
      <c r="B63" s="439">
        <f>COUNT($A$13:B61)+1</f>
        <v>21</v>
      </c>
      <c r="C63" s="502" t="s">
        <v>402</v>
      </c>
      <c r="D63" s="440" t="s">
        <v>103</v>
      </c>
      <c r="E63" s="441">
        <v>2</v>
      </c>
      <c r="F63" s="450">
        <f>IF(OSNOVA!$B$42=1,+H63*FRD*DF*(I63+1),"")</f>
        <v>0</v>
      </c>
      <c r="G63" s="450">
        <f>IF(OSNOVA!$B$42=1,E63*F63,"")</f>
        <v>0</v>
      </c>
      <c r="H63" s="434"/>
      <c r="I63" s="443"/>
      <c r="J63" s="444"/>
      <c r="K63" s="444"/>
      <c r="L63" s="445"/>
      <c r="M63" s="446"/>
      <c r="N63" s="447"/>
      <c r="O63" s="466"/>
    </row>
    <row r="64" spans="1:15" s="220" customFormat="1" ht="12.75">
      <c r="A64" s="459"/>
      <c r="B64" s="439"/>
      <c r="C64" s="502"/>
      <c r="D64" s="440"/>
      <c r="E64" s="441"/>
      <c r="F64" s="461"/>
      <c r="G64" s="442"/>
      <c r="H64" s="434"/>
      <c r="I64" s="437"/>
      <c r="J64" s="282"/>
      <c r="K64" s="282"/>
      <c r="L64" s="445"/>
      <c r="M64" s="446"/>
      <c r="N64" s="447"/>
      <c r="O64" s="466"/>
    </row>
    <row r="65" spans="1:15" s="220" customFormat="1" ht="84">
      <c r="A65" s="438" t="str">
        <f>$B$11</f>
        <v>I.</v>
      </c>
      <c r="B65" s="439">
        <f>COUNT($A$13:B63)+1</f>
        <v>22</v>
      </c>
      <c r="C65" s="501" t="s">
        <v>403</v>
      </c>
      <c r="D65" s="440" t="s">
        <v>10</v>
      </c>
      <c r="E65" s="441">
        <v>2</v>
      </c>
      <c r="F65" s="450">
        <f>IF(OSNOVA!$B$42=1,+H65*FRD*DF*(I65+1),"")</f>
        <v>0</v>
      </c>
      <c r="G65" s="450">
        <f>IF(OSNOVA!$B$42=1,E65*F65,"")</f>
        <v>0</v>
      </c>
      <c r="H65" s="434"/>
      <c r="I65" s="443"/>
      <c r="J65" s="444"/>
      <c r="K65" s="444"/>
      <c r="L65" s="445"/>
      <c r="M65" s="446"/>
      <c r="N65" s="447"/>
      <c r="O65" s="466"/>
    </row>
    <row r="66" spans="1:15" s="467" customFormat="1" ht="12.75">
      <c r="A66" s="459"/>
      <c r="B66" s="460"/>
      <c r="C66" s="502"/>
      <c r="D66" s="440"/>
      <c r="E66" s="441"/>
      <c r="F66" s="461"/>
      <c r="G66" s="442"/>
      <c r="H66" s="434"/>
      <c r="I66" s="462"/>
      <c r="J66" s="463"/>
      <c r="K66" s="463"/>
      <c r="L66" s="464"/>
      <c r="M66" s="465"/>
      <c r="N66" s="447"/>
      <c r="O66" s="448"/>
    </row>
    <row r="67" spans="1:15" s="220" customFormat="1" ht="219.75" customHeight="1">
      <c r="A67" s="438" t="str">
        <f>$B$11</f>
        <v>I.</v>
      </c>
      <c r="B67" s="439">
        <f>COUNT($A$13:B65)+1</f>
        <v>23</v>
      </c>
      <c r="C67" s="502" t="s">
        <v>404</v>
      </c>
      <c r="D67" s="440" t="s">
        <v>10</v>
      </c>
      <c r="E67" s="441">
        <v>1</v>
      </c>
      <c r="F67" s="450">
        <f>IF(OSNOVA!$B$42=1,+H67*FRD*DF*(I67+1),"")</f>
        <v>0</v>
      </c>
      <c r="G67" s="450">
        <f>IF(OSNOVA!$B$42=1,E67*F67,"")</f>
        <v>0</v>
      </c>
      <c r="H67" s="434"/>
      <c r="I67" s="443"/>
      <c r="J67" s="444"/>
      <c r="K67" s="444"/>
      <c r="L67" s="445"/>
      <c r="M67" s="446"/>
      <c r="N67" s="447"/>
      <c r="O67" s="448"/>
    </row>
    <row r="68" spans="1:15" s="220" customFormat="1" ht="12.75">
      <c r="A68" s="459"/>
      <c r="B68" s="439"/>
      <c r="C68" s="502"/>
      <c r="D68" s="440"/>
      <c r="E68" s="441"/>
      <c r="F68" s="461"/>
      <c r="G68" s="442"/>
      <c r="H68" s="434"/>
      <c r="I68" s="437"/>
      <c r="J68" s="282"/>
      <c r="K68" s="282"/>
      <c r="L68" s="445"/>
      <c r="M68" s="446"/>
      <c r="N68" s="447"/>
      <c r="O68" s="448"/>
    </row>
    <row r="69" spans="1:15" s="220" customFormat="1" ht="12.75">
      <c r="A69" s="438" t="str">
        <f>$B$11</f>
        <v>I.</v>
      </c>
      <c r="B69" s="439">
        <f>COUNT($A$13:B67)+1</f>
        <v>24</v>
      </c>
      <c r="C69" s="501" t="s">
        <v>405</v>
      </c>
      <c r="D69" s="440" t="s">
        <v>10</v>
      </c>
      <c r="E69" s="441">
        <v>12</v>
      </c>
      <c r="F69" s="450">
        <f>IF(OSNOVA!$B$42=1,+H69*FRD*DF*(I69+1),"")</f>
        <v>0</v>
      </c>
      <c r="G69" s="450">
        <f>IF(OSNOVA!$B$42=1,E69*F69,"")</f>
        <v>0</v>
      </c>
      <c r="H69" s="434"/>
      <c r="I69" s="443"/>
      <c r="J69" s="444"/>
      <c r="K69" s="444"/>
      <c r="L69" s="445"/>
      <c r="M69" s="446"/>
      <c r="N69" s="447"/>
      <c r="O69" s="448"/>
    </row>
    <row r="70" spans="1:15" s="220" customFormat="1" ht="12.75">
      <c r="A70" s="459"/>
      <c r="B70" s="439"/>
      <c r="C70" s="502"/>
      <c r="D70" s="440"/>
      <c r="E70" s="441"/>
      <c r="F70" s="461"/>
      <c r="G70" s="442"/>
      <c r="H70" s="434"/>
      <c r="I70" s="437"/>
      <c r="J70" s="282"/>
      <c r="K70" s="282"/>
      <c r="L70" s="445"/>
      <c r="M70" s="446"/>
      <c r="N70" s="447"/>
      <c r="O70" s="448"/>
    </row>
    <row r="71" spans="1:15" s="220" customFormat="1" ht="36" customHeight="1">
      <c r="A71" s="438" t="str">
        <f>$B$11</f>
        <v>I.</v>
      </c>
      <c r="B71" s="439">
        <f>COUNT($A$13:B69)+1</f>
        <v>25</v>
      </c>
      <c r="C71" s="502" t="s">
        <v>406</v>
      </c>
      <c r="D71" s="440" t="s">
        <v>10</v>
      </c>
      <c r="E71" s="441">
        <v>1</v>
      </c>
      <c r="F71" s="450">
        <f>IF(OSNOVA!$B$42=1,+H71*FRD*DF*(I71+1),"")</f>
        <v>0</v>
      </c>
      <c r="G71" s="450">
        <f>IF(OSNOVA!$B$42=1,E71*F71,"")</f>
        <v>0</v>
      </c>
      <c r="H71" s="434"/>
      <c r="I71" s="443"/>
      <c r="J71" s="444"/>
      <c r="K71" s="444"/>
      <c r="L71" s="445"/>
      <c r="M71" s="446"/>
      <c r="N71" s="447"/>
      <c r="O71" s="448"/>
    </row>
    <row r="72" spans="1:15" s="220" customFormat="1" ht="12.75">
      <c r="A72" s="459"/>
      <c r="B72" s="439"/>
      <c r="C72" s="394"/>
      <c r="D72" s="468"/>
      <c r="E72" s="441"/>
      <c r="F72" s="461"/>
      <c r="G72" s="442"/>
      <c r="H72" s="434"/>
      <c r="I72" s="443"/>
      <c r="J72" s="444"/>
      <c r="K72" s="444"/>
      <c r="L72" s="445"/>
      <c r="M72" s="446"/>
      <c r="N72" s="447"/>
      <c r="O72" s="448"/>
    </row>
    <row r="73" spans="1:15" s="220" customFormat="1" ht="108">
      <c r="A73" s="438" t="str">
        <f>$B$11</f>
        <v>I.</v>
      </c>
      <c r="B73" s="439">
        <f>COUNT($A$13:B71)+1</f>
        <v>26</v>
      </c>
      <c r="C73" s="501" t="s">
        <v>407</v>
      </c>
      <c r="D73" s="440" t="s">
        <v>103</v>
      </c>
      <c r="E73" s="441">
        <v>1</v>
      </c>
      <c r="F73" s="450">
        <f>IF(OSNOVA!$B$42=1,+H73*FRD*DF*(I73+1),"")</f>
        <v>0</v>
      </c>
      <c r="G73" s="450">
        <f>IF(OSNOVA!$B$42=1,E73*F73,"")</f>
        <v>0</v>
      </c>
      <c r="H73" s="434"/>
      <c r="I73" s="443"/>
      <c r="J73" s="444"/>
      <c r="K73" s="444"/>
      <c r="L73" s="445"/>
      <c r="M73" s="446"/>
      <c r="N73" s="447"/>
      <c r="O73" s="448"/>
    </row>
    <row r="74" spans="1:15" s="220" customFormat="1" ht="12.75">
      <c r="A74" s="459"/>
      <c r="B74" s="439"/>
      <c r="C74" s="502"/>
      <c r="D74" s="440"/>
      <c r="E74" s="441"/>
      <c r="F74" s="461"/>
      <c r="G74" s="442"/>
      <c r="H74" s="434"/>
      <c r="I74" s="437"/>
      <c r="J74" s="282"/>
      <c r="K74" s="282"/>
      <c r="L74" s="445"/>
      <c r="M74" s="446"/>
      <c r="N74" s="447"/>
      <c r="O74" s="448"/>
    </row>
    <row r="75" spans="1:15" s="220" customFormat="1" ht="96">
      <c r="A75" s="438" t="str">
        <f>$B$11</f>
        <v>I.</v>
      </c>
      <c r="B75" s="439">
        <f>COUNT($A$13:B73)+1</f>
        <v>27</v>
      </c>
      <c r="C75" s="502" t="s">
        <v>408</v>
      </c>
      <c r="D75" s="440" t="s">
        <v>103</v>
      </c>
      <c r="E75" s="441">
        <v>1</v>
      </c>
      <c r="F75" s="450">
        <f>IF(OSNOVA!$B$42=1,+H75*FRD*DF*(I75+1),"")</f>
        <v>0</v>
      </c>
      <c r="G75" s="450">
        <f>IF(OSNOVA!$B$42=1,E75*F75,"")</f>
        <v>0</v>
      </c>
      <c r="H75" s="434"/>
      <c r="I75" s="443"/>
      <c r="J75" s="444"/>
      <c r="K75" s="444"/>
      <c r="L75" s="445"/>
      <c r="M75" s="446"/>
      <c r="N75" s="447"/>
      <c r="O75" s="448"/>
    </row>
    <row r="76" spans="1:15" s="220" customFormat="1" ht="12.75">
      <c r="A76" s="459"/>
      <c r="B76" s="439"/>
      <c r="C76" s="502"/>
      <c r="D76" s="440"/>
      <c r="E76" s="441"/>
      <c r="F76" s="461"/>
      <c r="G76" s="442"/>
      <c r="H76" s="434"/>
      <c r="I76" s="443"/>
      <c r="J76" s="444"/>
      <c r="K76" s="444"/>
      <c r="L76" s="445"/>
      <c r="M76" s="446"/>
      <c r="N76" s="447"/>
      <c r="O76" s="448"/>
    </row>
    <row r="77" spans="1:15" s="220" customFormat="1" ht="12.75">
      <c r="A77" s="438" t="str">
        <f>$B$11</f>
        <v>I.</v>
      </c>
      <c r="B77" s="439">
        <f>COUNT($A$13:B75)+1</f>
        <v>28</v>
      </c>
      <c r="C77" s="501" t="s">
        <v>409</v>
      </c>
      <c r="D77" s="440" t="s">
        <v>10</v>
      </c>
      <c r="E77" s="441">
        <v>8</v>
      </c>
      <c r="F77" s="450">
        <f>IF(OSNOVA!$B$42=1,+H77*FRD*DF*(I77+1),"")</f>
        <v>0</v>
      </c>
      <c r="G77" s="450">
        <f>IF(OSNOVA!$B$42=1,E77*F77,"")</f>
        <v>0</v>
      </c>
      <c r="H77" s="434"/>
      <c r="I77" s="443"/>
      <c r="J77" s="444"/>
      <c r="K77" s="444"/>
      <c r="L77" s="445"/>
      <c r="M77" s="446"/>
      <c r="N77" s="447"/>
      <c r="O77" s="448"/>
    </row>
    <row r="78" spans="1:15" s="220" customFormat="1" ht="12.75">
      <c r="A78" s="459"/>
      <c r="B78" s="439"/>
      <c r="C78" s="502"/>
      <c r="D78" s="440"/>
      <c r="E78" s="441"/>
      <c r="F78" s="461"/>
      <c r="G78" s="442"/>
      <c r="H78" s="434"/>
      <c r="I78" s="437"/>
      <c r="J78" s="282"/>
      <c r="K78" s="282"/>
      <c r="L78" s="445"/>
      <c r="M78" s="446"/>
      <c r="N78" s="447"/>
      <c r="O78" s="448"/>
    </row>
    <row r="79" spans="1:15" s="220" customFormat="1" ht="96">
      <c r="A79" s="438" t="str">
        <f>$B$11</f>
        <v>I.</v>
      </c>
      <c r="B79" s="439">
        <f>COUNT($A$13:B77)+1</f>
        <v>29</v>
      </c>
      <c r="C79" s="502" t="s">
        <v>410</v>
      </c>
      <c r="D79" s="440" t="s">
        <v>103</v>
      </c>
      <c r="E79" s="441">
        <v>1</v>
      </c>
      <c r="F79" s="450">
        <f>IF(OSNOVA!$B$42=1,+H79*FRD*DF*(I79+1),"")</f>
        <v>0</v>
      </c>
      <c r="G79" s="450">
        <f>IF(OSNOVA!$B$42=1,E79*F79,"")</f>
        <v>0</v>
      </c>
      <c r="H79" s="434"/>
      <c r="I79" s="443"/>
      <c r="J79" s="444"/>
      <c r="K79" s="444"/>
      <c r="L79" s="445"/>
      <c r="M79" s="446"/>
      <c r="N79" s="447"/>
      <c r="O79" s="448"/>
    </row>
    <row r="80" spans="1:15" s="220" customFormat="1" ht="12.75">
      <c r="A80" s="459"/>
      <c r="B80" s="439"/>
      <c r="C80" s="502"/>
      <c r="D80" s="440"/>
      <c r="E80" s="441"/>
      <c r="F80" s="461"/>
      <c r="G80" s="442"/>
      <c r="H80" s="434"/>
      <c r="I80" s="437"/>
      <c r="J80" s="282"/>
      <c r="K80" s="282"/>
      <c r="L80" s="445"/>
      <c r="M80" s="446"/>
      <c r="N80" s="447"/>
      <c r="O80" s="448"/>
    </row>
    <row r="81" spans="1:15" s="220" customFormat="1" ht="12.75">
      <c r="A81" s="438" t="str">
        <f>$B$11</f>
        <v>I.</v>
      </c>
      <c r="B81" s="439">
        <f>COUNT($A$13:B79)+1</f>
        <v>30</v>
      </c>
      <c r="C81" s="502" t="s">
        <v>411</v>
      </c>
      <c r="D81" s="440" t="s">
        <v>10</v>
      </c>
      <c r="E81" s="441">
        <v>12</v>
      </c>
      <c r="F81" s="450">
        <f>IF(OSNOVA!$B$42=1,+H81*FRD*DF*(I81+1),"")</f>
        <v>0</v>
      </c>
      <c r="G81" s="450">
        <f>IF(OSNOVA!$B$42=1,E81*F81,"")</f>
        <v>0</v>
      </c>
      <c r="H81" s="434"/>
      <c r="I81" s="443"/>
      <c r="J81" s="444"/>
      <c r="K81" s="444"/>
      <c r="L81" s="445"/>
      <c r="M81" s="446"/>
      <c r="N81" s="447"/>
      <c r="O81" s="448"/>
    </row>
    <row r="82" spans="1:15" s="220" customFormat="1" ht="12.75">
      <c r="A82" s="459"/>
      <c r="B82" s="439"/>
      <c r="C82" s="502"/>
      <c r="D82" s="440"/>
      <c r="E82" s="441"/>
      <c r="F82" s="461"/>
      <c r="G82" s="442"/>
      <c r="H82" s="434"/>
      <c r="I82" s="437"/>
      <c r="J82" s="282"/>
      <c r="K82" s="282"/>
      <c r="L82" s="445"/>
      <c r="M82" s="446"/>
      <c r="N82" s="447"/>
      <c r="O82" s="448"/>
    </row>
    <row r="83" spans="1:15" s="220" customFormat="1" ht="60">
      <c r="A83" s="438" t="str">
        <f>$B$11</f>
        <v>I.</v>
      </c>
      <c r="B83" s="439">
        <f>COUNT($A$13:B81)+1</f>
        <v>31</v>
      </c>
      <c r="C83" s="501" t="s">
        <v>412</v>
      </c>
      <c r="D83" s="440" t="s">
        <v>413</v>
      </c>
      <c r="E83" s="441">
        <v>1</v>
      </c>
      <c r="F83" s="450">
        <f>IF(OSNOVA!$B$42=1,+H83*FRD*DF*(I83+1),"")</f>
        <v>0</v>
      </c>
      <c r="G83" s="450">
        <f>IF(OSNOVA!$B$42=1,E83*F83,"")</f>
        <v>0</v>
      </c>
      <c r="H83" s="434"/>
      <c r="I83" s="443"/>
      <c r="J83" s="444"/>
      <c r="K83" s="444"/>
      <c r="L83" s="445"/>
      <c r="M83" s="446"/>
      <c r="N83" s="447"/>
      <c r="O83" s="448"/>
    </row>
    <row r="84" spans="1:15" s="220" customFormat="1" ht="12.75">
      <c r="A84" s="459"/>
      <c r="B84" s="439"/>
      <c r="C84" s="502"/>
      <c r="D84" s="440"/>
      <c r="E84" s="441"/>
      <c r="F84" s="461"/>
      <c r="G84" s="442"/>
      <c r="H84" s="434"/>
      <c r="I84" s="437"/>
      <c r="J84" s="282"/>
      <c r="K84" s="282"/>
      <c r="L84" s="445"/>
      <c r="M84" s="446"/>
      <c r="N84" s="447"/>
      <c r="O84" s="448"/>
    </row>
    <row r="85" spans="1:15" s="220" customFormat="1" ht="48">
      <c r="A85" s="438" t="str">
        <f>$B$11</f>
        <v>I.</v>
      </c>
      <c r="B85" s="439">
        <f>COUNT($A$13:B83)+1</f>
        <v>32</v>
      </c>
      <c r="C85" s="502" t="s">
        <v>414</v>
      </c>
      <c r="D85" s="440" t="s">
        <v>103</v>
      </c>
      <c r="E85" s="441">
        <v>1</v>
      </c>
      <c r="F85" s="450">
        <f>IF(OSNOVA!$B$42=1,+H85*FRD*DF*(I85+1),"")</f>
        <v>0</v>
      </c>
      <c r="G85" s="450">
        <f>IF(OSNOVA!$B$42=1,E85*F85,"")</f>
        <v>0</v>
      </c>
      <c r="H85" s="434"/>
      <c r="I85" s="443"/>
      <c r="J85" s="444"/>
      <c r="K85" s="444"/>
      <c r="L85" s="445"/>
      <c r="M85" s="446"/>
      <c r="N85" s="447"/>
      <c r="O85" s="448"/>
    </row>
    <row r="86" spans="1:15" s="220" customFormat="1" ht="12.75">
      <c r="A86" s="459"/>
      <c r="B86" s="439"/>
      <c r="C86" s="502"/>
      <c r="D86" s="440"/>
      <c r="E86" s="441"/>
      <c r="F86" s="461"/>
      <c r="G86" s="442"/>
      <c r="H86" s="434"/>
      <c r="I86" s="437"/>
      <c r="J86" s="282"/>
      <c r="K86" s="282"/>
      <c r="L86" s="445"/>
      <c r="M86" s="446"/>
      <c r="N86" s="447"/>
      <c r="O86" s="448"/>
    </row>
    <row r="87" spans="1:15" s="220" customFormat="1" ht="72">
      <c r="A87" s="438" t="str">
        <f>$B$11</f>
        <v>I.</v>
      </c>
      <c r="B87" s="439">
        <f>COUNT($A$13:B85)+1</f>
        <v>33</v>
      </c>
      <c r="C87" s="501" t="s">
        <v>415</v>
      </c>
      <c r="D87" s="440" t="s">
        <v>103</v>
      </c>
      <c r="E87" s="441">
        <v>1</v>
      </c>
      <c r="F87" s="450">
        <f>IF(OSNOVA!$B$42=1,+H87*FRD*DF*(I87+1),"")</f>
        <v>0</v>
      </c>
      <c r="G87" s="450">
        <f>IF(OSNOVA!$B$42=1,E87*F87,"")</f>
        <v>0</v>
      </c>
      <c r="H87" s="434"/>
      <c r="I87" s="443"/>
      <c r="J87" s="444"/>
      <c r="K87" s="444"/>
      <c r="L87" s="445"/>
      <c r="M87" s="446"/>
      <c r="N87" s="447"/>
      <c r="O87" s="448"/>
    </row>
    <row r="88" spans="1:15" s="220" customFormat="1" ht="12.75">
      <c r="A88" s="459"/>
      <c r="B88" s="439"/>
      <c r="C88" s="394"/>
      <c r="D88" s="440"/>
      <c r="E88" s="441"/>
      <c r="F88" s="461"/>
      <c r="G88" s="442"/>
      <c r="H88" s="434"/>
      <c r="I88" s="443"/>
      <c r="J88" s="444"/>
      <c r="K88" s="444"/>
      <c r="L88" s="445"/>
      <c r="M88" s="446"/>
      <c r="N88" s="447"/>
      <c r="O88" s="448"/>
    </row>
    <row r="89" spans="1:15" s="220" customFormat="1" ht="84">
      <c r="A89" s="438" t="str">
        <f>$B$11</f>
        <v>I.</v>
      </c>
      <c r="B89" s="439">
        <f>COUNT($A$13:B87)+1</f>
        <v>34</v>
      </c>
      <c r="C89" s="502" t="s">
        <v>416</v>
      </c>
      <c r="D89" s="440" t="s">
        <v>10</v>
      </c>
      <c r="E89" s="441">
        <v>2</v>
      </c>
      <c r="F89" s="450">
        <f>IF(OSNOVA!$B$42=1,+H89*FRD*DF*(I89+1),"")</f>
        <v>0</v>
      </c>
      <c r="G89" s="450">
        <f>IF(OSNOVA!$B$42=1,E89*F89,"")</f>
        <v>0</v>
      </c>
      <c r="H89" s="434"/>
      <c r="I89" s="443"/>
      <c r="J89" s="444"/>
      <c r="K89" s="444"/>
      <c r="L89" s="445"/>
      <c r="M89" s="446"/>
      <c r="N89" s="447"/>
      <c r="O89" s="448"/>
    </row>
    <row r="90" spans="1:15" s="220" customFormat="1" ht="12.75">
      <c r="A90" s="459"/>
      <c r="B90" s="439"/>
      <c r="C90" s="502"/>
      <c r="D90" s="440"/>
      <c r="E90" s="441"/>
      <c r="F90" s="461"/>
      <c r="G90" s="442"/>
      <c r="H90" s="434"/>
      <c r="I90" s="437"/>
      <c r="J90" s="282"/>
      <c r="K90" s="282"/>
      <c r="L90" s="445"/>
      <c r="M90" s="446"/>
      <c r="N90" s="447"/>
      <c r="O90" s="448"/>
    </row>
    <row r="91" spans="1:15" s="220" customFormat="1" ht="72">
      <c r="A91" s="438" t="str">
        <f>$B$11</f>
        <v>I.</v>
      </c>
      <c r="B91" s="439">
        <f>COUNT($A$13:B89)+1</f>
        <v>35</v>
      </c>
      <c r="C91" s="502" t="s">
        <v>417</v>
      </c>
      <c r="D91" s="440" t="s">
        <v>10</v>
      </c>
      <c r="E91" s="441">
        <v>2</v>
      </c>
      <c r="F91" s="450">
        <f>IF(OSNOVA!$B$42=1,+H91*FRD*DF*(I91+1),"")</f>
        <v>0</v>
      </c>
      <c r="G91" s="450">
        <f>IF(OSNOVA!$B$42=1,E91*F91,"")</f>
        <v>0</v>
      </c>
      <c r="H91" s="434"/>
      <c r="I91" s="443"/>
      <c r="J91" s="444"/>
      <c r="K91" s="444"/>
      <c r="L91" s="445"/>
      <c r="M91" s="446"/>
      <c r="N91" s="447"/>
      <c r="O91" s="448"/>
    </row>
    <row r="92" spans="1:15" s="220" customFormat="1" ht="12.75">
      <c r="A92" s="459"/>
      <c r="B92" s="439"/>
      <c r="C92" s="502"/>
      <c r="D92" s="440"/>
      <c r="E92" s="441"/>
      <c r="F92" s="461"/>
      <c r="G92" s="442"/>
      <c r="H92" s="434"/>
      <c r="I92" s="437"/>
      <c r="J92" s="282"/>
      <c r="K92" s="282"/>
      <c r="L92" s="445"/>
      <c r="M92" s="446"/>
      <c r="N92" s="447"/>
      <c r="O92" s="448"/>
    </row>
    <row r="93" spans="1:15" s="220" customFormat="1" ht="48">
      <c r="A93" s="438" t="str">
        <f>$B$11</f>
        <v>I.</v>
      </c>
      <c r="B93" s="439">
        <f>COUNT($A$13:B91)+1</f>
        <v>36</v>
      </c>
      <c r="C93" s="502" t="s">
        <v>418</v>
      </c>
      <c r="D93" s="440" t="s">
        <v>103</v>
      </c>
      <c r="E93" s="441">
        <v>2</v>
      </c>
      <c r="F93" s="450">
        <f>IF(OSNOVA!$B$42=1,+H93*FRD*DF*(I93+1),"")</f>
        <v>0</v>
      </c>
      <c r="G93" s="450">
        <f>IF(OSNOVA!$B$42=1,E93*F93,"")</f>
        <v>0</v>
      </c>
      <c r="H93" s="434"/>
      <c r="I93" s="443"/>
      <c r="J93" s="444"/>
      <c r="K93" s="444"/>
      <c r="L93" s="445"/>
      <c r="M93" s="446"/>
      <c r="N93" s="447"/>
      <c r="O93" s="448"/>
    </row>
    <row r="94" spans="1:15" s="220" customFormat="1" ht="12.75">
      <c r="A94" s="438"/>
      <c r="B94" s="439"/>
      <c r="C94" s="502"/>
      <c r="D94" s="440"/>
      <c r="E94" s="441"/>
      <c r="F94" s="461"/>
      <c r="G94" s="442"/>
      <c r="H94" s="434"/>
      <c r="I94" s="437"/>
      <c r="J94" s="282"/>
      <c r="K94" s="282"/>
      <c r="L94" s="445"/>
      <c r="M94" s="446"/>
      <c r="N94" s="447"/>
      <c r="O94" s="448"/>
    </row>
    <row r="95" spans="1:15" s="220" customFormat="1" ht="12.75">
      <c r="A95" s="438"/>
      <c r="B95" s="439"/>
      <c r="C95" s="500" t="s">
        <v>419</v>
      </c>
      <c r="D95" s="440"/>
      <c r="E95" s="441"/>
      <c r="F95" s="461"/>
      <c r="G95" s="442"/>
      <c r="H95" s="434"/>
      <c r="I95" s="437"/>
      <c r="J95" s="282"/>
      <c r="K95" s="282"/>
      <c r="L95" s="445"/>
      <c r="M95" s="446"/>
      <c r="N95" s="447"/>
      <c r="O95" s="448"/>
    </row>
    <row r="96" spans="1:15" s="220" customFormat="1" ht="72">
      <c r="A96" s="438" t="str">
        <f>$B$11</f>
        <v>I.</v>
      </c>
      <c r="B96" s="439">
        <f>COUNT($A$13:B94)+1</f>
        <v>37</v>
      </c>
      <c r="C96" s="502" t="s">
        <v>420</v>
      </c>
      <c r="D96" s="440" t="s">
        <v>10</v>
      </c>
      <c r="E96" s="441">
        <v>2</v>
      </c>
      <c r="F96" s="450">
        <f>IF(OSNOVA!$B$42=1,+H96*FRD*DF*(I96+1),"")</f>
        <v>0</v>
      </c>
      <c r="G96" s="450">
        <f>IF(OSNOVA!$B$42=1,E96*F96,"")</f>
        <v>0</v>
      </c>
      <c r="H96" s="434"/>
      <c r="I96" s="443"/>
      <c r="J96" s="444"/>
      <c r="K96" s="444"/>
      <c r="L96" s="445"/>
      <c r="M96" s="446"/>
      <c r="N96" s="447"/>
      <c r="O96" s="448"/>
    </row>
    <row r="97" spans="1:15" s="220" customFormat="1" ht="12.75">
      <c r="A97" s="459"/>
      <c r="B97" s="439"/>
      <c r="C97" s="502"/>
      <c r="D97" s="440"/>
      <c r="E97" s="441"/>
      <c r="F97" s="461"/>
      <c r="G97" s="442"/>
      <c r="H97" s="434"/>
      <c r="I97" s="437"/>
      <c r="J97" s="282"/>
      <c r="K97" s="282"/>
      <c r="L97" s="445"/>
      <c r="M97" s="446"/>
      <c r="N97" s="447"/>
      <c r="O97" s="448"/>
    </row>
    <row r="98" spans="1:15" s="220" customFormat="1" ht="24">
      <c r="A98" s="438" t="str">
        <f>$B$11</f>
        <v>I.</v>
      </c>
      <c r="B98" s="439">
        <f>COUNT($A$13:B96)+1</f>
        <v>38</v>
      </c>
      <c r="C98" s="502" t="s">
        <v>421</v>
      </c>
      <c r="D98" s="440" t="s">
        <v>10</v>
      </c>
      <c r="E98" s="441">
        <v>2</v>
      </c>
      <c r="F98" s="450">
        <f>IF(OSNOVA!$B$42=1,+H98*FRD*DF*(I98+1),"")</f>
        <v>0</v>
      </c>
      <c r="G98" s="450">
        <f>IF(OSNOVA!$B$42=1,E98*F98,"")</f>
        <v>0</v>
      </c>
      <c r="H98" s="434"/>
      <c r="I98" s="443"/>
      <c r="J98" s="444"/>
      <c r="K98" s="444"/>
      <c r="L98" s="445"/>
      <c r="M98" s="446"/>
      <c r="N98" s="447"/>
      <c r="O98" s="448"/>
    </row>
    <row r="99" spans="1:15" s="220" customFormat="1" ht="12.75">
      <c r="A99" s="459"/>
      <c r="B99" s="439"/>
      <c r="C99" s="502"/>
      <c r="D99" s="440"/>
      <c r="E99" s="441"/>
      <c r="F99" s="461"/>
      <c r="G99" s="442"/>
      <c r="H99" s="434"/>
      <c r="I99" s="437"/>
      <c r="J99" s="282"/>
      <c r="K99" s="282"/>
      <c r="L99" s="445"/>
      <c r="M99" s="446"/>
      <c r="N99" s="447"/>
      <c r="O99" s="448"/>
    </row>
    <row r="100" spans="1:15" s="220" customFormat="1" ht="192">
      <c r="A100" s="438" t="str">
        <f>$B$11</f>
        <v>I.</v>
      </c>
      <c r="B100" s="439">
        <f>COUNT($A$13:B98)+1</f>
        <v>39</v>
      </c>
      <c r="C100" s="502" t="s">
        <v>422</v>
      </c>
      <c r="D100" s="440" t="s">
        <v>103</v>
      </c>
      <c r="E100" s="441">
        <v>1</v>
      </c>
      <c r="F100" s="450">
        <f>IF(OSNOVA!$B$42=1,+H100*FRD*DF*(I100+1),"")</f>
        <v>0</v>
      </c>
      <c r="G100" s="450">
        <f>IF(OSNOVA!$B$42=1,E100*F100,"")</f>
        <v>0</v>
      </c>
      <c r="H100" s="434"/>
      <c r="I100" s="443"/>
      <c r="J100" s="444"/>
      <c r="K100" s="444"/>
      <c r="L100" s="445"/>
      <c r="M100" s="446"/>
      <c r="N100" s="447"/>
      <c r="O100" s="448"/>
    </row>
    <row r="101" spans="1:15" s="220" customFormat="1" ht="12.75">
      <c r="A101" s="459"/>
      <c r="B101" s="439"/>
      <c r="C101" s="502"/>
      <c r="D101" s="440"/>
      <c r="E101" s="441"/>
      <c r="F101" s="461"/>
      <c r="G101" s="442"/>
      <c r="H101" s="434"/>
      <c r="I101" s="437"/>
      <c r="J101" s="282"/>
      <c r="K101" s="282"/>
      <c r="L101" s="445"/>
      <c r="M101" s="446"/>
      <c r="N101" s="447"/>
      <c r="O101" s="448"/>
    </row>
    <row r="102" spans="1:15" s="220" customFormat="1" ht="36">
      <c r="A102" s="438" t="str">
        <f>$B$11</f>
        <v>I.</v>
      </c>
      <c r="B102" s="439">
        <f>COUNT($A$13:B100)+1</f>
        <v>40</v>
      </c>
      <c r="C102" s="502" t="s">
        <v>423</v>
      </c>
      <c r="D102" s="440" t="s">
        <v>103</v>
      </c>
      <c r="E102" s="441">
        <v>1</v>
      </c>
      <c r="F102" s="450">
        <f>IF(OSNOVA!$B$42=1,+H102*FRD*DF*(I102+1),"")</f>
        <v>0</v>
      </c>
      <c r="G102" s="450">
        <f>IF(OSNOVA!$B$42=1,E102*F102,"")</f>
        <v>0</v>
      </c>
      <c r="H102" s="434"/>
      <c r="I102" s="443"/>
      <c r="J102" s="444"/>
      <c r="K102" s="444"/>
      <c r="L102" s="445"/>
      <c r="M102" s="446"/>
      <c r="N102" s="447"/>
      <c r="O102" s="448"/>
    </row>
    <row r="103" spans="1:15" s="220" customFormat="1" ht="12.75">
      <c r="A103" s="459"/>
      <c r="B103" s="439"/>
      <c r="C103" s="502"/>
      <c r="D103" s="440"/>
      <c r="E103" s="441"/>
      <c r="F103" s="461"/>
      <c r="G103" s="442"/>
      <c r="H103" s="434"/>
      <c r="I103" s="437"/>
      <c r="J103" s="282"/>
      <c r="K103" s="282"/>
      <c r="L103" s="445"/>
      <c r="M103" s="446"/>
      <c r="N103" s="447"/>
      <c r="O103" s="448"/>
    </row>
    <row r="104" spans="1:15" s="220" customFormat="1" ht="24">
      <c r="A104" s="438" t="str">
        <f>$B$11</f>
        <v>I.</v>
      </c>
      <c r="B104" s="439">
        <f>COUNT($A$13:B102)+1</f>
        <v>41</v>
      </c>
      <c r="C104" s="502" t="s">
        <v>424</v>
      </c>
      <c r="D104" s="440" t="s">
        <v>10</v>
      </c>
      <c r="E104" s="441">
        <v>2</v>
      </c>
      <c r="F104" s="450">
        <f>IF(OSNOVA!$B$42=1,+H104*FRD*DF*(I104+1),"")</f>
        <v>0</v>
      </c>
      <c r="G104" s="450">
        <f>IF(OSNOVA!$B$42=1,E104*F104,"")</f>
        <v>0</v>
      </c>
      <c r="H104" s="434"/>
      <c r="I104" s="443"/>
      <c r="J104" s="444"/>
      <c r="K104" s="444"/>
      <c r="L104" s="445"/>
      <c r="M104" s="446"/>
      <c r="N104" s="447"/>
      <c r="O104" s="448"/>
    </row>
    <row r="105" spans="1:15" s="220" customFormat="1" ht="12.75">
      <c r="A105" s="459"/>
      <c r="B105" s="439"/>
      <c r="C105" s="502"/>
      <c r="D105" s="440"/>
      <c r="E105" s="441"/>
      <c r="F105" s="461"/>
      <c r="G105" s="442"/>
      <c r="H105" s="434"/>
      <c r="I105" s="437"/>
      <c r="J105" s="282"/>
      <c r="K105" s="282"/>
      <c r="L105" s="445"/>
      <c r="M105" s="446"/>
      <c r="N105" s="447"/>
      <c r="O105" s="448"/>
    </row>
    <row r="106" spans="1:15" s="220" customFormat="1" ht="12.75">
      <c r="A106" s="459"/>
      <c r="B106" s="439"/>
      <c r="C106" s="500" t="s">
        <v>425</v>
      </c>
      <c r="D106" s="440"/>
      <c r="E106" s="441"/>
      <c r="F106" s="461"/>
      <c r="G106" s="442"/>
      <c r="H106" s="434"/>
      <c r="I106" s="437"/>
      <c r="J106" s="282"/>
      <c r="K106" s="282"/>
      <c r="L106" s="445"/>
      <c r="M106" s="446"/>
      <c r="N106" s="447"/>
      <c r="O106" s="448"/>
    </row>
    <row r="107" spans="1:15" s="220" customFormat="1" ht="72">
      <c r="A107" s="438" t="str">
        <f>$B$11</f>
        <v>I.</v>
      </c>
      <c r="B107" s="439">
        <f>COUNT($A$13:B104)+1</f>
        <v>42</v>
      </c>
      <c r="C107" s="501" t="s">
        <v>420</v>
      </c>
      <c r="D107" s="440" t="s">
        <v>10</v>
      </c>
      <c r="E107" s="441">
        <v>2</v>
      </c>
      <c r="F107" s="450">
        <f>IF(OSNOVA!$B$42=1,+H107*FRD*DF*(I107+1),"")</f>
        <v>0</v>
      </c>
      <c r="G107" s="450">
        <f>IF(OSNOVA!$B$42=1,E107*F107,"")</f>
        <v>0</v>
      </c>
      <c r="H107" s="434"/>
      <c r="I107" s="443"/>
      <c r="J107" s="444"/>
      <c r="K107" s="444"/>
      <c r="L107" s="445"/>
      <c r="M107" s="446"/>
      <c r="N107" s="447"/>
      <c r="O107" s="448"/>
    </row>
    <row r="108" spans="1:15" s="220" customFormat="1" ht="12.75">
      <c r="A108" s="459"/>
      <c r="B108" s="439"/>
      <c r="C108" s="502"/>
      <c r="D108" s="440"/>
      <c r="E108" s="441"/>
      <c r="F108" s="461"/>
      <c r="G108" s="442"/>
      <c r="H108" s="434"/>
      <c r="I108" s="437"/>
      <c r="J108" s="282"/>
      <c r="K108" s="282"/>
      <c r="L108" s="445"/>
      <c r="M108" s="446"/>
      <c r="N108" s="447"/>
      <c r="O108" s="448"/>
    </row>
    <row r="109" spans="1:15" s="220" customFormat="1" ht="24">
      <c r="A109" s="438" t="str">
        <f>$B$11</f>
        <v>I.</v>
      </c>
      <c r="B109" s="439">
        <f>COUNT($A$13:B107)+1</f>
        <v>43</v>
      </c>
      <c r="C109" s="502" t="s">
        <v>421</v>
      </c>
      <c r="D109" s="440" t="s">
        <v>10</v>
      </c>
      <c r="E109" s="441">
        <v>2</v>
      </c>
      <c r="F109" s="450">
        <f>IF(OSNOVA!$B$42=1,+H109*FRD*DF*(I109+1),"")</f>
        <v>0</v>
      </c>
      <c r="G109" s="450">
        <f>IF(OSNOVA!$B$42=1,E109*F109,"")</f>
        <v>0</v>
      </c>
      <c r="H109" s="434"/>
      <c r="I109" s="443"/>
      <c r="J109" s="444"/>
      <c r="K109" s="444"/>
      <c r="L109" s="445"/>
      <c r="M109" s="446"/>
      <c r="N109" s="447"/>
      <c r="O109" s="448"/>
    </row>
    <row r="110" spans="1:15" s="220" customFormat="1" ht="12.75">
      <c r="A110" s="459"/>
      <c r="B110" s="439"/>
      <c r="C110" s="502"/>
      <c r="D110" s="440"/>
      <c r="E110" s="441"/>
      <c r="F110" s="461"/>
      <c r="G110" s="442"/>
      <c r="H110" s="434"/>
      <c r="I110" s="437"/>
      <c r="J110" s="282"/>
      <c r="K110" s="282"/>
      <c r="L110" s="445"/>
      <c r="M110" s="446"/>
      <c r="N110" s="447"/>
      <c r="O110" s="448"/>
    </row>
    <row r="111" spans="1:15" s="220" customFormat="1" ht="324">
      <c r="A111" s="438" t="str">
        <f>$B$11</f>
        <v>I.</v>
      </c>
      <c r="B111" s="439">
        <f>COUNT($A$13:B109)+1</f>
        <v>44</v>
      </c>
      <c r="C111" s="501" t="s">
        <v>426</v>
      </c>
      <c r="D111" s="440" t="s">
        <v>103</v>
      </c>
      <c r="E111" s="441">
        <v>1</v>
      </c>
      <c r="F111" s="450">
        <f>IF(OSNOVA!$B$42=1,+H111*FRD*DF*(I111+1),"")</f>
        <v>0</v>
      </c>
      <c r="G111" s="450">
        <f>IF(OSNOVA!$B$42=1,E111*F111,"")</f>
        <v>0</v>
      </c>
      <c r="H111" s="434"/>
      <c r="I111" s="443"/>
      <c r="J111" s="444"/>
      <c r="K111" s="444"/>
      <c r="L111" s="445"/>
      <c r="M111" s="446"/>
      <c r="N111" s="447"/>
      <c r="O111" s="448"/>
    </row>
    <row r="112" spans="1:15" s="220" customFormat="1" ht="12.75">
      <c r="A112" s="459"/>
      <c r="B112" s="439"/>
      <c r="C112" s="502"/>
      <c r="D112" s="440"/>
      <c r="E112" s="441"/>
      <c r="F112" s="461"/>
      <c r="G112" s="442"/>
      <c r="H112" s="434"/>
      <c r="I112" s="437"/>
      <c r="J112" s="282"/>
      <c r="K112" s="282"/>
      <c r="L112" s="445"/>
      <c r="M112" s="446"/>
      <c r="N112" s="447"/>
      <c r="O112" s="448"/>
    </row>
    <row r="113" spans="1:15" s="220" customFormat="1" ht="29.25" customHeight="1">
      <c r="A113" s="438" t="str">
        <f>$B$11</f>
        <v>I.</v>
      </c>
      <c r="B113" s="439">
        <f>COUNT($A$13:B111)+1</f>
        <v>45</v>
      </c>
      <c r="C113" s="501" t="s">
        <v>427</v>
      </c>
      <c r="D113" s="440" t="s">
        <v>10</v>
      </c>
      <c r="E113" s="441">
        <v>2</v>
      </c>
      <c r="F113" s="450">
        <f>IF(OSNOVA!$B$42=1,+H113*FRD*DF*(I113+1),"")</f>
        <v>0</v>
      </c>
      <c r="G113" s="450">
        <f>IF(OSNOVA!$B$42=1,E113*F113,"")</f>
        <v>0</v>
      </c>
      <c r="H113" s="434"/>
      <c r="I113" s="443"/>
      <c r="J113" s="444"/>
      <c r="K113" s="444"/>
      <c r="L113" s="445"/>
      <c r="M113" s="446"/>
      <c r="N113" s="447"/>
      <c r="O113" s="448"/>
    </row>
    <row r="114" spans="1:15" s="220" customFormat="1" ht="12.75">
      <c r="A114" s="438"/>
      <c r="B114" s="439"/>
      <c r="C114" s="501"/>
      <c r="D114" s="440"/>
      <c r="E114" s="441"/>
      <c r="F114" s="461"/>
      <c r="G114" s="442"/>
      <c r="H114" s="434"/>
      <c r="I114" s="443"/>
      <c r="J114" s="444"/>
      <c r="K114" s="444"/>
      <c r="L114" s="445"/>
      <c r="M114" s="446"/>
      <c r="N114" s="447"/>
      <c r="O114" s="448"/>
    </row>
    <row r="115" spans="1:15" s="220" customFormat="1" ht="12.75">
      <c r="A115" s="459"/>
      <c r="B115" s="439"/>
      <c r="C115" s="500" t="s">
        <v>428</v>
      </c>
      <c r="D115" s="440"/>
      <c r="E115" s="441"/>
      <c r="F115" s="461"/>
      <c r="G115" s="442"/>
      <c r="H115" s="434"/>
      <c r="I115" s="437"/>
      <c r="J115" s="282"/>
      <c r="K115" s="282"/>
      <c r="L115" s="445"/>
      <c r="M115" s="446"/>
      <c r="N115" s="447"/>
      <c r="O115" s="448"/>
    </row>
    <row r="116" spans="1:15" s="220" customFormat="1" ht="72">
      <c r="A116" s="438" t="str">
        <f>$B$11</f>
        <v>I.</v>
      </c>
      <c r="B116" s="439">
        <f>COUNT($A$13:B115)+1</f>
        <v>46</v>
      </c>
      <c r="C116" s="501" t="s">
        <v>420</v>
      </c>
      <c r="D116" s="440" t="s">
        <v>10</v>
      </c>
      <c r="E116" s="441">
        <v>2</v>
      </c>
      <c r="F116" s="450">
        <f>IF(OSNOVA!$B$42=1,+H116*FRD*DF*(I116+1),"")</f>
        <v>0</v>
      </c>
      <c r="G116" s="450">
        <f>IF(OSNOVA!$B$42=1,E116*F116,"")</f>
        <v>0</v>
      </c>
      <c r="H116" s="434"/>
      <c r="I116" s="443"/>
      <c r="J116" s="444"/>
      <c r="K116" s="444"/>
      <c r="L116" s="445"/>
      <c r="M116" s="446"/>
      <c r="N116" s="447"/>
      <c r="O116" s="448"/>
    </row>
    <row r="117" spans="1:15" s="220" customFormat="1" ht="12.75">
      <c r="A117" s="459"/>
      <c r="B117" s="439"/>
      <c r="C117" s="502"/>
      <c r="D117" s="440"/>
      <c r="E117" s="441"/>
      <c r="F117" s="461"/>
      <c r="G117" s="442"/>
      <c r="H117" s="434"/>
      <c r="I117" s="437"/>
      <c r="J117" s="282"/>
      <c r="K117" s="282"/>
      <c r="L117" s="445"/>
      <c r="M117" s="446"/>
      <c r="N117" s="447"/>
      <c r="O117" s="448"/>
    </row>
    <row r="118" spans="1:15" s="220" customFormat="1" ht="29.25" customHeight="1">
      <c r="A118" s="438" t="str">
        <f>$B$11</f>
        <v>I.</v>
      </c>
      <c r="B118" s="439">
        <f>COUNT($A$13:B116)+1</f>
        <v>47</v>
      </c>
      <c r="C118" s="501" t="s">
        <v>429</v>
      </c>
      <c r="D118" s="440" t="s">
        <v>10</v>
      </c>
      <c r="E118" s="441">
        <v>2</v>
      </c>
      <c r="F118" s="450">
        <f>IF(OSNOVA!$B$42=1,+H118*FRD*DF*(I118+1),"")</f>
        <v>0</v>
      </c>
      <c r="G118" s="450">
        <f>IF(OSNOVA!$B$42=1,E118*F118,"")</f>
        <v>0</v>
      </c>
      <c r="H118" s="434"/>
      <c r="I118" s="443"/>
      <c r="J118" s="444"/>
      <c r="K118" s="444"/>
      <c r="L118" s="445"/>
      <c r="M118" s="446"/>
      <c r="N118" s="447"/>
      <c r="O118" s="448"/>
    </row>
    <row r="119" spans="1:15" s="220" customFormat="1" ht="12.75">
      <c r="A119" s="459"/>
      <c r="B119" s="439"/>
      <c r="C119" s="502"/>
      <c r="D119" s="440"/>
      <c r="E119" s="441"/>
      <c r="F119" s="461"/>
      <c r="G119" s="442"/>
      <c r="H119" s="434"/>
      <c r="I119" s="437"/>
      <c r="J119" s="282"/>
      <c r="K119" s="282"/>
      <c r="L119" s="445"/>
      <c r="M119" s="446"/>
      <c r="N119" s="447"/>
      <c r="O119" s="448"/>
    </row>
    <row r="120" spans="1:15" s="220" customFormat="1" ht="204">
      <c r="A120" s="438" t="str">
        <f>$B$11</f>
        <v>I.</v>
      </c>
      <c r="B120" s="439">
        <f>COUNT($A$13:B118)+1</f>
        <v>48</v>
      </c>
      <c r="C120" s="501" t="s">
        <v>430</v>
      </c>
      <c r="D120" s="440" t="s">
        <v>103</v>
      </c>
      <c r="E120" s="441">
        <v>1</v>
      </c>
      <c r="F120" s="450">
        <f>IF(OSNOVA!$B$42=1,+H120*FRD*DF*(I120+1),"")</f>
        <v>0</v>
      </c>
      <c r="G120" s="450">
        <f>IF(OSNOVA!$B$42=1,E120*F120,"")</f>
        <v>0</v>
      </c>
      <c r="H120" s="434"/>
      <c r="I120" s="443"/>
      <c r="J120" s="444"/>
      <c r="K120" s="444"/>
      <c r="L120" s="445"/>
      <c r="M120" s="446"/>
      <c r="N120" s="447"/>
      <c r="O120" s="448"/>
    </row>
    <row r="121" spans="1:15" s="220" customFormat="1" ht="12.75">
      <c r="A121" s="459"/>
      <c r="B121" s="439"/>
      <c r="C121" s="501"/>
      <c r="D121" s="440"/>
      <c r="E121" s="441"/>
      <c r="F121" s="461"/>
      <c r="G121" s="442"/>
      <c r="H121" s="434"/>
      <c r="I121" s="437"/>
      <c r="J121" s="282"/>
      <c r="K121" s="282"/>
      <c r="L121" s="445"/>
      <c r="M121" s="446"/>
      <c r="N121" s="447"/>
      <c r="O121" s="448"/>
    </row>
    <row r="122" spans="1:15" s="220" customFormat="1" ht="29.25" customHeight="1">
      <c r="A122" s="438" t="str">
        <f>$B$11</f>
        <v>I.</v>
      </c>
      <c r="B122" s="439">
        <f>COUNT($A$13:B120)+1</f>
        <v>49</v>
      </c>
      <c r="C122" s="501" t="s">
        <v>424</v>
      </c>
      <c r="D122" s="440" t="s">
        <v>10</v>
      </c>
      <c r="E122" s="441">
        <v>2</v>
      </c>
      <c r="F122" s="450">
        <f>IF(OSNOVA!$B$42=1,+H122*FRD*DF*(I122+1),"")</f>
        <v>0</v>
      </c>
      <c r="G122" s="450">
        <f>IF(OSNOVA!$B$42=1,E122*F122,"")</f>
        <v>0</v>
      </c>
      <c r="H122" s="434"/>
      <c r="I122" s="443"/>
      <c r="J122" s="444"/>
      <c r="K122" s="444"/>
      <c r="L122" s="445"/>
      <c r="M122" s="446"/>
      <c r="N122" s="447"/>
      <c r="O122" s="448"/>
    </row>
    <row r="123" spans="1:15" s="220" customFormat="1" ht="12.75">
      <c r="A123" s="459"/>
      <c r="B123" s="439"/>
      <c r="C123" s="501"/>
      <c r="D123" s="440"/>
      <c r="E123" s="441"/>
      <c r="F123" s="461"/>
      <c r="G123" s="442"/>
      <c r="H123" s="434"/>
      <c r="I123" s="437"/>
      <c r="J123" s="282"/>
      <c r="K123" s="282"/>
      <c r="L123" s="445"/>
      <c r="M123" s="446"/>
      <c r="N123" s="447"/>
      <c r="O123" s="448"/>
    </row>
    <row r="124" spans="1:15" s="220" customFormat="1" ht="12.75">
      <c r="A124" s="459"/>
      <c r="B124" s="439"/>
      <c r="C124" s="500" t="s">
        <v>431</v>
      </c>
      <c r="D124" s="440"/>
      <c r="E124" s="441"/>
      <c r="F124" s="461"/>
      <c r="G124" s="442"/>
      <c r="H124" s="434"/>
      <c r="I124" s="437"/>
      <c r="J124" s="282"/>
      <c r="K124" s="282"/>
      <c r="L124" s="445"/>
      <c r="M124" s="446"/>
      <c r="N124" s="447"/>
      <c r="O124" s="448"/>
    </row>
    <row r="125" spans="1:15" s="220" customFormat="1" ht="36">
      <c r="A125" s="438" t="str">
        <f>$B$11</f>
        <v>I.</v>
      </c>
      <c r="B125" s="439">
        <f>COUNT($A$13:B122)+1</f>
        <v>50</v>
      </c>
      <c r="C125" s="501" t="s">
        <v>432</v>
      </c>
      <c r="D125" s="440" t="s">
        <v>103</v>
      </c>
      <c r="E125" s="441">
        <v>6</v>
      </c>
      <c r="F125" s="450">
        <f>IF(OSNOVA!$B$42=1,+H125*FRD*DF*(I125+1),"")</f>
        <v>0</v>
      </c>
      <c r="G125" s="450">
        <f>IF(OSNOVA!$B$42=1,E125*F125,"")</f>
        <v>0</v>
      </c>
      <c r="H125" s="434"/>
      <c r="I125" s="443"/>
      <c r="J125" s="444"/>
      <c r="K125" s="444"/>
      <c r="L125" s="445"/>
      <c r="M125" s="446"/>
      <c r="N125" s="447"/>
      <c r="O125" s="448"/>
    </row>
    <row r="126" spans="1:15" s="220" customFormat="1" ht="12.75">
      <c r="A126" s="459"/>
      <c r="B126" s="439"/>
      <c r="C126" s="501"/>
      <c r="D126" s="440"/>
      <c r="E126" s="441"/>
      <c r="F126" s="461"/>
      <c r="G126" s="442"/>
      <c r="H126" s="434"/>
      <c r="I126" s="437"/>
      <c r="J126" s="282"/>
      <c r="K126" s="282"/>
      <c r="L126" s="445"/>
      <c r="M126" s="446"/>
      <c r="N126" s="447"/>
      <c r="O126" s="448"/>
    </row>
    <row r="127" spans="1:15" s="220" customFormat="1" ht="29.25" customHeight="1">
      <c r="A127" s="438" t="str">
        <f>$B$11</f>
        <v>I.</v>
      </c>
      <c r="B127" s="439">
        <f>COUNT($A$13:B125)+1</f>
        <v>51</v>
      </c>
      <c r="C127" s="501" t="s">
        <v>433</v>
      </c>
      <c r="D127" s="440" t="s">
        <v>103</v>
      </c>
      <c r="E127" s="441">
        <v>1</v>
      </c>
      <c r="F127" s="450">
        <f>IF(OSNOVA!$B$42=1,+H127*FRD*DF*(I127+1),"")</f>
        <v>0</v>
      </c>
      <c r="G127" s="450">
        <f>IF(OSNOVA!$B$42=1,E127*F127,"")</f>
        <v>0</v>
      </c>
      <c r="H127" s="434"/>
      <c r="I127" s="443"/>
      <c r="J127" s="444"/>
      <c r="K127" s="444"/>
      <c r="L127" s="445"/>
      <c r="M127" s="446"/>
      <c r="N127" s="447"/>
      <c r="O127" s="448"/>
    </row>
    <row r="128" spans="1:15" s="220" customFormat="1" ht="12.75">
      <c r="A128" s="459"/>
      <c r="B128" s="439"/>
      <c r="C128" s="501"/>
      <c r="D128" s="440"/>
      <c r="E128" s="441"/>
      <c r="F128" s="461"/>
      <c r="G128" s="442"/>
      <c r="H128" s="434"/>
      <c r="I128" s="443"/>
      <c r="J128" s="444"/>
      <c r="K128" s="444"/>
      <c r="L128" s="445"/>
      <c r="M128" s="446"/>
      <c r="N128" s="447"/>
      <c r="O128" s="448"/>
    </row>
    <row r="129" spans="1:15" s="220" customFormat="1" ht="24">
      <c r="A129" s="438" t="str">
        <f>$B$11</f>
        <v>I.</v>
      </c>
      <c r="B129" s="439">
        <f>COUNT($A$13:B127)+1</f>
        <v>52</v>
      </c>
      <c r="C129" s="501" t="s">
        <v>434</v>
      </c>
      <c r="D129" s="440" t="s">
        <v>10</v>
      </c>
      <c r="E129" s="441">
        <v>1</v>
      </c>
      <c r="F129" s="450">
        <f>IF(OSNOVA!$B$42=1,+H129*FRD*DF*(I129+1),"")</f>
        <v>0</v>
      </c>
      <c r="G129" s="450">
        <f>IF(OSNOVA!$B$42=1,E129*F129,"")</f>
        <v>0</v>
      </c>
      <c r="H129" s="434"/>
      <c r="I129" s="443"/>
      <c r="J129" s="444"/>
      <c r="K129" s="444"/>
      <c r="L129" s="445"/>
      <c r="M129" s="446"/>
      <c r="N129" s="447"/>
      <c r="O129" s="448"/>
    </row>
    <row r="130" spans="1:15" s="220" customFormat="1" ht="12.75">
      <c r="A130" s="459"/>
      <c r="B130" s="439"/>
      <c r="C130" s="501"/>
      <c r="D130" s="440"/>
      <c r="E130" s="441"/>
      <c r="F130" s="461"/>
      <c r="G130" s="442"/>
      <c r="H130" s="434"/>
      <c r="I130" s="437"/>
      <c r="J130" s="282"/>
      <c r="K130" s="282"/>
      <c r="L130" s="445"/>
      <c r="M130" s="446"/>
      <c r="N130" s="447"/>
      <c r="O130" s="448"/>
    </row>
    <row r="131" spans="1:15" s="220" customFormat="1" ht="60">
      <c r="A131" s="438" t="str">
        <f>$B$11</f>
        <v>I.</v>
      </c>
      <c r="B131" s="439">
        <f>COUNT($A$13:B129)+1</f>
        <v>53</v>
      </c>
      <c r="C131" s="501" t="s">
        <v>435</v>
      </c>
      <c r="D131" s="440" t="s">
        <v>10</v>
      </c>
      <c r="E131" s="441">
        <v>8</v>
      </c>
      <c r="F131" s="450">
        <f>IF(OSNOVA!$B$42=1,+H131*FRD*DF*(I131+1),"")</f>
        <v>0</v>
      </c>
      <c r="G131" s="450">
        <f>IF(OSNOVA!$B$42=1,E131*F131,"")</f>
        <v>0</v>
      </c>
      <c r="H131" s="434"/>
      <c r="I131" s="443"/>
      <c r="J131" s="444"/>
      <c r="K131" s="444"/>
      <c r="L131" s="445"/>
      <c r="M131" s="446"/>
      <c r="N131" s="447"/>
      <c r="O131" s="448"/>
    </row>
    <row r="132" spans="1:15" s="220" customFormat="1" ht="12.75">
      <c r="A132" s="459"/>
      <c r="B132" s="439"/>
      <c r="C132" s="501"/>
      <c r="D132" s="440"/>
      <c r="E132" s="441"/>
      <c r="F132" s="461"/>
      <c r="G132" s="442"/>
      <c r="H132" s="434"/>
      <c r="I132" s="437"/>
      <c r="J132" s="282"/>
      <c r="K132" s="282"/>
      <c r="L132" s="445"/>
      <c r="M132" s="446"/>
      <c r="N132" s="447"/>
      <c r="O132" s="448"/>
    </row>
    <row r="133" spans="1:15" s="220" customFormat="1" ht="48">
      <c r="A133" s="438" t="str">
        <f>$B$11</f>
        <v>I.</v>
      </c>
      <c r="B133" s="439">
        <f>COUNT($A$13:B131)+1</f>
        <v>54</v>
      </c>
      <c r="C133" s="503" t="s">
        <v>436</v>
      </c>
      <c r="D133" s="440" t="s">
        <v>10</v>
      </c>
      <c r="E133" s="441">
        <v>2</v>
      </c>
      <c r="F133" s="450">
        <f>IF(OSNOVA!$B$42=1,+H133*FRD*DF*(I133+1),"")</f>
        <v>0</v>
      </c>
      <c r="G133" s="450">
        <f>IF(OSNOVA!$B$42=1,E133*F133,"")</f>
        <v>0</v>
      </c>
      <c r="H133" s="434"/>
      <c r="I133" s="443"/>
      <c r="J133" s="444"/>
      <c r="K133" s="444"/>
      <c r="L133" s="445"/>
      <c r="M133" s="446"/>
      <c r="N133" s="447"/>
      <c r="O133" s="448"/>
    </row>
    <row r="134" spans="1:15" s="220" customFormat="1" ht="12.75">
      <c r="A134" s="459"/>
      <c r="B134" s="439"/>
      <c r="C134" s="503"/>
      <c r="D134" s="440"/>
      <c r="E134" s="441"/>
      <c r="F134" s="461"/>
      <c r="G134" s="442"/>
      <c r="H134" s="434"/>
      <c r="I134" s="437"/>
      <c r="J134" s="282"/>
      <c r="K134" s="282"/>
      <c r="L134" s="445"/>
      <c r="M134" s="446"/>
      <c r="N134" s="447"/>
      <c r="O134" s="448"/>
    </row>
    <row r="135" spans="1:15" s="220" customFormat="1" ht="24">
      <c r="A135" s="438" t="str">
        <f>$B$11</f>
        <v>I.</v>
      </c>
      <c r="B135" s="439">
        <f>COUNT($A$13:B133)+1</f>
        <v>55</v>
      </c>
      <c r="C135" s="504" t="s">
        <v>437</v>
      </c>
      <c r="D135" s="440" t="s">
        <v>10</v>
      </c>
      <c r="E135" s="441">
        <v>1</v>
      </c>
      <c r="F135" s="450">
        <f>IF(OSNOVA!$B$42=1,+H135*FRD*DF*(I135+1),"")</f>
        <v>0</v>
      </c>
      <c r="G135" s="450">
        <f>IF(OSNOVA!$B$42=1,E135*F135,"")</f>
        <v>0</v>
      </c>
      <c r="H135" s="434"/>
      <c r="I135" s="443"/>
      <c r="J135" s="444"/>
      <c r="K135" s="444"/>
      <c r="L135" s="445"/>
      <c r="M135" s="446"/>
      <c r="N135" s="447"/>
      <c r="O135" s="448"/>
    </row>
    <row r="136" spans="1:15" s="220" customFormat="1" ht="12.75">
      <c r="A136" s="459"/>
      <c r="B136" s="439"/>
      <c r="C136" s="503"/>
      <c r="D136" s="440"/>
      <c r="E136" s="441"/>
      <c r="F136" s="461"/>
      <c r="G136" s="442"/>
      <c r="H136" s="434"/>
      <c r="I136" s="437"/>
      <c r="J136" s="282"/>
      <c r="K136" s="282"/>
      <c r="L136" s="445"/>
      <c r="M136" s="446"/>
      <c r="N136" s="447"/>
      <c r="O136" s="448"/>
    </row>
    <row r="137" spans="1:15" s="220" customFormat="1" ht="24">
      <c r="A137" s="438" t="str">
        <f>$B$11</f>
        <v>I.</v>
      </c>
      <c r="B137" s="439">
        <f>COUNT($A$13:B135)+1</f>
        <v>56</v>
      </c>
      <c r="C137" s="501" t="s">
        <v>438</v>
      </c>
      <c r="D137" s="440" t="s">
        <v>10</v>
      </c>
      <c r="E137" s="441">
        <v>4</v>
      </c>
      <c r="F137" s="450">
        <f>IF(OSNOVA!$B$42=1,+H137*FRD*DF*(I137+1),"")</f>
        <v>0</v>
      </c>
      <c r="G137" s="450">
        <f>IF(OSNOVA!$B$42=1,E137*F137,"")</f>
        <v>0</v>
      </c>
      <c r="H137" s="434"/>
      <c r="I137" s="443"/>
      <c r="J137" s="444"/>
      <c r="K137" s="444"/>
      <c r="L137" s="445"/>
      <c r="M137" s="446"/>
      <c r="N137" s="447"/>
      <c r="O137" s="448"/>
    </row>
    <row r="138" spans="1:15" s="220" customFormat="1" ht="12.75">
      <c r="A138" s="459"/>
      <c r="B138" s="439"/>
      <c r="C138" s="394"/>
      <c r="D138" s="440"/>
      <c r="E138" s="441"/>
      <c r="F138" s="461"/>
      <c r="G138" s="442"/>
      <c r="H138" s="434"/>
      <c r="I138" s="437"/>
      <c r="J138" s="282"/>
      <c r="K138" s="282"/>
      <c r="L138" s="445"/>
      <c r="M138" s="446"/>
      <c r="N138" s="447"/>
      <c r="O138" s="448"/>
    </row>
    <row r="139" spans="1:15" s="220" customFormat="1" ht="75.75" customHeight="1">
      <c r="A139" s="438" t="str">
        <f>$B$11</f>
        <v>I.</v>
      </c>
      <c r="B139" s="439">
        <f>COUNT($A$13:B137)+1</f>
        <v>57</v>
      </c>
      <c r="C139" s="501" t="s">
        <v>439</v>
      </c>
      <c r="D139" s="440" t="s">
        <v>103</v>
      </c>
      <c r="E139" s="441">
        <v>1</v>
      </c>
      <c r="F139" s="450">
        <f>IF(OSNOVA!$B$42=1,+H139*FRD*DF*(I139+1),"")</f>
        <v>0</v>
      </c>
      <c r="G139" s="450">
        <f>IF(OSNOVA!$B$42=1,E139*F139,"")</f>
        <v>0</v>
      </c>
      <c r="H139" s="434"/>
      <c r="I139" s="443"/>
      <c r="J139" s="444"/>
      <c r="K139" s="444"/>
      <c r="L139" s="445"/>
      <c r="M139" s="446"/>
      <c r="N139" s="447"/>
      <c r="O139" s="448"/>
    </row>
    <row r="140" spans="1:15" s="220" customFormat="1" ht="12.75">
      <c r="A140" s="459"/>
      <c r="B140" s="439"/>
      <c r="C140" s="501"/>
      <c r="D140" s="440"/>
      <c r="E140" s="441"/>
      <c r="F140" s="461"/>
      <c r="G140" s="442"/>
      <c r="H140" s="434"/>
      <c r="I140" s="443"/>
      <c r="J140" s="444"/>
      <c r="K140" s="444"/>
      <c r="L140" s="445"/>
      <c r="M140" s="446"/>
      <c r="N140" s="447"/>
      <c r="O140" s="448"/>
    </row>
    <row r="141" spans="1:15" s="220" customFormat="1" ht="156">
      <c r="A141" s="438" t="str">
        <f>$B$11</f>
        <v>I.</v>
      </c>
      <c r="B141" s="439">
        <f>COUNT($A$13:B139)+1</f>
        <v>58</v>
      </c>
      <c r="C141" s="501" t="s">
        <v>440</v>
      </c>
      <c r="D141" s="440" t="s">
        <v>103</v>
      </c>
      <c r="E141" s="441">
        <v>2</v>
      </c>
      <c r="F141" s="450">
        <f>IF(OSNOVA!$B$42=1,+H141*FRD*DF*(I141+1),"")</f>
        <v>0</v>
      </c>
      <c r="G141" s="450">
        <f>IF(OSNOVA!$B$42=1,E141*F141,"")</f>
        <v>0</v>
      </c>
      <c r="H141" s="434"/>
      <c r="I141" s="443"/>
      <c r="J141" s="444"/>
      <c r="K141" s="444"/>
      <c r="L141" s="445"/>
      <c r="M141" s="446"/>
      <c r="N141" s="447"/>
      <c r="O141" s="448"/>
    </row>
    <row r="142" spans="1:15" s="220" customFormat="1" ht="12.75">
      <c r="A142" s="459"/>
      <c r="B142" s="439"/>
      <c r="C142" s="501"/>
      <c r="D142" s="440"/>
      <c r="E142" s="441"/>
      <c r="F142" s="461"/>
      <c r="G142" s="442"/>
      <c r="H142" s="434"/>
      <c r="I142" s="437"/>
      <c r="J142" s="282"/>
      <c r="K142" s="282"/>
      <c r="L142" s="445"/>
      <c r="M142" s="446"/>
      <c r="N142" s="447"/>
      <c r="O142" s="448"/>
    </row>
    <row r="143" spans="1:15" s="220" customFormat="1" ht="180">
      <c r="A143" s="438" t="str">
        <f>$B$11</f>
        <v>I.</v>
      </c>
      <c r="B143" s="439">
        <f>COUNT($A$13:B141)+1</f>
        <v>59</v>
      </c>
      <c r="C143" s="505" t="s">
        <v>444</v>
      </c>
      <c r="D143" s="440" t="s">
        <v>103</v>
      </c>
      <c r="E143" s="441">
        <v>2</v>
      </c>
      <c r="F143" s="450">
        <f>IF(OSNOVA!$B$42=1,+H143*FRD*DF*(I143+1),"")</f>
        <v>0</v>
      </c>
      <c r="G143" s="450">
        <f>IF(OSNOVA!$B$42=1,E143*F143,"")</f>
        <v>0</v>
      </c>
      <c r="H143" s="434"/>
      <c r="I143" s="443"/>
      <c r="J143" s="444"/>
      <c r="K143" s="444"/>
      <c r="L143" s="445"/>
      <c r="M143" s="446"/>
      <c r="N143" s="447"/>
      <c r="O143" s="448"/>
    </row>
    <row r="144" spans="1:15" s="220" customFormat="1" ht="12.75">
      <c r="A144" s="459"/>
      <c r="B144" s="439"/>
      <c r="C144" s="501"/>
      <c r="D144" s="440"/>
      <c r="E144" s="441"/>
      <c r="F144" s="461"/>
      <c r="G144" s="442"/>
      <c r="H144" s="434"/>
      <c r="I144" s="437"/>
      <c r="J144" s="282"/>
      <c r="K144" s="282"/>
      <c r="L144" s="445"/>
      <c r="M144" s="446"/>
      <c r="N144" s="447"/>
      <c r="O144" s="448"/>
    </row>
    <row r="145" spans="1:15" s="220" customFormat="1" ht="36">
      <c r="A145" s="438" t="str">
        <f>$B$11</f>
        <v>I.</v>
      </c>
      <c r="B145" s="439">
        <f>COUNT($A$13:B143)+1</f>
        <v>60</v>
      </c>
      <c r="C145" s="501" t="s">
        <v>441</v>
      </c>
      <c r="D145" s="440" t="s">
        <v>103</v>
      </c>
      <c r="E145" s="441">
        <v>1</v>
      </c>
      <c r="F145" s="450">
        <f>IF(OSNOVA!$B$42=1,+H145*FRD*DF*(I145+1),"")</f>
        <v>0</v>
      </c>
      <c r="G145" s="450">
        <f>IF(OSNOVA!$B$42=1,E145*F145,"")</f>
        <v>0</v>
      </c>
      <c r="H145" s="434"/>
      <c r="I145" s="443"/>
      <c r="J145" s="444"/>
      <c r="K145" s="444"/>
      <c r="L145" s="445"/>
      <c r="M145" s="446"/>
      <c r="N145" s="447"/>
      <c r="O145" s="448"/>
    </row>
    <row r="146" spans="1:15" s="220" customFormat="1" ht="12.75">
      <c r="A146" s="459"/>
      <c r="B146" s="439"/>
      <c r="C146" s="501"/>
      <c r="D146" s="440"/>
      <c r="E146" s="441"/>
      <c r="F146" s="461"/>
      <c r="G146" s="442"/>
      <c r="H146" s="434"/>
      <c r="I146" s="437"/>
      <c r="J146" s="282"/>
      <c r="K146" s="282"/>
      <c r="L146" s="445"/>
      <c r="M146" s="446"/>
      <c r="N146" s="447"/>
      <c r="O146" s="448"/>
    </row>
    <row r="147" spans="1:15" s="220" customFormat="1" ht="72">
      <c r="A147" s="438"/>
      <c r="B147" s="439"/>
      <c r="C147" s="501" t="s">
        <v>442</v>
      </c>
      <c r="D147" s="440"/>
      <c r="E147" s="441"/>
      <c r="F147" s="442"/>
      <c r="G147" s="442"/>
      <c r="H147" s="434"/>
      <c r="I147" s="443"/>
      <c r="J147" s="444"/>
      <c r="K147" s="444"/>
      <c r="L147" s="445"/>
      <c r="M147" s="446"/>
      <c r="N147" s="447"/>
      <c r="O147" s="448"/>
    </row>
    <row r="148" spans="1:15" s="220" customFormat="1" ht="12.75">
      <c r="A148" s="459"/>
      <c r="B148" s="439"/>
      <c r="C148" s="394"/>
      <c r="D148" s="468"/>
      <c r="E148" s="469"/>
      <c r="F148" s="442"/>
      <c r="G148" s="442"/>
      <c r="H148" s="470"/>
      <c r="I148" s="437"/>
      <c r="J148" s="282"/>
      <c r="K148" s="282"/>
      <c r="L148" s="445"/>
      <c r="M148" s="446"/>
      <c r="N148" s="447"/>
      <c r="O148" s="448"/>
    </row>
    <row r="149" spans="1:11" s="145" customFormat="1" ht="13.5" thickBot="1">
      <c r="A149" s="471"/>
      <c r="B149" s="472"/>
      <c r="C149" s="455" t="str">
        <f>CONCATENATE(B55," ",C55," - SKUPAJ:")</f>
        <v> OPREMA-OZVOČENJE - SKUPAJ:</v>
      </c>
      <c r="D149" s="455"/>
      <c r="E149" s="455"/>
      <c r="F149" s="456"/>
      <c r="G149" s="457">
        <f>IF(OSNOVA!$B$42=1,SUM(G56:G148),"")</f>
        <v>0</v>
      </c>
      <c r="H149" s="144"/>
      <c r="I149" s="462"/>
      <c r="J149" s="269"/>
      <c r="K149" s="269"/>
    </row>
    <row r="150" spans="1:15" s="220" customFormat="1" ht="12.75">
      <c r="A150" s="438"/>
      <c r="B150" s="439"/>
      <c r="C150" s="454"/>
      <c r="D150" s="440"/>
      <c r="E150" s="441"/>
      <c r="F150" s="450"/>
      <c r="G150" s="450"/>
      <c r="H150" s="473"/>
      <c r="I150" s="416"/>
      <c r="J150" s="269"/>
      <c r="K150" s="269"/>
      <c r="L150" s="445"/>
      <c r="M150" s="446"/>
      <c r="N150" s="447"/>
      <c r="O150" s="448"/>
    </row>
    <row r="151" spans="3:11" s="115" customFormat="1" ht="15">
      <c r="C151" s="108"/>
      <c r="E151" s="109"/>
      <c r="G151" s="348"/>
      <c r="H151" s="100"/>
      <c r="I151" s="416"/>
      <c r="J151" s="266"/>
      <c r="K151" s="266"/>
    </row>
    <row r="152" spans="3:11" s="220" customFormat="1" ht="12.75">
      <c r="C152" s="430"/>
      <c r="E152" s="431"/>
      <c r="F152" s="417"/>
      <c r="G152" s="417"/>
      <c r="H152" s="432"/>
      <c r="I152" s="416"/>
      <c r="J152" s="433"/>
      <c r="K152" s="433"/>
    </row>
    <row r="153" spans="1:11" s="145" customFormat="1" ht="13.5" thickBot="1">
      <c r="A153" s="403" t="str">
        <f>CONCATENATE("DELNA REKAPITULACIJA - ",A5,C5)</f>
        <v>DELNA REKAPITULACIJA - E9.SISTEM OZVOČENJA</v>
      </c>
      <c r="B153" s="403"/>
      <c r="C153" s="568"/>
      <c r="D153" s="569"/>
      <c r="E153" s="570"/>
      <c r="F153" s="571"/>
      <c r="G153" s="571"/>
      <c r="H153" s="478"/>
      <c r="I153" s="416"/>
      <c r="J153" s="269"/>
      <c r="K153" s="269"/>
    </row>
    <row r="154" spans="1:11" s="259" customFormat="1" ht="14.25" customHeight="1">
      <c r="A154" s="474"/>
      <c r="B154" s="474"/>
      <c r="C154" s="475"/>
      <c r="D154" s="474"/>
      <c r="E154" s="476"/>
      <c r="F154" s="477"/>
      <c r="G154" s="477"/>
      <c r="H154" s="478"/>
      <c r="I154" s="416"/>
      <c r="J154" s="269"/>
      <c r="K154" s="269"/>
    </row>
    <row r="155" spans="1:11" s="259" customFormat="1" ht="12.75" customHeight="1">
      <c r="A155" s="417" t="s">
        <v>132</v>
      </c>
      <c r="B155" s="479"/>
      <c r="C155" s="480"/>
      <c r="D155" s="479"/>
      <c r="E155" s="479"/>
      <c r="F155" s="479"/>
      <c r="G155" s="479"/>
      <c r="H155" s="478"/>
      <c r="I155" s="416"/>
      <c r="J155" s="269"/>
      <c r="K155" s="269"/>
    </row>
    <row r="156" spans="1:15" s="145" customFormat="1" ht="12.75">
      <c r="A156" s="255"/>
      <c r="B156" s="255"/>
      <c r="C156" s="256"/>
      <c r="D156" s="256"/>
      <c r="E156" s="257"/>
      <c r="F156" s="258"/>
      <c r="G156" s="258"/>
      <c r="H156" s="478"/>
      <c r="I156" s="416"/>
      <c r="J156" s="269"/>
      <c r="K156" s="269"/>
      <c r="L156" s="259"/>
      <c r="N156" s="260"/>
      <c r="O156" s="260"/>
    </row>
    <row r="157" spans="1:11" s="259" customFormat="1" ht="12.75">
      <c r="A157" s="481"/>
      <c r="B157" s="481"/>
      <c r="C157" s="482"/>
      <c r="E157" s="483"/>
      <c r="F157" s="484"/>
      <c r="G157" s="485"/>
      <c r="H157" s="478"/>
      <c r="I157" s="416"/>
      <c r="J157" s="269"/>
      <c r="K157" s="269"/>
    </row>
    <row r="158" spans="1:11" s="145" customFormat="1" ht="12.75">
      <c r="A158" s="366"/>
      <c r="B158" s="366"/>
      <c r="C158" s="140" t="str">
        <f>+C11</f>
        <v>SISTEM OZVOČENJA</v>
      </c>
      <c r="E158" s="142"/>
      <c r="G158" s="367">
        <f>G53</f>
        <v>0</v>
      </c>
      <c r="H158" s="144"/>
      <c r="I158" s="416"/>
      <c r="J158" s="269"/>
      <c r="K158" s="269"/>
    </row>
    <row r="159" spans="1:11" s="259" customFormat="1" ht="12.75">
      <c r="A159" s="486"/>
      <c r="B159" s="486"/>
      <c r="C159" s="487"/>
      <c r="D159" s="488"/>
      <c r="E159" s="489"/>
      <c r="F159" s="490"/>
      <c r="G159" s="491"/>
      <c r="H159" s="492"/>
      <c r="I159" s="437"/>
      <c r="J159" s="282"/>
      <c r="K159" s="282"/>
    </row>
    <row r="160" spans="1:11" s="145" customFormat="1" ht="12.75">
      <c r="A160" s="366"/>
      <c r="B160" s="366"/>
      <c r="C160" s="140" t="str">
        <f>C55</f>
        <v>OPREMA-OZVOČENJE</v>
      </c>
      <c r="E160" s="142"/>
      <c r="G160" s="367">
        <f>G149</f>
        <v>0</v>
      </c>
      <c r="H160" s="144"/>
      <c r="I160" s="416"/>
      <c r="J160" s="269"/>
      <c r="K160" s="269"/>
    </row>
    <row r="161" spans="1:11" s="145" customFormat="1" ht="13.5" thickBot="1">
      <c r="A161" s="368"/>
      <c r="B161" s="368"/>
      <c r="C161" s="147"/>
      <c r="D161" s="369"/>
      <c r="E161" s="149"/>
      <c r="F161" s="369"/>
      <c r="G161" s="370"/>
      <c r="H161" s="144"/>
      <c r="I161" s="416"/>
      <c r="J161" s="269"/>
      <c r="K161" s="269"/>
    </row>
    <row r="162" spans="1:15" s="259" customFormat="1" ht="13.5" thickTop="1">
      <c r="A162" s="493"/>
      <c r="B162" s="493"/>
      <c r="C162" s="494"/>
      <c r="D162" s="474"/>
      <c r="E162" s="495"/>
      <c r="F162" s="495"/>
      <c r="G162" s="496"/>
      <c r="H162" s="144"/>
      <c r="I162" s="416"/>
      <c r="J162" s="269"/>
      <c r="K162" s="269"/>
      <c r="O162" s="497"/>
    </row>
    <row r="163" spans="1:11" s="145" customFormat="1" ht="12.75">
      <c r="A163" s="371"/>
      <c r="B163" s="371"/>
      <c r="C163" s="142" t="str">
        <f>CONCATENATE(A5," ",C5," - SKUPAJ:")</f>
        <v>E9. SISTEM OZVOČENJA - SKUPAJ:</v>
      </c>
      <c r="D163" s="142"/>
      <c r="E163" s="142"/>
      <c r="G163" s="367">
        <f>IF(OSNOVA!$B$42=1,SUM(G157:G161),"")</f>
        <v>0</v>
      </c>
      <c r="H163" s="144"/>
      <c r="I163" s="416"/>
      <c r="J163" s="269"/>
      <c r="K163" s="269"/>
    </row>
    <row r="164" spans="3:11" s="259" customFormat="1" ht="12.75">
      <c r="C164" s="482"/>
      <c r="E164" s="498"/>
      <c r="F164" s="484"/>
      <c r="G164" s="479"/>
      <c r="H164" s="478"/>
      <c r="I164" s="416"/>
      <c r="J164" s="269"/>
      <c r="K164" s="269"/>
    </row>
    <row r="165" spans="3:11" s="220" customFormat="1" ht="12.75">
      <c r="C165" s="499"/>
      <c r="E165" s="431"/>
      <c r="F165" s="417"/>
      <c r="G165" s="417"/>
      <c r="H165" s="432"/>
      <c r="I165" s="416"/>
      <c r="J165" s="433"/>
      <c r="K165" s="433"/>
    </row>
    <row r="166" spans="3:11" s="220" customFormat="1" ht="12.75">
      <c r="C166" s="499"/>
      <c r="E166" s="431"/>
      <c r="F166" s="417"/>
      <c r="G166" s="417"/>
      <c r="H166" s="432"/>
      <c r="I166" s="416"/>
      <c r="J166" s="433"/>
      <c r="K166" s="433"/>
    </row>
    <row r="167" spans="3:11" s="220" customFormat="1" ht="12.75">
      <c r="C167" s="499"/>
      <c r="E167" s="431"/>
      <c r="F167" s="417"/>
      <c r="G167" s="417"/>
      <c r="H167" s="432"/>
      <c r="I167" s="416"/>
      <c r="J167" s="433"/>
      <c r="K167" s="433"/>
    </row>
    <row r="168" spans="3:11" s="220" customFormat="1" ht="12.75">
      <c r="C168" s="499"/>
      <c r="E168" s="431"/>
      <c r="F168" s="417"/>
      <c r="G168" s="417"/>
      <c r="H168" s="432"/>
      <c r="I168" s="416"/>
      <c r="J168" s="433"/>
      <c r="K168" s="433"/>
    </row>
    <row r="169" spans="3:11" s="220" customFormat="1" ht="12.75">
      <c r="C169" s="499"/>
      <c r="E169" s="431"/>
      <c r="F169" s="417"/>
      <c r="G169" s="417"/>
      <c r="H169" s="432"/>
      <c r="I169" s="416"/>
      <c r="J169" s="433"/>
      <c r="K169" s="433"/>
    </row>
    <row r="170" spans="3:11" s="220" customFormat="1" ht="12.75">
      <c r="C170" s="499"/>
      <c r="E170" s="431"/>
      <c r="F170" s="417"/>
      <c r="G170" s="417"/>
      <c r="H170" s="432"/>
      <c r="I170" s="416"/>
      <c r="J170" s="433"/>
      <c r="K170" s="433"/>
    </row>
    <row r="171" spans="3:11" s="220" customFormat="1" ht="12.75">
      <c r="C171" s="499"/>
      <c r="E171" s="431"/>
      <c r="F171" s="417"/>
      <c r="G171" s="417"/>
      <c r="H171" s="432"/>
      <c r="I171" s="416"/>
      <c r="J171" s="433"/>
      <c r="K171" s="433"/>
    </row>
    <row r="172" spans="3:11" s="220" customFormat="1" ht="12.75">
      <c r="C172" s="499"/>
      <c r="E172" s="431"/>
      <c r="F172" s="417"/>
      <c r="G172" s="417"/>
      <c r="H172" s="432"/>
      <c r="I172" s="416"/>
      <c r="J172" s="433"/>
      <c r="K172" s="433"/>
    </row>
    <row r="173" spans="3:11" s="220" customFormat="1" ht="12.75">
      <c r="C173" s="499"/>
      <c r="E173" s="431"/>
      <c r="F173" s="417"/>
      <c r="G173" s="417"/>
      <c r="H173" s="432"/>
      <c r="I173" s="416"/>
      <c r="J173" s="433"/>
      <c r="K173" s="433"/>
    </row>
    <row r="174" spans="3:11" s="220" customFormat="1" ht="12.75">
      <c r="C174" s="499"/>
      <c r="E174" s="431"/>
      <c r="F174" s="417"/>
      <c r="G174" s="417"/>
      <c r="H174" s="432"/>
      <c r="I174" s="416"/>
      <c r="J174" s="433"/>
      <c r="K174" s="433"/>
    </row>
    <row r="175" spans="3:11" s="220" customFormat="1" ht="12.75">
      <c r="C175" s="499"/>
      <c r="E175" s="431"/>
      <c r="F175" s="417"/>
      <c r="G175" s="417"/>
      <c r="H175" s="432"/>
      <c r="I175" s="416"/>
      <c r="J175" s="433"/>
      <c r="K175" s="433"/>
    </row>
    <row r="176" spans="3:11" s="220" customFormat="1" ht="12.75">
      <c r="C176" s="499"/>
      <c r="E176" s="431"/>
      <c r="F176" s="417"/>
      <c r="G176" s="417"/>
      <c r="H176" s="432"/>
      <c r="I176" s="416"/>
      <c r="J176" s="433"/>
      <c r="K176" s="433"/>
    </row>
    <row r="177" spans="3:11" s="220" customFormat="1" ht="12.75">
      <c r="C177" s="499"/>
      <c r="E177" s="431"/>
      <c r="F177" s="417"/>
      <c r="G177" s="417"/>
      <c r="H177" s="432"/>
      <c r="I177" s="416"/>
      <c r="J177" s="433"/>
      <c r="K177" s="433"/>
    </row>
    <row r="178" spans="3:11" s="220" customFormat="1" ht="12.75">
      <c r="C178" s="499"/>
      <c r="E178" s="431"/>
      <c r="F178" s="417"/>
      <c r="G178" s="417"/>
      <c r="H178" s="432"/>
      <c r="I178" s="416"/>
      <c r="J178" s="433"/>
      <c r="K178" s="433"/>
    </row>
    <row r="179" spans="3:11" s="220" customFormat="1" ht="12.75">
      <c r="C179" s="499"/>
      <c r="E179" s="431"/>
      <c r="F179" s="417"/>
      <c r="G179" s="417"/>
      <c r="H179" s="432"/>
      <c r="I179" s="416"/>
      <c r="J179" s="433"/>
      <c r="K179" s="433"/>
    </row>
    <row r="180" spans="3:11" s="220" customFormat="1" ht="12.75">
      <c r="C180" s="499"/>
      <c r="E180" s="431"/>
      <c r="F180" s="417"/>
      <c r="G180" s="417"/>
      <c r="H180" s="432"/>
      <c r="I180" s="416"/>
      <c r="J180" s="433"/>
      <c r="K180" s="433"/>
    </row>
    <row r="181" spans="3:11" s="220" customFormat="1" ht="12.75">
      <c r="C181" s="499"/>
      <c r="E181" s="431"/>
      <c r="F181" s="417"/>
      <c r="G181" s="417"/>
      <c r="H181" s="432"/>
      <c r="I181" s="416"/>
      <c r="J181" s="433"/>
      <c r="K181" s="433"/>
    </row>
    <row r="182" spans="3:11" s="220" customFormat="1" ht="12.75">
      <c r="C182" s="499"/>
      <c r="E182" s="431"/>
      <c r="F182" s="417"/>
      <c r="G182" s="417"/>
      <c r="H182" s="432"/>
      <c r="I182" s="416"/>
      <c r="J182" s="433"/>
      <c r="K182" s="433"/>
    </row>
    <row r="183" spans="3:11" s="220" customFormat="1" ht="12.75">
      <c r="C183" s="499"/>
      <c r="E183" s="431"/>
      <c r="F183" s="417"/>
      <c r="G183" s="417"/>
      <c r="H183" s="432"/>
      <c r="I183" s="416"/>
      <c r="J183" s="433"/>
      <c r="K183" s="433"/>
    </row>
    <row r="184" spans="3:11" s="220" customFormat="1" ht="12.75">
      <c r="C184" s="499"/>
      <c r="E184" s="431"/>
      <c r="F184" s="417"/>
      <c r="G184" s="417"/>
      <c r="H184" s="432"/>
      <c r="I184" s="416"/>
      <c r="J184" s="433"/>
      <c r="K184" s="433"/>
    </row>
    <row r="185" spans="3:11" s="220" customFormat="1" ht="12.75">
      <c r="C185" s="499"/>
      <c r="E185" s="431"/>
      <c r="F185" s="417"/>
      <c r="G185" s="417"/>
      <c r="H185" s="432"/>
      <c r="I185" s="416"/>
      <c r="J185" s="433"/>
      <c r="K185" s="433"/>
    </row>
    <row r="186" spans="3:11" s="220" customFormat="1" ht="12.75">
      <c r="C186" s="499"/>
      <c r="E186" s="431"/>
      <c r="F186" s="417"/>
      <c r="G186" s="417"/>
      <c r="H186" s="432"/>
      <c r="I186" s="416"/>
      <c r="J186" s="433"/>
      <c r="K186" s="433"/>
    </row>
    <row r="187" spans="3:11" s="220" customFormat="1" ht="12.75">
      <c r="C187" s="499"/>
      <c r="E187" s="431"/>
      <c r="F187" s="417"/>
      <c r="G187" s="417"/>
      <c r="H187" s="432"/>
      <c r="I187" s="416"/>
      <c r="J187" s="433"/>
      <c r="K187" s="433"/>
    </row>
    <row r="188" spans="3:11" s="220" customFormat="1" ht="12.75">
      <c r="C188" s="499"/>
      <c r="E188" s="431"/>
      <c r="F188" s="417"/>
      <c r="G188" s="417"/>
      <c r="H188" s="432"/>
      <c r="I188" s="416"/>
      <c r="J188" s="433"/>
      <c r="K188" s="433"/>
    </row>
    <row r="189" spans="3:11" s="220" customFormat="1" ht="12.75">
      <c r="C189" s="499"/>
      <c r="E189" s="431"/>
      <c r="F189" s="417"/>
      <c r="G189" s="417"/>
      <c r="H189" s="432"/>
      <c r="I189" s="416"/>
      <c r="J189" s="433"/>
      <c r="K189" s="433"/>
    </row>
    <row r="190" spans="3:11" s="220" customFormat="1" ht="12.75">
      <c r="C190" s="499"/>
      <c r="E190" s="431"/>
      <c r="F190" s="417"/>
      <c r="G190" s="417"/>
      <c r="H190" s="432"/>
      <c r="I190" s="416"/>
      <c r="J190" s="433"/>
      <c r="K190" s="433"/>
    </row>
    <row r="191" spans="3:11" s="220" customFormat="1" ht="12.75">
      <c r="C191" s="499"/>
      <c r="E191" s="431"/>
      <c r="F191" s="417"/>
      <c r="G191" s="417"/>
      <c r="H191" s="432"/>
      <c r="I191" s="416"/>
      <c r="J191" s="433"/>
      <c r="K191" s="433"/>
    </row>
    <row r="192" spans="3:11" s="220" customFormat="1" ht="12.75">
      <c r="C192" s="499"/>
      <c r="E192" s="431"/>
      <c r="F192" s="417"/>
      <c r="G192" s="417"/>
      <c r="H192" s="432"/>
      <c r="I192" s="416"/>
      <c r="J192" s="433"/>
      <c r="K192" s="433"/>
    </row>
    <row r="193" spans="3:11" s="220" customFormat="1" ht="12.75">
      <c r="C193" s="499"/>
      <c r="E193" s="431"/>
      <c r="F193" s="417"/>
      <c r="G193" s="417"/>
      <c r="H193" s="432"/>
      <c r="I193" s="416"/>
      <c r="J193" s="433"/>
      <c r="K193" s="433"/>
    </row>
    <row r="194" spans="3:11" s="220" customFormat="1" ht="12.75">
      <c r="C194" s="499"/>
      <c r="E194" s="431"/>
      <c r="F194" s="417"/>
      <c r="G194" s="417"/>
      <c r="H194" s="432"/>
      <c r="I194" s="416"/>
      <c r="J194" s="433"/>
      <c r="K194" s="433"/>
    </row>
    <row r="195" spans="3:11" s="220" customFormat="1" ht="12.75">
      <c r="C195" s="499"/>
      <c r="E195" s="431"/>
      <c r="F195" s="417"/>
      <c r="G195" s="417"/>
      <c r="H195" s="432"/>
      <c r="I195" s="416"/>
      <c r="J195" s="433"/>
      <c r="K195" s="433"/>
    </row>
    <row r="196" spans="3:11" s="220" customFormat="1" ht="12.75">
      <c r="C196" s="499"/>
      <c r="E196" s="431"/>
      <c r="F196" s="417"/>
      <c r="G196" s="417"/>
      <c r="H196" s="432"/>
      <c r="I196" s="416"/>
      <c r="J196" s="433"/>
      <c r="K196" s="433"/>
    </row>
    <row r="197" spans="3:11" s="220" customFormat="1" ht="12.75">
      <c r="C197" s="499"/>
      <c r="E197" s="431"/>
      <c r="F197" s="417"/>
      <c r="G197" s="417"/>
      <c r="H197" s="432"/>
      <c r="I197" s="416"/>
      <c r="J197" s="433"/>
      <c r="K197" s="433"/>
    </row>
    <row r="198" spans="3:11" s="220" customFormat="1" ht="12.75">
      <c r="C198" s="499"/>
      <c r="E198" s="431"/>
      <c r="F198" s="417"/>
      <c r="G198" s="417"/>
      <c r="H198" s="432"/>
      <c r="I198" s="416"/>
      <c r="J198" s="433"/>
      <c r="K198" s="433"/>
    </row>
    <row r="199" spans="3:11" s="220" customFormat="1" ht="12.75">
      <c r="C199" s="499"/>
      <c r="E199" s="431"/>
      <c r="F199" s="417"/>
      <c r="G199" s="417"/>
      <c r="H199" s="432"/>
      <c r="I199" s="416"/>
      <c r="J199" s="433"/>
      <c r="K199" s="433"/>
    </row>
    <row r="200" spans="3:11" s="220" customFormat="1" ht="12.75">
      <c r="C200" s="499"/>
      <c r="E200" s="431"/>
      <c r="F200" s="417"/>
      <c r="G200" s="417"/>
      <c r="H200" s="432"/>
      <c r="I200" s="416"/>
      <c r="J200" s="433"/>
      <c r="K200" s="433"/>
    </row>
    <row r="201" spans="3:11" s="220" customFormat="1" ht="12.75">
      <c r="C201" s="499"/>
      <c r="E201" s="431"/>
      <c r="F201" s="417"/>
      <c r="G201" s="417"/>
      <c r="H201" s="432"/>
      <c r="I201" s="416"/>
      <c r="J201" s="433"/>
      <c r="K201" s="433"/>
    </row>
    <row r="202" spans="3:11" s="220" customFormat="1" ht="12.75">
      <c r="C202" s="499"/>
      <c r="E202" s="431"/>
      <c r="F202" s="417"/>
      <c r="G202" s="417"/>
      <c r="H202" s="432"/>
      <c r="I202" s="416"/>
      <c r="J202" s="433"/>
      <c r="K202" s="433"/>
    </row>
    <row r="203" spans="3:11" s="220" customFormat="1" ht="12.75">
      <c r="C203" s="499"/>
      <c r="E203" s="431"/>
      <c r="F203" s="417"/>
      <c r="G203" s="417"/>
      <c r="H203" s="432"/>
      <c r="I203" s="416"/>
      <c r="J203" s="433"/>
      <c r="K203" s="433"/>
    </row>
    <row r="204" spans="3:11" s="220" customFormat="1" ht="12.75">
      <c r="C204" s="499"/>
      <c r="E204" s="431"/>
      <c r="F204" s="417"/>
      <c r="G204" s="417"/>
      <c r="H204" s="432"/>
      <c r="I204" s="416"/>
      <c r="J204" s="433"/>
      <c r="K204" s="433"/>
    </row>
    <row r="205" spans="3:11" s="220" customFormat="1" ht="12.75">
      <c r="C205" s="499"/>
      <c r="E205" s="431"/>
      <c r="F205" s="417"/>
      <c r="G205" s="417"/>
      <c r="H205" s="432"/>
      <c r="I205" s="416"/>
      <c r="J205" s="433"/>
      <c r="K205" s="433"/>
    </row>
    <row r="206" spans="3:11" s="220" customFormat="1" ht="12.75">
      <c r="C206" s="499"/>
      <c r="E206" s="431"/>
      <c r="F206" s="417"/>
      <c r="G206" s="417"/>
      <c r="H206" s="432"/>
      <c r="I206" s="416"/>
      <c r="J206" s="433"/>
      <c r="K206" s="433"/>
    </row>
    <row r="207" spans="3:11" s="220" customFormat="1" ht="12.75">
      <c r="C207" s="499"/>
      <c r="E207" s="431"/>
      <c r="F207" s="417"/>
      <c r="G207" s="417"/>
      <c r="H207" s="432"/>
      <c r="I207" s="416"/>
      <c r="J207" s="433"/>
      <c r="K207" s="433"/>
    </row>
    <row r="208" spans="3:11" s="220" customFormat="1" ht="12.75">
      <c r="C208" s="499"/>
      <c r="E208" s="431"/>
      <c r="F208" s="417"/>
      <c r="G208" s="417"/>
      <c r="H208" s="432"/>
      <c r="I208" s="416"/>
      <c r="J208" s="433"/>
      <c r="K208" s="433"/>
    </row>
    <row r="209" spans="3:11" s="220" customFormat="1" ht="12.75">
      <c r="C209" s="499"/>
      <c r="E209" s="431"/>
      <c r="F209" s="417"/>
      <c r="G209" s="417"/>
      <c r="H209" s="432"/>
      <c r="I209" s="416"/>
      <c r="J209" s="433"/>
      <c r="K209" s="433"/>
    </row>
    <row r="210" spans="3:11" s="220" customFormat="1" ht="12.75">
      <c r="C210" s="499"/>
      <c r="E210" s="431"/>
      <c r="F210" s="417"/>
      <c r="G210" s="417"/>
      <c r="H210" s="432"/>
      <c r="I210" s="416"/>
      <c r="J210" s="433"/>
      <c r="K210" s="433"/>
    </row>
    <row r="211" spans="3:11" s="220" customFormat="1" ht="12.75">
      <c r="C211" s="499"/>
      <c r="E211" s="431"/>
      <c r="F211" s="417"/>
      <c r="G211" s="417"/>
      <c r="H211" s="432"/>
      <c r="I211" s="416"/>
      <c r="J211" s="433"/>
      <c r="K211" s="433"/>
    </row>
    <row r="212" spans="3:11" s="220" customFormat="1" ht="12.75">
      <c r="C212" s="499"/>
      <c r="E212" s="431"/>
      <c r="F212" s="417"/>
      <c r="G212" s="417"/>
      <c r="H212" s="432"/>
      <c r="I212" s="416"/>
      <c r="J212" s="433"/>
      <c r="K212" s="433"/>
    </row>
    <row r="213" spans="3:11" s="220" customFormat="1" ht="12.75">
      <c r="C213" s="499"/>
      <c r="E213" s="431"/>
      <c r="F213" s="417"/>
      <c r="G213" s="417"/>
      <c r="H213" s="432"/>
      <c r="I213" s="416"/>
      <c r="J213" s="433"/>
      <c r="K213" s="433"/>
    </row>
    <row r="214" spans="3:11" s="220" customFormat="1" ht="12.75">
      <c r="C214" s="499"/>
      <c r="E214" s="431"/>
      <c r="F214" s="417"/>
      <c r="G214" s="417"/>
      <c r="H214" s="432"/>
      <c r="I214" s="416"/>
      <c r="J214" s="433"/>
      <c r="K214" s="433"/>
    </row>
    <row r="215" spans="3:11" s="220" customFormat="1" ht="12.75">
      <c r="C215" s="499"/>
      <c r="E215" s="431"/>
      <c r="F215" s="417"/>
      <c r="G215" s="417"/>
      <c r="H215" s="432"/>
      <c r="I215" s="416"/>
      <c r="J215" s="433"/>
      <c r="K215" s="433"/>
    </row>
    <row r="216" spans="3:11" s="220" customFormat="1" ht="12.75">
      <c r="C216" s="499"/>
      <c r="E216" s="431"/>
      <c r="F216" s="417"/>
      <c r="G216" s="417"/>
      <c r="H216" s="432"/>
      <c r="I216" s="416"/>
      <c r="J216" s="433"/>
      <c r="K216" s="433"/>
    </row>
    <row r="217" spans="3:11" s="220" customFormat="1" ht="12.75">
      <c r="C217" s="499"/>
      <c r="E217" s="431"/>
      <c r="F217" s="417"/>
      <c r="G217" s="417"/>
      <c r="H217" s="432"/>
      <c r="I217" s="416"/>
      <c r="J217" s="433"/>
      <c r="K217" s="433"/>
    </row>
    <row r="218" spans="3:11" s="220" customFormat="1" ht="12.75">
      <c r="C218" s="499"/>
      <c r="E218" s="431"/>
      <c r="F218" s="417"/>
      <c r="G218" s="417"/>
      <c r="H218" s="432"/>
      <c r="I218" s="416"/>
      <c r="J218" s="433"/>
      <c r="K218" s="433"/>
    </row>
    <row r="219" spans="3:11" s="220" customFormat="1" ht="12.75">
      <c r="C219" s="499"/>
      <c r="E219" s="431"/>
      <c r="F219" s="417"/>
      <c r="G219" s="417"/>
      <c r="H219" s="432"/>
      <c r="I219" s="416"/>
      <c r="J219" s="433"/>
      <c r="K219" s="433"/>
    </row>
    <row r="220" spans="3:11" s="220" customFormat="1" ht="12.75">
      <c r="C220" s="499"/>
      <c r="E220" s="431"/>
      <c r="F220" s="417"/>
      <c r="G220" s="417"/>
      <c r="H220" s="432"/>
      <c r="I220" s="416"/>
      <c r="J220" s="433"/>
      <c r="K220" s="433"/>
    </row>
    <row r="221" spans="3:11" s="220" customFormat="1" ht="12.75">
      <c r="C221" s="499"/>
      <c r="E221" s="431"/>
      <c r="F221" s="417"/>
      <c r="G221" s="417"/>
      <c r="H221" s="432"/>
      <c r="I221" s="416"/>
      <c r="J221" s="433"/>
      <c r="K221" s="433"/>
    </row>
    <row r="222" spans="3:11" s="220" customFormat="1" ht="12.75">
      <c r="C222" s="499"/>
      <c r="E222" s="431"/>
      <c r="F222" s="417"/>
      <c r="G222" s="417"/>
      <c r="H222" s="432"/>
      <c r="I222" s="416"/>
      <c r="J222" s="433"/>
      <c r="K222" s="433"/>
    </row>
    <row r="223" spans="3:11" s="220" customFormat="1" ht="12.75">
      <c r="C223" s="499"/>
      <c r="E223" s="431"/>
      <c r="F223" s="417"/>
      <c r="G223" s="417"/>
      <c r="H223" s="432"/>
      <c r="I223" s="416"/>
      <c r="J223" s="433"/>
      <c r="K223" s="433"/>
    </row>
    <row r="224" spans="3:11" s="220" customFormat="1" ht="12.75">
      <c r="C224" s="499"/>
      <c r="E224" s="431"/>
      <c r="F224" s="417"/>
      <c r="G224" s="417"/>
      <c r="H224" s="432"/>
      <c r="I224" s="416"/>
      <c r="J224" s="433"/>
      <c r="K224" s="433"/>
    </row>
    <row r="225" spans="3:11" s="220" customFormat="1" ht="12.75">
      <c r="C225" s="499"/>
      <c r="E225" s="431"/>
      <c r="F225" s="417"/>
      <c r="G225" s="417"/>
      <c r="H225" s="432"/>
      <c r="I225" s="416"/>
      <c r="J225" s="433"/>
      <c r="K225" s="433"/>
    </row>
    <row r="226" spans="3:11" s="220" customFormat="1" ht="12.75">
      <c r="C226" s="499"/>
      <c r="E226" s="431"/>
      <c r="F226" s="417"/>
      <c r="G226" s="417"/>
      <c r="H226" s="432"/>
      <c r="I226" s="416"/>
      <c r="J226" s="433"/>
      <c r="K226" s="433"/>
    </row>
    <row r="227" spans="3:11" s="220" customFormat="1" ht="12.75">
      <c r="C227" s="499"/>
      <c r="E227" s="431"/>
      <c r="F227" s="417"/>
      <c r="G227" s="417"/>
      <c r="H227" s="432"/>
      <c r="I227" s="416"/>
      <c r="J227" s="433"/>
      <c r="K227" s="433"/>
    </row>
    <row r="228" spans="3:11" s="220" customFormat="1" ht="12.75">
      <c r="C228" s="499"/>
      <c r="E228" s="431"/>
      <c r="F228" s="417"/>
      <c r="G228" s="417"/>
      <c r="H228" s="432"/>
      <c r="I228" s="416"/>
      <c r="J228" s="433"/>
      <c r="K228" s="433"/>
    </row>
    <row r="229" spans="3:11" s="220" customFormat="1" ht="12.75">
      <c r="C229" s="499"/>
      <c r="E229" s="431"/>
      <c r="F229" s="417"/>
      <c r="G229" s="417"/>
      <c r="H229" s="432"/>
      <c r="I229" s="416"/>
      <c r="J229" s="433"/>
      <c r="K229" s="433"/>
    </row>
    <row r="230" spans="3:11" s="220" customFormat="1" ht="12.75">
      <c r="C230" s="499"/>
      <c r="E230" s="431"/>
      <c r="F230" s="417"/>
      <c r="G230" s="417"/>
      <c r="H230" s="432"/>
      <c r="I230" s="416"/>
      <c r="J230" s="433"/>
      <c r="K230" s="433"/>
    </row>
    <row r="231" spans="3:11" s="220" customFormat="1" ht="12.75">
      <c r="C231" s="499"/>
      <c r="E231" s="431"/>
      <c r="F231" s="417"/>
      <c r="G231" s="417"/>
      <c r="H231" s="432"/>
      <c r="I231" s="416"/>
      <c r="J231" s="433"/>
      <c r="K231" s="433"/>
    </row>
    <row r="232" spans="3:11" s="220" customFormat="1" ht="12.75">
      <c r="C232" s="499"/>
      <c r="E232" s="431"/>
      <c r="F232" s="417"/>
      <c r="G232" s="417"/>
      <c r="H232" s="432"/>
      <c r="I232" s="416"/>
      <c r="J232" s="433"/>
      <c r="K232" s="433"/>
    </row>
    <row r="233" spans="3:11" s="220" customFormat="1" ht="12.75">
      <c r="C233" s="499"/>
      <c r="E233" s="431"/>
      <c r="F233" s="417"/>
      <c r="G233" s="417"/>
      <c r="H233" s="432"/>
      <c r="I233" s="416"/>
      <c r="J233" s="433"/>
      <c r="K233" s="433"/>
    </row>
    <row r="234" spans="3:11" s="220" customFormat="1" ht="12.75">
      <c r="C234" s="499"/>
      <c r="E234" s="431"/>
      <c r="F234" s="417"/>
      <c r="G234" s="417"/>
      <c r="H234" s="432"/>
      <c r="I234" s="416"/>
      <c r="J234" s="433"/>
      <c r="K234" s="433"/>
    </row>
    <row r="235" spans="3:11" s="220" customFormat="1" ht="12.75">
      <c r="C235" s="499"/>
      <c r="E235" s="431"/>
      <c r="F235" s="417"/>
      <c r="G235" s="417"/>
      <c r="H235" s="432"/>
      <c r="I235" s="416"/>
      <c r="J235" s="433"/>
      <c r="K235" s="433"/>
    </row>
    <row r="236" spans="3:11" s="220" customFormat="1" ht="12.75">
      <c r="C236" s="499"/>
      <c r="E236" s="431"/>
      <c r="F236" s="417"/>
      <c r="G236" s="417"/>
      <c r="H236" s="432"/>
      <c r="I236" s="416"/>
      <c r="J236" s="433"/>
      <c r="K236" s="433"/>
    </row>
    <row r="237" spans="3:11" s="220" customFormat="1" ht="12.75">
      <c r="C237" s="499"/>
      <c r="E237" s="431"/>
      <c r="F237" s="417"/>
      <c r="G237" s="417"/>
      <c r="H237" s="432"/>
      <c r="I237" s="416"/>
      <c r="J237" s="433"/>
      <c r="K237" s="433"/>
    </row>
    <row r="238" spans="3:11" s="220" customFormat="1" ht="12.75">
      <c r="C238" s="499"/>
      <c r="E238" s="431"/>
      <c r="F238" s="417"/>
      <c r="G238" s="417"/>
      <c r="H238" s="432"/>
      <c r="I238" s="416"/>
      <c r="J238" s="433"/>
      <c r="K238" s="433"/>
    </row>
    <row r="239" spans="3:11" s="220" customFormat="1" ht="12.75">
      <c r="C239" s="499"/>
      <c r="E239" s="431"/>
      <c r="F239" s="417"/>
      <c r="G239" s="417"/>
      <c r="H239" s="432"/>
      <c r="I239" s="416"/>
      <c r="J239" s="433"/>
      <c r="K239" s="433"/>
    </row>
    <row r="240" spans="3:11" s="220" customFormat="1" ht="12.75">
      <c r="C240" s="499"/>
      <c r="E240" s="431"/>
      <c r="F240" s="417"/>
      <c r="G240" s="417"/>
      <c r="H240" s="432"/>
      <c r="I240" s="416"/>
      <c r="J240" s="433"/>
      <c r="K240" s="433"/>
    </row>
    <row r="241" spans="3:11" s="220" customFormat="1" ht="12.75">
      <c r="C241" s="499"/>
      <c r="E241" s="431"/>
      <c r="F241" s="417"/>
      <c r="G241" s="417"/>
      <c r="H241" s="432"/>
      <c r="I241" s="416"/>
      <c r="J241" s="433"/>
      <c r="K241" s="433"/>
    </row>
    <row r="242" spans="3:11" s="220" customFormat="1" ht="12.75">
      <c r="C242" s="499"/>
      <c r="E242" s="431"/>
      <c r="F242" s="417"/>
      <c r="G242" s="417"/>
      <c r="H242" s="432"/>
      <c r="I242" s="416"/>
      <c r="J242" s="433"/>
      <c r="K242" s="433"/>
    </row>
    <row r="243" spans="3:11" s="220" customFormat="1" ht="12.75">
      <c r="C243" s="499"/>
      <c r="E243" s="431"/>
      <c r="F243" s="417"/>
      <c r="G243" s="417"/>
      <c r="H243" s="432"/>
      <c r="I243" s="416"/>
      <c r="J243" s="433"/>
      <c r="K243" s="433"/>
    </row>
    <row r="244" spans="3:11" s="220" customFormat="1" ht="12.75">
      <c r="C244" s="499"/>
      <c r="E244" s="431"/>
      <c r="F244" s="417"/>
      <c r="G244" s="417"/>
      <c r="H244" s="432"/>
      <c r="I244" s="416"/>
      <c r="J244" s="433"/>
      <c r="K244" s="433"/>
    </row>
    <row r="245" spans="3:11" s="220" customFormat="1" ht="12.75">
      <c r="C245" s="499"/>
      <c r="E245" s="431"/>
      <c r="F245" s="417"/>
      <c r="G245" s="417"/>
      <c r="H245" s="432"/>
      <c r="I245" s="416"/>
      <c r="J245" s="433"/>
      <c r="K245" s="433"/>
    </row>
    <row r="246" spans="3:11" s="220" customFormat="1" ht="12.75">
      <c r="C246" s="499"/>
      <c r="E246" s="431"/>
      <c r="F246" s="417"/>
      <c r="G246" s="417"/>
      <c r="H246" s="432"/>
      <c r="I246" s="416"/>
      <c r="J246" s="433"/>
      <c r="K246" s="433"/>
    </row>
    <row r="247" spans="3:11" s="220" customFormat="1" ht="12.75">
      <c r="C247" s="499"/>
      <c r="E247" s="431"/>
      <c r="F247" s="417"/>
      <c r="G247" s="417"/>
      <c r="H247" s="432"/>
      <c r="I247" s="416"/>
      <c r="J247" s="433"/>
      <c r="K247" s="433"/>
    </row>
    <row r="248" spans="3:11" s="220" customFormat="1" ht="12.75">
      <c r="C248" s="499"/>
      <c r="E248" s="431"/>
      <c r="F248" s="417"/>
      <c r="G248" s="417"/>
      <c r="H248" s="432"/>
      <c r="I248" s="416"/>
      <c r="J248" s="433"/>
      <c r="K248" s="433"/>
    </row>
    <row r="249" spans="3:11" s="220" customFormat="1" ht="12.75">
      <c r="C249" s="499"/>
      <c r="E249" s="431"/>
      <c r="F249" s="417"/>
      <c r="G249" s="417"/>
      <c r="H249" s="432"/>
      <c r="I249" s="416"/>
      <c r="J249" s="433"/>
      <c r="K249" s="433"/>
    </row>
    <row r="250" spans="3:11" s="220" customFormat="1" ht="12.75">
      <c r="C250" s="499"/>
      <c r="E250" s="431"/>
      <c r="F250" s="417"/>
      <c r="G250" s="417"/>
      <c r="H250" s="432"/>
      <c r="I250" s="416"/>
      <c r="J250" s="433"/>
      <c r="K250" s="433"/>
    </row>
    <row r="251" spans="3:11" s="220" customFormat="1" ht="12.75">
      <c r="C251" s="499"/>
      <c r="E251" s="431"/>
      <c r="F251" s="417"/>
      <c r="G251" s="417"/>
      <c r="H251" s="432"/>
      <c r="I251" s="416"/>
      <c r="J251" s="433"/>
      <c r="K251" s="433"/>
    </row>
    <row r="252" spans="3:11" s="220" customFormat="1" ht="12.75">
      <c r="C252" s="499"/>
      <c r="E252" s="431"/>
      <c r="F252" s="417"/>
      <c r="G252" s="417"/>
      <c r="H252" s="432"/>
      <c r="I252" s="416"/>
      <c r="J252" s="433"/>
      <c r="K252" s="433"/>
    </row>
    <row r="253" spans="3:11" s="220" customFormat="1" ht="12.75">
      <c r="C253" s="499"/>
      <c r="E253" s="431"/>
      <c r="F253" s="417"/>
      <c r="G253" s="417"/>
      <c r="H253" s="432"/>
      <c r="I253" s="416"/>
      <c r="J253" s="433"/>
      <c r="K253" s="433"/>
    </row>
    <row r="254" spans="3:11" s="220" customFormat="1" ht="12.75">
      <c r="C254" s="499"/>
      <c r="E254" s="431"/>
      <c r="F254" s="417"/>
      <c r="G254" s="417"/>
      <c r="H254" s="432"/>
      <c r="I254" s="416"/>
      <c r="J254" s="433"/>
      <c r="K254" s="433"/>
    </row>
    <row r="255" spans="3:11" s="220" customFormat="1" ht="12.75">
      <c r="C255" s="499"/>
      <c r="E255" s="431"/>
      <c r="F255" s="417"/>
      <c r="G255" s="417"/>
      <c r="H255" s="432"/>
      <c r="I255" s="416"/>
      <c r="J255" s="433"/>
      <c r="K255" s="433"/>
    </row>
    <row r="256" spans="3:11" s="220" customFormat="1" ht="12.75">
      <c r="C256" s="499"/>
      <c r="E256" s="431"/>
      <c r="F256" s="417"/>
      <c r="G256" s="417"/>
      <c r="H256" s="432"/>
      <c r="I256" s="416"/>
      <c r="J256" s="433"/>
      <c r="K256" s="433"/>
    </row>
    <row r="257" spans="3:11" s="220" customFormat="1" ht="12.75">
      <c r="C257" s="499"/>
      <c r="E257" s="431"/>
      <c r="F257" s="417"/>
      <c r="G257" s="417"/>
      <c r="H257" s="432"/>
      <c r="I257" s="416"/>
      <c r="J257" s="433"/>
      <c r="K257" s="433"/>
    </row>
    <row r="258" spans="3:11" s="220" customFormat="1" ht="12.75">
      <c r="C258" s="499"/>
      <c r="E258" s="431"/>
      <c r="F258" s="417"/>
      <c r="G258" s="417"/>
      <c r="H258" s="432"/>
      <c r="I258" s="416"/>
      <c r="J258" s="433"/>
      <c r="K258" s="433"/>
    </row>
    <row r="259" spans="3:11" s="220" customFormat="1" ht="12.75">
      <c r="C259" s="499"/>
      <c r="E259" s="431"/>
      <c r="F259" s="417"/>
      <c r="G259" s="417"/>
      <c r="H259" s="432"/>
      <c r="I259" s="416"/>
      <c r="J259" s="433"/>
      <c r="K259" s="433"/>
    </row>
    <row r="260" spans="3:11" s="220" customFormat="1" ht="12.75">
      <c r="C260" s="499"/>
      <c r="E260" s="431"/>
      <c r="F260" s="417"/>
      <c r="G260" s="417"/>
      <c r="H260" s="432"/>
      <c r="I260" s="416"/>
      <c r="J260" s="433"/>
      <c r="K260" s="433"/>
    </row>
    <row r="261" spans="3:11" s="220" customFormat="1" ht="12.75">
      <c r="C261" s="499"/>
      <c r="E261" s="431"/>
      <c r="F261" s="417"/>
      <c r="G261" s="417"/>
      <c r="H261" s="432"/>
      <c r="I261" s="416"/>
      <c r="J261" s="433"/>
      <c r="K261" s="433"/>
    </row>
    <row r="262" spans="3:11" s="220" customFormat="1" ht="12.75">
      <c r="C262" s="499"/>
      <c r="E262" s="431"/>
      <c r="F262" s="417"/>
      <c r="G262" s="417"/>
      <c r="H262" s="432"/>
      <c r="I262" s="416"/>
      <c r="J262" s="433"/>
      <c r="K262" s="433"/>
    </row>
    <row r="263" spans="3:11" s="220" customFormat="1" ht="12.75">
      <c r="C263" s="499"/>
      <c r="E263" s="431"/>
      <c r="F263" s="417"/>
      <c r="G263" s="417"/>
      <c r="H263" s="432"/>
      <c r="I263" s="416"/>
      <c r="J263" s="433"/>
      <c r="K263" s="433"/>
    </row>
    <row r="264" spans="3:11" s="220" customFormat="1" ht="12.75">
      <c r="C264" s="499"/>
      <c r="E264" s="431"/>
      <c r="F264" s="417"/>
      <c r="G264" s="417"/>
      <c r="H264" s="432"/>
      <c r="I264" s="416"/>
      <c r="J264" s="433"/>
      <c r="K264" s="433"/>
    </row>
    <row r="265" spans="3:11" s="220" customFormat="1" ht="12.75">
      <c r="C265" s="499"/>
      <c r="E265" s="431"/>
      <c r="F265" s="417"/>
      <c r="G265" s="417"/>
      <c r="H265" s="432"/>
      <c r="I265" s="416"/>
      <c r="J265" s="433"/>
      <c r="K265" s="433"/>
    </row>
    <row r="266" spans="3:11" s="220" customFormat="1" ht="12.75">
      <c r="C266" s="499"/>
      <c r="E266" s="431"/>
      <c r="F266" s="417"/>
      <c r="G266" s="417"/>
      <c r="H266" s="432"/>
      <c r="I266" s="416"/>
      <c r="J266" s="433"/>
      <c r="K266" s="433"/>
    </row>
    <row r="267" spans="3:11" s="220" customFormat="1" ht="12.75">
      <c r="C267" s="499"/>
      <c r="E267" s="431"/>
      <c r="F267" s="417"/>
      <c r="G267" s="417"/>
      <c r="H267" s="432"/>
      <c r="I267" s="416"/>
      <c r="J267" s="433"/>
      <c r="K267" s="433"/>
    </row>
  </sheetData>
  <sheetProtection/>
  <mergeCells count="2">
    <mergeCell ref="L6:L7"/>
    <mergeCell ref="A53:D53"/>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3.xml><?xml version="1.0" encoding="utf-8"?>
<worksheet xmlns="http://schemas.openxmlformats.org/spreadsheetml/2006/main" xmlns:r="http://schemas.openxmlformats.org/officeDocument/2006/relationships">
  <sheetPr codeName="List37">
    <tabColor rgb="FF92D050"/>
  </sheetPr>
  <dimension ref="A1:O170"/>
  <sheetViews>
    <sheetView view="pageBreakPreview" zoomScaleNormal="120" zoomScaleSheetLayoutView="100" workbookViewId="0" topLeftCell="A46">
      <selection activeCell="I71" sqref="I71"/>
    </sheetView>
  </sheetViews>
  <sheetFormatPr defaultColWidth="9.00390625" defaultRowHeight="12.75"/>
  <cols>
    <col min="1" max="1" width="2.625" style="178" customWidth="1"/>
    <col min="2" max="2" width="4.375" style="178" customWidth="1"/>
    <col min="3" max="3" width="44.125" style="418" customWidth="1"/>
    <col min="4" max="4" width="6.25390625" style="178" customWidth="1"/>
    <col min="5" max="5" width="7.625" style="419" customWidth="1"/>
    <col min="6" max="6" width="9.625" style="376" customWidth="1"/>
    <col min="7" max="7" width="13.25390625" style="376" customWidth="1"/>
    <col min="8" max="8" width="20.375" style="339" customWidth="1"/>
    <col min="9" max="9" width="11.75390625" style="416" customWidth="1"/>
    <col min="10" max="11" width="11.75390625" style="269" customWidth="1"/>
    <col min="12" max="12" width="9.875" style="178" customWidth="1"/>
    <col min="13" max="13" width="2.625" style="178" bestFit="1" customWidth="1"/>
    <col min="14" max="14" width="9.125" style="178" customWidth="1"/>
    <col min="15" max="15" width="9.00390625" style="178" customWidth="1"/>
    <col min="16" max="16384" width="9.125" style="178" customWidth="1"/>
  </cols>
  <sheetData>
    <row r="1" spans="1:12" s="426" customFormat="1" ht="12.75">
      <c r="A1" s="560" t="str">
        <f>+OSNOVA!A2</f>
        <v>POPIS DEL S PREDRAČUNOM</v>
      </c>
      <c r="C1" s="560"/>
      <c r="E1" s="561"/>
      <c r="F1" s="339"/>
      <c r="G1" s="339"/>
      <c r="H1" s="339"/>
      <c r="I1" s="416"/>
      <c r="J1" s="269"/>
      <c r="K1" s="269"/>
      <c r="L1" s="562"/>
    </row>
    <row r="2" spans="1:12" s="426" customFormat="1" ht="12.75">
      <c r="A2" s="560"/>
      <c r="B2" s="560"/>
      <c r="C2" s="560"/>
      <c r="E2" s="561"/>
      <c r="F2" s="339"/>
      <c r="G2" s="339"/>
      <c r="H2" s="339"/>
      <c r="I2" s="416"/>
      <c r="J2" s="269"/>
      <c r="K2" s="269"/>
      <c r="L2" s="562"/>
    </row>
    <row r="3" spans="1:12" s="426" customFormat="1" ht="12.75">
      <c r="A3" s="560" t="str">
        <f>+OZN</f>
        <v>4.</v>
      </c>
      <c r="C3" s="560" t="str">
        <f>+DEL</f>
        <v>ELEKTRIČNE INŠTALACIJE</v>
      </c>
      <c r="E3" s="561"/>
      <c r="F3" s="339"/>
      <c r="G3" s="339"/>
      <c r="H3" s="339"/>
      <c r="I3" s="416"/>
      <c r="J3" s="269"/>
      <c r="K3" s="269"/>
      <c r="L3" s="562"/>
    </row>
    <row r="4" spans="1:12" s="426" customFormat="1" ht="12.75">
      <c r="A4" s="560"/>
      <c r="B4" s="559"/>
      <c r="C4" s="560"/>
      <c r="E4" s="561"/>
      <c r="F4" s="339"/>
      <c r="G4" s="339"/>
      <c r="H4" s="339"/>
      <c r="I4" s="416"/>
      <c r="J4" s="269"/>
      <c r="K4" s="269"/>
      <c r="L4" s="562"/>
    </row>
    <row r="5" spans="1:12" s="426" customFormat="1" ht="12.75">
      <c r="A5" s="558" t="str">
        <f>+OSNOVA!D43</f>
        <v>E10.</v>
      </c>
      <c r="B5" s="559"/>
      <c r="C5" s="560" t="str">
        <f>+OSNOVA!E43</f>
        <v>VIDEO IN KOMUNIKACIJSKI SISTEM</v>
      </c>
      <c r="E5" s="561"/>
      <c r="F5" s="339"/>
      <c r="G5" s="339"/>
      <c r="H5" s="339"/>
      <c r="I5" s="416"/>
      <c r="J5" s="269"/>
      <c r="K5" s="269"/>
      <c r="L5" s="562"/>
    </row>
    <row r="6" spans="1:12" ht="14.25" customHeight="1">
      <c r="A6" s="417" t="s">
        <v>121</v>
      </c>
      <c r="B6" s="417"/>
      <c r="L6" s="518"/>
    </row>
    <row r="7" spans="3:12" ht="12.75">
      <c r="C7" s="420"/>
      <c r="D7" s="417"/>
      <c r="E7" s="417"/>
      <c r="F7" s="417"/>
      <c r="G7" s="417"/>
      <c r="L7" s="518"/>
    </row>
    <row r="8" spans="1:12" ht="12.75" customHeight="1">
      <c r="A8" s="417" t="s">
        <v>131</v>
      </c>
      <c r="B8" s="417"/>
      <c r="C8" s="420"/>
      <c r="D8" s="417"/>
      <c r="E8" s="417"/>
      <c r="F8" s="417"/>
      <c r="G8" s="417"/>
      <c r="L8" s="421"/>
    </row>
    <row r="9" spans="1:15" s="426" customFormat="1" ht="12.75">
      <c r="A9" s="422" t="s">
        <v>0</v>
      </c>
      <c r="B9" s="422"/>
      <c r="C9" s="423" t="s">
        <v>1</v>
      </c>
      <c r="D9" s="422" t="s">
        <v>2</v>
      </c>
      <c r="E9" s="424" t="s">
        <v>3</v>
      </c>
      <c r="F9" s="425" t="s">
        <v>4</v>
      </c>
      <c r="G9" s="425" t="s">
        <v>5</v>
      </c>
      <c r="H9" s="339" t="s">
        <v>102</v>
      </c>
      <c r="I9" s="416" t="s">
        <v>133</v>
      </c>
      <c r="J9" s="269" t="s">
        <v>115</v>
      </c>
      <c r="K9" s="269" t="s">
        <v>116</v>
      </c>
      <c r="L9" s="178"/>
      <c r="N9" s="427"/>
      <c r="O9" s="427"/>
    </row>
    <row r="10" spans="1:11" s="220" customFormat="1" ht="12.75">
      <c r="A10" s="428"/>
      <c r="B10" s="429"/>
      <c r="C10" s="430"/>
      <c r="E10" s="431"/>
      <c r="F10" s="417"/>
      <c r="G10" s="417"/>
      <c r="H10" s="432"/>
      <c r="I10" s="416"/>
      <c r="J10" s="433"/>
      <c r="K10" s="433"/>
    </row>
    <row r="11" spans="1:7" ht="13.5" thickBot="1">
      <c r="A11" s="563"/>
      <c r="B11" s="564" t="s">
        <v>117</v>
      </c>
      <c r="C11" s="582" t="str">
        <f>+OSNOVA!E43</f>
        <v>VIDEO IN KOMUNIKACIJSKI SISTEM</v>
      </c>
      <c r="D11" s="335"/>
      <c r="E11" s="336"/>
      <c r="F11" s="337"/>
      <c r="G11" s="338"/>
    </row>
    <row r="12" spans="1:7" ht="15.75">
      <c r="A12" s="373"/>
      <c r="B12" s="374"/>
      <c r="C12" s="382"/>
      <c r="E12" s="375"/>
      <c r="G12" s="377"/>
    </row>
    <row r="13" spans="1:8" ht="25.5">
      <c r="A13" s="373"/>
      <c r="B13" s="374"/>
      <c r="C13" s="314" t="s">
        <v>458</v>
      </c>
      <c r="E13" s="375"/>
      <c r="G13" s="377"/>
      <c r="H13" s="434"/>
    </row>
    <row r="14" spans="1:15" s="220" customFormat="1" ht="12.75">
      <c r="A14" s="438" t="str">
        <f>$B$11</f>
        <v>I.</v>
      </c>
      <c r="B14" s="439">
        <f>1</f>
        <v>1</v>
      </c>
      <c r="C14" s="501" t="s">
        <v>385</v>
      </c>
      <c r="D14" s="440" t="s">
        <v>8</v>
      </c>
      <c r="E14" s="441">
        <v>150</v>
      </c>
      <c r="F14" s="442">
        <f>IF(OSNOVA!$B$42=1,+H14*FRD*DF*(I14+1),"")</f>
        <v>0</v>
      </c>
      <c r="G14" s="442">
        <f>IF(OSNOVA!$B$42=1,E14*F14,"")</f>
        <v>0</v>
      </c>
      <c r="H14" s="434"/>
      <c r="I14" s="443"/>
      <c r="J14" s="444"/>
      <c r="K14" s="444"/>
      <c r="L14" s="445"/>
      <c r="M14" s="446"/>
      <c r="N14" s="447"/>
      <c r="O14" s="448"/>
    </row>
    <row r="15" spans="1:15" s="220" customFormat="1" ht="12.75">
      <c r="A15" s="438"/>
      <c r="B15" s="439"/>
      <c r="C15" s="502"/>
      <c r="D15" s="440"/>
      <c r="E15" s="441"/>
      <c r="F15" s="442"/>
      <c r="G15" s="442"/>
      <c r="H15" s="434"/>
      <c r="I15" s="437"/>
      <c r="J15" s="282"/>
      <c r="K15" s="282"/>
      <c r="L15" s="445"/>
      <c r="M15" s="446"/>
      <c r="N15" s="447"/>
      <c r="O15" s="448"/>
    </row>
    <row r="16" spans="1:15" s="220" customFormat="1" ht="12.75">
      <c r="A16" s="438" t="str">
        <f>$B$11</f>
        <v>I.</v>
      </c>
      <c r="B16" s="439">
        <f>COUNT($A$14:B14)+1</f>
        <v>2</v>
      </c>
      <c r="C16" s="506" t="s">
        <v>447</v>
      </c>
      <c r="D16" s="440" t="s">
        <v>8</v>
      </c>
      <c r="E16" s="441">
        <v>150</v>
      </c>
      <c r="F16" s="442">
        <f>IF(OSNOVA!$B$42=1,+H16*FRD*DF*(I16+1),"")</f>
        <v>0</v>
      </c>
      <c r="G16" s="442">
        <f>IF(OSNOVA!$B$42=1,E16*F16,"")</f>
        <v>0</v>
      </c>
      <c r="H16" s="434"/>
      <c r="I16" s="437"/>
      <c r="J16" s="282"/>
      <c r="K16" s="282"/>
      <c r="L16" s="445"/>
      <c r="M16" s="446"/>
      <c r="N16" s="447"/>
      <c r="O16" s="448"/>
    </row>
    <row r="17" spans="1:15" s="220" customFormat="1" ht="12.75">
      <c r="A17" s="438"/>
      <c r="B17" s="439"/>
      <c r="C17" s="502"/>
      <c r="D17" s="440"/>
      <c r="E17" s="441"/>
      <c r="F17" s="442"/>
      <c r="G17" s="442"/>
      <c r="H17" s="434"/>
      <c r="I17" s="437"/>
      <c r="J17" s="282"/>
      <c r="K17" s="282"/>
      <c r="L17" s="445"/>
      <c r="M17" s="446"/>
      <c r="N17" s="447"/>
      <c r="O17" s="448"/>
    </row>
    <row r="18" spans="1:15" s="220" customFormat="1" ht="12.75">
      <c r="A18" s="438" t="str">
        <f>$B$11</f>
        <v>I.</v>
      </c>
      <c r="B18" s="439">
        <f>COUNT($A$14:B17)+1</f>
        <v>3</v>
      </c>
      <c r="C18" s="501" t="s">
        <v>390</v>
      </c>
      <c r="D18" s="440" t="s">
        <v>8</v>
      </c>
      <c r="E18" s="441">
        <v>500</v>
      </c>
      <c r="F18" s="450">
        <f>IF(OSNOVA!$B$42=1,+H18*FRD*DF*(I18+1),"")</f>
        <v>0</v>
      </c>
      <c r="G18" s="450">
        <f>IF(OSNOVA!$B$42=1,E18*F18,"")</f>
        <v>0</v>
      </c>
      <c r="H18" s="434"/>
      <c r="I18" s="451"/>
      <c r="J18" s="452"/>
      <c r="K18" s="452"/>
      <c r="L18" s="445"/>
      <c r="M18" s="446"/>
      <c r="N18" s="447"/>
      <c r="O18" s="448"/>
    </row>
    <row r="19" spans="1:15" s="220" customFormat="1" ht="12.75">
      <c r="A19" s="438"/>
      <c r="B19" s="439"/>
      <c r="C19" s="502"/>
      <c r="D19" s="440"/>
      <c r="E19" s="441"/>
      <c r="F19" s="442"/>
      <c r="G19" s="442"/>
      <c r="H19" s="434"/>
      <c r="I19" s="437"/>
      <c r="J19" s="282"/>
      <c r="K19" s="282"/>
      <c r="L19" s="445"/>
      <c r="M19" s="446"/>
      <c r="N19" s="447"/>
      <c r="O19" s="448"/>
    </row>
    <row r="20" spans="1:15" s="220" customFormat="1" ht="12.75">
      <c r="A20" s="438" t="str">
        <f>$B$11</f>
        <v>I.</v>
      </c>
      <c r="B20" s="439">
        <f>COUNT($A$14:B19)+1</f>
        <v>4</v>
      </c>
      <c r="C20" s="502" t="s">
        <v>391</v>
      </c>
      <c r="D20" s="440" t="s">
        <v>8</v>
      </c>
      <c r="E20" s="441">
        <v>500</v>
      </c>
      <c r="F20" s="450">
        <f>IF(OSNOVA!$B$42=1,+H20*FRD*DF*(I20+1),"")</f>
        <v>0</v>
      </c>
      <c r="G20" s="450">
        <f>IF(OSNOVA!$B$42=1,E20*F20,"")</f>
        <v>0</v>
      </c>
      <c r="H20" s="434"/>
      <c r="I20" s="451"/>
      <c r="J20" s="452"/>
      <c r="K20" s="452"/>
      <c r="L20" s="445"/>
      <c r="M20" s="446"/>
      <c r="N20" s="447"/>
      <c r="O20" s="448"/>
    </row>
    <row r="21" spans="1:15" s="220" customFormat="1" ht="12.75">
      <c r="A21" s="438"/>
      <c r="B21" s="439"/>
      <c r="C21" s="502"/>
      <c r="D21" s="440"/>
      <c r="E21" s="441"/>
      <c r="F21" s="450"/>
      <c r="G21" s="450"/>
      <c r="H21" s="434"/>
      <c r="I21" s="416"/>
      <c r="J21" s="269"/>
      <c r="K21" s="269"/>
      <c r="L21" s="445"/>
      <c r="M21" s="446"/>
      <c r="N21" s="447"/>
      <c r="O21" s="448"/>
    </row>
    <row r="22" spans="1:15" s="220" customFormat="1" ht="36">
      <c r="A22" s="438" t="str">
        <f>$B$11</f>
        <v>I.</v>
      </c>
      <c r="B22" s="439">
        <f>COUNT($A$14:B20)+1</f>
        <v>5</v>
      </c>
      <c r="C22" s="501" t="s">
        <v>398</v>
      </c>
      <c r="D22" s="440" t="s">
        <v>103</v>
      </c>
      <c r="E22" s="441">
        <v>1</v>
      </c>
      <c r="F22" s="450">
        <f>IF(OSNOVA!$B$42=1,+H22*FRD*DF*(I22+1),"")</f>
        <v>0</v>
      </c>
      <c r="G22" s="450">
        <f>IF(OSNOVA!$B$42=1,E22*F22,"")</f>
        <v>0</v>
      </c>
      <c r="H22" s="434"/>
      <c r="I22" s="451"/>
      <c r="J22" s="452"/>
      <c r="K22" s="452"/>
      <c r="L22" s="445"/>
      <c r="M22" s="446"/>
      <c r="N22" s="447"/>
      <c r="O22" s="448"/>
    </row>
    <row r="23" spans="1:15" s="220" customFormat="1" ht="12.75">
      <c r="A23" s="438"/>
      <c r="B23" s="439"/>
      <c r="C23" s="454"/>
      <c r="D23" s="440"/>
      <c r="E23" s="441"/>
      <c r="F23" s="450"/>
      <c r="G23" s="450"/>
      <c r="H23" s="434"/>
      <c r="I23" s="416"/>
      <c r="J23" s="269"/>
      <c r="K23" s="269"/>
      <c r="L23" s="445"/>
      <c r="M23" s="446"/>
      <c r="N23" s="447"/>
      <c r="O23" s="448"/>
    </row>
    <row r="24" spans="1:15" s="220" customFormat="1" ht="13.5" thickBot="1">
      <c r="A24" s="519" t="str">
        <f>CONCATENATE(B13," ",C13," - SKUPAJ:")</f>
        <v> ELEKTRO DEL - VIDEO IN KOMUNIKACIJSKI SISTEM - SKUPAJ:</v>
      </c>
      <c r="B24" s="520"/>
      <c r="C24" s="520"/>
      <c r="D24" s="520"/>
      <c r="E24" s="455"/>
      <c r="F24" s="456"/>
      <c r="G24" s="457">
        <f>IF(OSNOVA!$B$42=1,SUM(G14:G22),"")</f>
        <v>0</v>
      </c>
      <c r="H24" s="434"/>
      <c r="I24" s="416"/>
      <c r="J24" s="269"/>
      <c r="K24" s="269"/>
      <c r="L24" s="445"/>
      <c r="M24" s="446"/>
      <c r="N24" s="447"/>
      <c r="O24" s="448"/>
    </row>
    <row r="25" spans="1:15" s="220" customFormat="1" ht="12.75">
      <c r="A25" s="438"/>
      <c r="B25" s="439"/>
      <c r="C25" s="454"/>
      <c r="D25" s="440"/>
      <c r="E25" s="441"/>
      <c r="F25" s="450"/>
      <c r="G25" s="450"/>
      <c r="H25" s="434"/>
      <c r="I25" s="416"/>
      <c r="J25" s="269"/>
      <c r="K25" s="269"/>
      <c r="L25" s="445"/>
      <c r="M25" s="446"/>
      <c r="N25" s="447"/>
      <c r="O25" s="448"/>
    </row>
    <row r="26" spans="1:8" ht="15.75">
      <c r="A26" s="373"/>
      <c r="B26" s="374"/>
      <c r="C26" s="314" t="s">
        <v>448</v>
      </c>
      <c r="E26" s="375"/>
      <c r="G26" s="377"/>
      <c r="H26" s="434"/>
    </row>
    <row r="27" spans="1:11" ht="12.75">
      <c r="A27" s="435"/>
      <c r="B27" s="436"/>
      <c r="C27" s="458"/>
      <c r="D27" s="214"/>
      <c r="E27" s="318"/>
      <c r="F27" s="215"/>
      <c r="G27" s="319"/>
      <c r="H27" s="434"/>
      <c r="I27" s="437"/>
      <c r="J27" s="282"/>
      <c r="K27" s="282"/>
    </row>
    <row r="28" spans="1:15" s="220" customFormat="1" ht="122.25" customHeight="1">
      <c r="A28" s="438" t="str">
        <f>$B$11</f>
        <v>I.</v>
      </c>
      <c r="B28" s="439">
        <f>COUNT($A$14:B26)+1</f>
        <v>6</v>
      </c>
      <c r="C28" s="506" t="s">
        <v>449</v>
      </c>
      <c r="D28" s="440" t="s">
        <v>103</v>
      </c>
      <c r="E28" s="441">
        <v>1</v>
      </c>
      <c r="F28" s="450">
        <f>IF(OSNOVA!$B$42=1,+H28*FRD*DF*(I28+1),"")</f>
        <v>0</v>
      </c>
      <c r="G28" s="450">
        <f>IF(OSNOVA!$B$42=1,E28*F28,"")</f>
        <v>0</v>
      </c>
      <c r="H28" s="434"/>
      <c r="I28" s="443"/>
      <c r="J28" s="444"/>
      <c r="K28" s="444"/>
      <c r="L28" s="445"/>
      <c r="M28" s="446"/>
      <c r="N28" s="447"/>
      <c r="O28" s="448"/>
    </row>
    <row r="29" spans="1:15" s="467" customFormat="1" ht="12.75">
      <c r="A29" s="459"/>
      <c r="B29" s="460"/>
      <c r="C29" s="502"/>
      <c r="D29" s="440"/>
      <c r="E29" s="441"/>
      <c r="F29" s="461"/>
      <c r="G29" s="442"/>
      <c r="H29" s="434"/>
      <c r="I29" s="462"/>
      <c r="J29" s="463"/>
      <c r="K29" s="463"/>
      <c r="L29" s="464"/>
      <c r="M29" s="465"/>
      <c r="N29" s="447"/>
      <c r="O29" s="466"/>
    </row>
    <row r="30" spans="1:15" s="220" customFormat="1" ht="36">
      <c r="A30" s="438" t="str">
        <f>$B$11</f>
        <v>I.</v>
      </c>
      <c r="B30" s="439">
        <f>COUNT($A$14:B28)+1</f>
        <v>7</v>
      </c>
      <c r="C30" s="506" t="s">
        <v>450</v>
      </c>
      <c r="D30" s="440" t="s">
        <v>103</v>
      </c>
      <c r="E30" s="441">
        <v>1</v>
      </c>
      <c r="F30" s="450">
        <f>IF(OSNOVA!$B$42=1,+H30*FRD*DF*(I30+1),"")</f>
        <v>0</v>
      </c>
      <c r="G30" s="450">
        <f>IF(OSNOVA!$B$42=1,E30*F30,"")</f>
        <v>0</v>
      </c>
      <c r="H30" s="434"/>
      <c r="I30" s="443"/>
      <c r="J30" s="444"/>
      <c r="K30" s="444"/>
      <c r="L30" s="445"/>
      <c r="M30" s="446"/>
      <c r="N30" s="447"/>
      <c r="O30" s="178"/>
    </row>
    <row r="31" spans="1:15" s="467" customFormat="1" ht="12.75">
      <c r="A31" s="459"/>
      <c r="B31" s="460"/>
      <c r="C31" s="502"/>
      <c r="D31" s="440"/>
      <c r="E31" s="441"/>
      <c r="F31" s="461"/>
      <c r="G31" s="442"/>
      <c r="H31" s="434"/>
      <c r="I31" s="462"/>
      <c r="J31" s="463"/>
      <c r="K31" s="463"/>
      <c r="L31" s="464"/>
      <c r="M31" s="465"/>
      <c r="N31" s="447"/>
      <c r="O31" s="448"/>
    </row>
    <row r="32" spans="1:15" s="220" customFormat="1" ht="132">
      <c r="A32" s="438" t="str">
        <f>$B$11</f>
        <v>I.</v>
      </c>
      <c r="B32" s="439">
        <f>COUNT($A$14:B30)+1</f>
        <v>8</v>
      </c>
      <c r="C32" s="506" t="s">
        <v>451</v>
      </c>
      <c r="D32" s="440" t="s">
        <v>103</v>
      </c>
      <c r="E32" s="441">
        <v>6</v>
      </c>
      <c r="F32" s="450">
        <f>IF(OSNOVA!$B$42=1,+H32*FRD*DF*(I32+1),"")</f>
        <v>0</v>
      </c>
      <c r="G32" s="450">
        <f>IF(OSNOVA!$B$42=1,E32*F32,"")</f>
        <v>0</v>
      </c>
      <c r="H32" s="434"/>
      <c r="I32" s="443"/>
      <c r="J32" s="444"/>
      <c r="K32" s="444"/>
      <c r="L32" s="445"/>
      <c r="M32" s="446"/>
      <c r="N32" s="447"/>
      <c r="O32" s="466"/>
    </row>
    <row r="33" spans="1:15" s="220" customFormat="1" ht="12.75">
      <c r="A33" s="459"/>
      <c r="B33" s="439"/>
      <c r="C33" s="502"/>
      <c r="D33" s="440"/>
      <c r="E33" s="441"/>
      <c r="F33" s="461"/>
      <c r="G33" s="442"/>
      <c r="H33" s="434"/>
      <c r="I33" s="437"/>
      <c r="J33" s="282"/>
      <c r="K33" s="282"/>
      <c r="L33" s="445"/>
      <c r="M33" s="446"/>
      <c r="N33" s="447"/>
      <c r="O33" s="466"/>
    </row>
    <row r="34" spans="1:15" s="220" customFormat="1" ht="48.75" customHeight="1">
      <c r="A34" s="438" t="str">
        <f>$B$11</f>
        <v>I.</v>
      </c>
      <c r="B34" s="439">
        <f>COUNT($A$14:B32)+1</f>
        <v>9</v>
      </c>
      <c r="C34" s="502" t="s">
        <v>452</v>
      </c>
      <c r="D34" s="440" t="s">
        <v>103</v>
      </c>
      <c r="E34" s="441">
        <v>1</v>
      </c>
      <c r="F34" s="450">
        <f>IF(OSNOVA!$B$42=1,+H34*FRD*DF*(I34+1),"")</f>
        <v>0</v>
      </c>
      <c r="G34" s="450">
        <f>IF(OSNOVA!$B$42=1,E34*F34,"")</f>
        <v>0</v>
      </c>
      <c r="H34" s="434"/>
      <c r="I34" s="443"/>
      <c r="J34" s="444"/>
      <c r="K34" s="444"/>
      <c r="L34" s="445"/>
      <c r="M34" s="446"/>
      <c r="N34" s="447"/>
      <c r="O34" s="466"/>
    </row>
    <row r="35" spans="1:15" s="220" customFormat="1" ht="12.75">
      <c r="A35" s="459"/>
      <c r="B35" s="439"/>
      <c r="C35" s="502"/>
      <c r="D35" s="440"/>
      <c r="E35" s="441"/>
      <c r="F35" s="461"/>
      <c r="G35" s="442"/>
      <c r="H35" s="434"/>
      <c r="I35" s="437"/>
      <c r="J35" s="282"/>
      <c r="K35" s="282"/>
      <c r="L35" s="445"/>
      <c r="M35" s="446"/>
      <c r="N35" s="447"/>
      <c r="O35" s="466"/>
    </row>
    <row r="36" spans="1:15" s="220" customFormat="1" ht="60">
      <c r="A36" s="438" t="str">
        <f>$B$11</f>
        <v>I.</v>
      </c>
      <c r="B36" s="439">
        <f>COUNT($A$14:B34)+1</f>
        <v>10</v>
      </c>
      <c r="C36" s="506" t="s">
        <v>453</v>
      </c>
      <c r="D36" s="440" t="s">
        <v>10</v>
      </c>
      <c r="E36" s="441">
        <v>1</v>
      </c>
      <c r="F36" s="450">
        <f>IF(OSNOVA!$B$42=1,+H36*FRD*DF*(I36+1),"")</f>
        <v>0</v>
      </c>
      <c r="G36" s="450">
        <f>IF(OSNOVA!$B$42=1,E36*F36,"")</f>
        <v>0</v>
      </c>
      <c r="H36" s="434"/>
      <c r="I36" s="443"/>
      <c r="J36" s="444"/>
      <c r="K36" s="444"/>
      <c r="L36" s="445"/>
      <c r="M36" s="446"/>
      <c r="N36" s="447"/>
      <c r="O36" s="466"/>
    </row>
    <row r="37" spans="1:15" s="467" customFormat="1" ht="12.75">
      <c r="A37" s="459"/>
      <c r="B37" s="460"/>
      <c r="C37" s="506"/>
      <c r="D37" s="440"/>
      <c r="E37" s="441"/>
      <c r="F37" s="461"/>
      <c r="G37" s="442"/>
      <c r="H37" s="434"/>
      <c r="I37" s="462"/>
      <c r="J37" s="463"/>
      <c r="K37" s="463"/>
      <c r="L37" s="464"/>
      <c r="M37" s="465"/>
      <c r="N37" s="447"/>
      <c r="O37" s="448"/>
    </row>
    <row r="38" spans="1:15" s="220" customFormat="1" ht="15.75" customHeight="1">
      <c r="A38" s="438" t="str">
        <f>$B$11</f>
        <v>I.</v>
      </c>
      <c r="B38" s="439">
        <f>COUNT($A$14:B36)+1</f>
        <v>11</v>
      </c>
      <c r="C38" s="501" t="s">
        <v>405</v>
      </c>
      <c r="D38" s="440" t="s">
        <v>10</v>
      </c>
      <c r="E38" s="441">
        <v>4</v>
      </c>
      <c r="F38" s="450">
        <f>IF(OSNOVA!$B$42=1,+H38*FRD*DF*(I38+1),"")</f>
        <v>0</v>
      </c>
      <c r="G38" s="450">
        <f>IF(OSNOVA!$B$42=1,E38*F38,"")</f>
        <v>0</v>
      </c>
      <c r="H38" s="434"/>
      <c r="I38" s="443"/>
      <c r="J38" s="444"/>
      <c r="K38" s="444"/>
      <c r="L38" s="445"/>
      <c r="M38" s="446"/>
      <c r="N38" s="447"/>
      <c r="O38" s="448"/>
    </row>
    <row r="39" spans="1:15" s="220" customFormat="1" ht="12.75">
      <c r="A39" s="459"/>
      <c r="B39" s="439"/>
      <c r="C39" s="506"/>
      <c r="D39" s="440"/>
      <c r="E39" s="441"/>
      <c r="F39" s="461"/>
      <c r="G39" s="442"/>
      <c r="H39" s="434"/>
      <c r="I39" s="437"/>
      <c r="J39" s="282"/>
      <c r="K39" s="282"/>
      <c r="L39" s="445"/>
      <c r="M39" s="446"/>
      <c r="N39" s="447"/>
      <c r="O39" s="448"/>
    </row>
    <row r="40" spans="1:15" s="220" customFormat="1" ht="12.75">
      <c r="A40" s="438" t="str">
        <f>$B$11</f>
        <v>I.</v>
      </c>
      <c r="B40" s="439">
        <f>COUNT($A$14:B38)+1</f>
        <v>12</v>
      </c>
      <c r="C40" s="501" t="s">
        <v>454</v>
      </c>
      <c r="D40" s="440" t="s">
        <v>10</v>
      </c>
      <c r="E40" s="441">
        <v>2</v>
      </c>
      <c r="F40" s="450">
        <f>IF(OSNOVA!$B$42=1,+H40*FRD*DF*(I40+1),"")</f>
        <v>0</v>
      </c>
      <c r="G40" s="450">
        <f>IF(OSNOVA!$B$42=1,E40*F40,"")</f>
        <v>0</v>
      </c>
      <c r="H40" s="434"/>
      <c r="I40" s="443"/>
      <c r="J40" s="444"/>
      <c r="K40" s="444"/>
      <c r="L40" s="445"/>
      <c r="M40" s="446"/>
      <c r="N40" s="447"/>
      <c r="O40" s="448"/>
    </row>
    <row r="41" spans="1:15" s="220" customFormat="1" ht="12.75">
      <c r="A41" s="459"/>
      <c r="B41" s="439"/>
      <c r="C41" s="506"/>
      <c r="D41" s="440"/>
      <c r="E41" s="441"/>
      <c r="F41" s="461"/>
      <c r="G41" s="442"/>
      <c r="H41" s="434"/>
      <c r="I41" s="437"/>
      <c r="J41" s="282"/>
      <c r="K41" s="282"/>
      <c r="L41" s="445"/>
      <c r="M41" s="446"/>
      <c r="N41" s="447"/>
      <c r="O41" s="448"/>
    </row>
    <row r="42" spans="1:15" s="220" customFormat="1" ht="51" customHeight="1">
      <c r="A42" s="438" t="str">
        <f>$B$11</f>
        <v>I.</v>
      </c>
      <c r="B42" s="439">
        <f>COUNT($A$14:B40)+1</f>
        <v>13</v>
      </c>
      <c r="C42" s="506" t="s">
        <v>455</v>
      </c>
      <c r="D42" s="440" t="s">
        <v>103</v>
      </c>
      <c r="E42" s="441">
        <v>1</v>
      </c>
      <c r="F42" s="450">
        <f>IF(OSNOVA!$B$42=1,+H42*FRD*DF*(I42+1),"")</f>
        <v>0</v>
      </c>
      <c r="G42" s="450">
        <f>IF(OSNOVA!$B$42=1,E42*F42,"")</f>
        <v>0</v>
      </c>
      <c r="H42" s="434"/>
      <c r="I42" s="443"/>
      <c r="J42" s="444"/>
      <c r="K42" s="444"/>
      <c r="L42" s="445"/>
      <c r="M42" s="446"/>
      <c r="N42" s="447"/>
      <c r="O42" s="448"/>
    </row>
    <row r="43" spans="1:15" s="220" customFormat="1" ht="12.75">
      <c r="A43" s="459"/>
      <c r="B43" s="439"/>
      <c r="C43" s="506"/>
      <c r="D43" s="440"/>
      <c r="E43" s="441"/>
      <c r="F43" s="461"/>
      <c r="G43" s="442"/>
      <c r="H43" s="434"/>
      <c r="I43" s="443"/>
      <c r="J43" s="444"/>
      <c r="K43" s="444"/>
      <c r="L43" s="445"/>
      <c r="M43" s="446"/>
      <c r="N43" s="447"/>
      <c r="O43" s="448"/>
    </row>
    <row r="44" spans="1:15" s="220" customFormat="1" ht="36">
      <c r="A44" s="438" t="str">
        <f>$B$11</f>
        <v>I.</v>
      </c>
      <c r="B44" s="439">
        <f>COUNT($A$14:B42)+1</f>
        <v>14</v>
      </c>
      <c r="C44" s="506" t="s">
        <v>456</v>
      </c>
      <c r="D44" s="440" t="s">
        <v>103</v>
      </c>
      <c r="E44" s="441">
        <v>1</v>
      </c>
      <c r="F44" s="450">
        <f>IF(OSNOVA!$B$42=1,+H44*FRD*DF*(I44+1),"")</f>
        <v>0</v>
      </c>
      <c r="G44" s="450">
        <f>IF(OSNOVA!$B$42=1,E44*F44,"")</f>
        <v>0</v>
      </c>
      <c r="H44" s="434"/>
      <c r="I44" s="443"/>
      <c r="J44" s="444"/>
      <c r="K44" s="444"/>
      <c r="L44" s="445"/>
      <c r="M44" s="446"/>
      <c r="N44" s="447"/>
      <c r="O44" s="448"/>
    </row>
    <row r="45" spans="1:15" s="220" customFormat="1" ht="12.75">
      <c r="A45" s="459"/>
      <c r="B45" s="439"/>
      <c r="C45" s="506"/>
      <c r="D45" s="440"/>
      <c r="E45" s="441"/>
      <c r="F45" s="461"/>
      <c r="G45" s="442"/>
      <c r="H45" s="434"/>
      <c r="I45" s="437"/>
      <c r="J45" s="282"/>
      <c r="K45" s="282"/>
      <c r="L45" s="445"/>
      <c r="M45" s="446"/>
      <c r="N45" s="447"/>
      <c r="O45" s="448"/>
    </row>
    <row r="46" spans="1:15" s="220" customFormat="1" ht="39" customHeight="1">
      <c r="A46" s="438" t="str">
        <f>$B$11</f>
        <v>I.</v>
      </c>
      <c r="B46" s="439">
        <f>COUNT($A$14:B44)+1</f>
        <v>15</v>
      </c>
      <c r="C46" s="506" t="s">
        <v>457</v>
      </c>
      <c r="D46" s="440" t="s">
        <v>103</v>
      </c>
      <c r="E46" s="441">
        <v>4</v>
      </c>
      <c r="F46" s="450">
        <f>IF(OSNOVA!$B$42=1,+H46*FRD*DF*(I46+1),"")</f>
        <v>0</v>
      </c>
      <c r="G46" s="450">
        <f>IF(OSNOVA!$B$42=1,E46*F46,"")</f>
        <v>0</v>
      </c>
      <c r="H46" s="434"/>
      <c r="I46" s="443"/>
      <c r="J46" s="444"/>
      <c r="K46" s="444"/>
      <c r="L46" s="445"/>
      <c r="M46" s="446"/>
      <c r="N46" s="447"/>
      <c r="O46" s="448"/>
    </row>
    <row r="47" spans="1:15" s="220" customFormat="1" ht="12.75">
      <c r="A47" s="459"/>
      <c r="B47" s="439"/>
      <c r="C47" s="506"/>
      <c r="D47" s="440"/>
      <c r="E47" s="441"/>
      <c r="F47" s="461"/>
      <c r="G47" s="442"/>
      <c r="H47" s="434"/>
      <c r="I47" s="443"/>
      <c r="J47" s="444"/>
      <c r="K47" s="444"/>
      <c r="L47" s="445"/>
      <c r="M47" s="446"/>
      <c r="N47" s="447"/>
      <c r="O47" s="448"/>
    </row>
    <row r="48" spans="1:15" s="220" customFormat="1" ht="36">
      <c r="A48" s="438" t="str">
        <f>$B$11</f>
        <v>I.</v>
      </c>
      <c r="B48" s="439">
        <f>COUNT($A$14:B46)+1</f>
        <v>16</v>
      </c>
      <c r="C48" s="501" t="s">
        <v>441</v>
      </c>
      <c r="D48" s="440" t="s">
        <v>103</v>
      </c>
      <c r="E48" s="441">
        <v>1</v>
      </c>
      <c r="F48" s="450">
        <f>IF(OSNOVA!$B$42=1,+H48*FRD*DF*(I48+1),"")</f>
        <v>0</v>
      </c>
      <c r="G48" s="450">
        <f>IF(OSNOVA!$B$42=1,E48*F48,"")</f>
        <v>0</v>
      </c>
      <c r="H48" s="434"/>
      <c r="I48" s="443"/>
      <c r="J48" s="444"/>
      <c r="K48" s="444"/>
      <c r="L48" s="445"/>
      <c r="M48" s="446"/>
      <c r="N48" s="447"/>
      <c r="O48" s="448"/>
    </row>
    <row r="49" spans="1:15" s="220" customFormat="1" ht="12.75">
      <c r="A49" s="459"/>
      <c r="B49" s="439"/>
      <c r="C49" s="506"/>
      <c r="D49" s="415"/>
      <c r="E49" s="415"/>
      <c r="F49" s="461"/>
      <c r="G49" s="442"/>
      <c r="H49" s="434"/>
      <c r="I49" s="437"/>
      <c r="J49" s="282"/>
      <c r="K49" s="282"/>
      <c r="L49" s="445"/>
      <c r="M49" s="446"/>
      <c r="N49" s="447"/>
      <c r="O49" s="448"/>
    </row>
    <row r="50" spans="1:15" s="220" customFormat="1" ht="72">
      <c r="A50" s="438"/>
      <c r="B50" s="439"/>
      <c r="C50" s="501" t="s">
        <v>442</v>
      </c>
      <c r="D50" s="415"/>
      <c r="E50" s="415"/>
      <c r="F50" s="450">
        <f>IF(OSNOVA!$B$42=1,+H50*FRD*DF*(I50+1),"")</f>
        <v>0</v>
      </c>
      <c r="G50" s="450">
        <f>IF(OSNOVA!$B$42=1,E50*F50,"")</f>
        <v>0</v>
      </c>
      <c r="H50" s="434"/>
      <c r="I50" s="443"/>
      <c r="J50" s="444"/>
      <c r="K50" s="444"/>
      <c r="L50" s="445"/>
      <c r="M50" s="446"/>
      <c r="N50" s="447"/>
      <c r="O50" s="448"/>
    </row>
    <row r="51" spans="1:15" s="220" customFormat="1" ht="12.75">
      <c r="A51" s="459"/>
      <c r="B51" s="439"/>
      <c r="C51" s="394"/>
      <c r="D51" s="468"/>
      <c r="E51" s="469"/>
      <c r="F51" s="442"/>
      <c r="G51" s="442"/>
      <c r="H51" s="470"/>
      <c r="I51" s="437"/>
      <c r="J51" s="282"/>
      <c r="K51" s="282"/>
      <c r="L51" s="445"/>
      <c r="M51" s="446"/>
      <c r="N51" s="447"/>
      <c r="O51" s="448"/>
    </row>
    <row r="52" spans="1:11" s="145" customFormat="1" ht="13.5" thickBot="1">
      <c r="A52" s="471"/>
      <c r="B52" s="472"/>
      <c r="C52" s="455" t="str">
        <f>CONCATENATE(B26," ",C26," - SKUPAJ:")</f>
        <v> OPREMA-VIDEO IN KOMUNIKACIJSKI SISTEM - SKUPAJ:</v>
      </c>
      <c r="D52" s="455"/>
      <c r="E52" s="455"/>
      <c r="F52" s="456"/>
      <c r="G52" s="457">
        <f>IF(OSNOVA!$B$42=1,SUM(G27:G51),"")</f>
        <v>0</v>
      </c>
      <c r="H52" s="144"/>
      <c r="I52" s="462"/>
      <c r="J52" s="269"/>
      <c r="K52" s="269"/>
    </row>
    <row r="53" spans="1:15" s="220" customFormat="1" ht="12.75">
      <c r="A53" s="438"/>
      <c r="B53" s="439"/>
      <c r="C53" s="454"/>
      <c r="D53" s="440"/>
      <c r="E53" s="441"/>
      <c r="F53" s="450"/>
      <c r="G53" s="450"/>
      <c r="H53" s="473"/>
      <c r="I53" s="416"/>
      <c r="J53" s="269"/>
      <c r="K53" s="269"/>
      <c r="L53" s="445"/>
      <c r="M53" s="446"/>
      <c r="N53" s="447"/>
      <c r="O53" s="448"/>
    </row>
    <row r="54" spans="3:11" s="115" customFormat="1" ht="15">
      <c r="C54" s="108"/>
      <c r="E54" s="109"/>
      <c r="G54" s="348"/>
      <c r="H54" s="100"/>
      <c r="I54" s="416"/>
      <c r="J54" s="266"/>
      <c r="K54" s="266"/>
    </row>
    <row r="55" spans="3:11" s="220" customFormat="1" ht="12.75">
      <c r="C55" s="430"/>
      <c r="E55" s="431"/>
      <c r="F55" s="417"/>
      <c r="G55" s="417"/>
      <c r="H55" s="432"/>
      <c r="I55" s="416"/>
      <c r="J55" s="433"/>
      <c r="K55" s="433"/>
    </row>
    <row r="56" spans="1:11" s="145" customFormat="1" ht="13.5" thickBot="1">
      <c r="A56" s="403" t="str">
        <f>CONCATENATE("DELNA REKAPITULACIJA - ",A5,C5)</f>
        <v>DELNA REKAPITULACIJA - E10.VIDEO IN KOMUNIKACIJSKI SISTEM</v>
      </c>
      <c r="B56" s="403"/>
      <c r="C56" s="568"/>
      <c r="D56" s="569"/>
      <c r="E56" s="570"/>
      <c r="F56" s="571"/>
      <c r="G56" s="571"/>
      <c r="H56" s="478"/>
      <c r="I56" s="416"/>
      <c r="J56" s="269"/>
      <c r="K56" s="269"/>
    </row>
    <row r="57" spans="1:11" s="259" customFormat="1" ht="14.25" customHeight="1">
      <c r="A57" s="474"/>
      <c r="B57" s="474"/>
      <c r="C57" s="475"/>
      <c r="D57" s="474"/>
      <c r="E57" s="476"/>
      <c r="F57" s="477"/>
      <c r="G57" s="477"/>
      <c r="H57" s="478"/>
      <c r="I57" s="416"/>
      <c r="J57" s="269"/>
      <c r="K57" s="269"/>
    </row>
    <row r="58" spans="1:11" s="259" customFormat="1" ht="12.75" customHeight="1">
      <c r="A58" s="417" t="s">
        <v>132</v>
      </c>
      <c r="B58" s="479"/>
      <c r="C58" s="480"/>
      <c r="D58" s="479"/>
      <c r="E58" s="479"/>
      <c r="F58" s="479"/>
      <c r="G58" s="479"/>
      <c r="H58" s="478"/>
      <c r="I58" s="416"/>
      <c r="J58" s="269"/>
      <c r="K58" s="269"/>
    </row>
    <row r="59" spans="1:15" s="145" customFormat="1" ht="12.75">
      <c r="A59" s="255"/>
      <c r="B59" s="255"/>
      <c r="C59" s="256"/>
      <c r="D59" s="256"/>
      <c r="E59" s="257"/>
      <c r="F59" s="258"/>
      <c r="G59" s="258"/>
      <c r="H59" s="478"/>
      <c r="I59" s="416"/>
      <c r="J59" s="269"/>
      <c r="K59" s="269"/>
      <c r="L59" s="259"/>
      <c r="N59" s="260"/>
      <c r="O59" s="260"/>
    </row>
    <row r="60" spans="1:11" s="259" customFormat="1" ht="12.75">
      <c r="A60" s="481"/>
      <c r="B60" s="481"/>
      <c r="C60" s="482"/>
      <c r="E60" s="483"/>
      <c r="F60" s="484"/>
      <c r="G60" s="485"/>
      <c r="H60" s="478"/>
      <c r="I60" s="416"/>
      <c r="J60" s="269"/>
      <c r="K60" s="269"/>
    </row>
    <row r="61" spans="1:11" s="145" customFormat="1" ht="25.5">
      <c r="A61" s="366"/>
      <c r="B61" s="366"/>
      <c r="C61" s="507" t="str">
        <f>+C13</f>
        <v>ELEKTRO DEL - VIDEO IN KOMUNIKACIJSKI SISTEM</v>
      </c>
      <c r="E61" s="142"/>
      <c r="G61" s="367">
        <f>G24</f>
        <v>0</v>
      </c>
      <c r="H61" s="144"/>
      <c r="I61" s="416"/>
      <c r="J61" s="269"/>
      <c r="K61" s="269"/>
    </row>
    <row r="62" spans="1:11" s="259" customFormat="1" ht="12.75">
      <c r="A62" s="486"/>
      <c r="B62" s="486"/>
      <c r="C62" s="487"/>
      <c r="D62" s="488"/>
      <c r="E62" s="489"/>
      <c r="F62" s="490"/>
      <c r="G62" s="491"/>
      <c r="H62" s="492"/>
      <c r="I62" s="437"/>
      <c r="J62" s="282"/>
      <c r="K62" s="282"/>
    </row>
    <row r="63" spans="1:11" s="145" customFormat="1" ht="12.75">
      <c r="A63" s="366"/>
      <c r="B63" s="366"/>
      <c r="C63" s="140" t="str">
        <f>C26</f>
        <v>OPREMA-VIDEO IN KOMUNIKACIJSKI SISTEM</v>
      </c>
      <c r="E63" s="142"/>
      <c r="G63" s="367">
        <f>G52</f>
        <v>0</v>
      </c>
      <c r="H63" s="144"/>
      <c r="I63" s="416"/>
      <c r="J63" s="269"/>
      <c r="K63" s="269"/>
    </row>
    <row r="64" spans="1:11" s="145" customFormat="1" ht="13.5" thickBot="1">
      <c r="A64" s="368"/>
      <c r="B64" s="368"/>
      <c r="C64" s="147"/>
      <c r="D64" s="369"/>
      <c r="E64" s="149"/>
      <c r="F64" s="369"/>
      <c r="G64" s="370"/>
      <c r="H64" s="144"/>
      <c r="I64" s="416"/>
      <c r="J64" s="269"/>
      <c r="K64" s="269"/>
    </row>
    <row r="65" spans="1:15" s="259" customFormat="1" ht="13.5" thickTop="1">
      <c r="A65" s="493"/>
      <c r="B65" s="493"/>
      <c r="C65" s="494"/>
      <c r="D65" s="474"/>
      <c r="E65" s="495"/>
      <c r="F65" s="495"/>
      <c r="G65" s="496"/>
      <c r="H65" s="144"/>
      <c r="I65" s="416"/>
      <c r="J65" s="269"/>
      <c r="K65" s="269"/>
      <c r="O65" s="497"/>
    </row>
    <row r="66" spans="1:11" s="145" customFormat="1" ht="12.75">
      <c r="A66" s="371"/>
      <c r="B66" s="371"/>
      <c r="C66" s="142" t="str">
        <f>CONCATENATE(A5," ",C5," - SKUPAJ:")</f>
        <v>E10. VIDEO IN KOMUNIKACIJSKI SISTEM - SKUPAJ:</v>
      </c>
      <c r="D66" s="142"/>
      <c r="E66" s="142"/>
      <c r="G66" s="367">
        <f>IF(OSNOVA!$B$42=1,SUM(G60:G64),"")</f>
        <v>0</v>
      </c>
      <c r="H66" s="144"/>
      <c r="I66" s="416"/>
      <c r="J66" s="269"/>
      <c r="K66" s="269"/>
    </row>
    <row r="67" spans="3:11" s="259" customFormat="1" ht="12.75">
      <c r="C67" s="482"/>
      <c r="E67" s="498"/>
      <c r="F67" s="484"/>
      <c r="G67" s="479"/>
      <c r="H67" s="478"/>
      <c r="I67" s="416"/>
      <c r="J67" s="269"/>
      <c r="K67" s="269"/>
    </row>
    <row r="68" spans="3:11" s="220" customFormat="1" ht="12.75">
      <c r="C68" s="499"/>
      <c r="E68" s="431"/>
      <c r="F68" s="417"/>
      <c r="G68" s="417"/>
      <c r="H68" s="432"/>
      <c r="I68" s="416"/>
      <c r="J68" s="433"/>
      <c r="K68" s="433"/>
    </row>
    <row r="69" spans="3:11" s="220" customFormat="1" ht="12.75">
      <c r="C69" s="499"/>
      <c r="E69" s="431"/>
      <c r="F69" s="417"/>
      <c r="G69" s="417"/>
      <c r="H69" s="432"/>
      <c r="I69" s="416"/>
      <c r="J69" s="433"/>
      <c r="K69" s="433"/>
    </row>
    <row r="70" spans="3:11" s="220" customFormat="1" ht="12.75">
      <c r="C70" s="499"/>
      <c r="E70" s="431"/>
      <c r="F70" s="417"/>
      <c r="G70" s="417"/>
      <c r="H70" s="432"/>
      <c r="I70" s="416"/>
      <c r="J70" s="433"/>
      <c r="K70" s="433"/>
    </row>
    <row r="71" spans="3:11" s="220" customFormat="1" ht="12.75">
      <c r="C71" s="499"/>
      <c r="E71" s="431"/>
      <c r="F71" s="417"/>
      <c r="G71" s="417"/>
      <c r="H71" s="432"/>
      <c r="I71" s="416"/>
      <c r="J71" s="433"/>
      <c r="K71" s="433"/>
    </row>
    <row r="72" spans="3:11" s="220" customFormat="1" ht="12.75">
      <c r="C72" s="499"/>
      <c r="E72" s="431"/>
      <c r="F72" s="417"/>
      <c r="G72" s="417"/>
      <c r="H72" s="432"/>
      <c r="I72" s="416"/>
      <c r="J72" s="433"/>
      <c r="K72" s="433"/>
    </row>
    <row r="73" spans="3:11" s="220" customFormat="1" ht="12.75">
      <c r="C73" s="499"/>
      <c r="E73" s="431"/>
      <c r="F73" s="417"/>
      <c r="G73" s="417"/>
      <c r="H73" s="432"/>
      <c r="I73" s="416"/>
      <c r="J73" s="433"/>
      <c r="K73" s="433"/>
    </row>
    <row r="74" spans="3:11" s="220" customFormat="1" ht="12.75">
      <c r="C74" s="499"/>
      <c r="E74" s="431"/>
      <c r="F74" s="417"/>
      <c r="G74" s="417"/>
      <c r="H74" s="432"/>
      <c r="I74" s="416"/>
      <c r="J74" s="433"/>
      <c r="K74" s="433"/>
    </row>
    <row r="75" spans="3:11" s="220" customFormat="1" ht="12.75">
      <c r="C75" s="499"/>
      <c r="E75" s="431"/>
      <c r="F75" s="417"/>
      <c r="G75" s="417"/>
      <c r="H75" s="432"/>
      <c r="I75" s="416"/>
      <c r="J75" s="433"/>
      <c r="K75" s="433"/>
    </row>
    <row r="76" spans="3:11" s="220" customFormat="1" ht="12.75">
      <c r="C76" s="499"/>
      <c r="E76" s="431"/>
      <c r="F76" s="417"/>
      <c r="G76" s="417"/>
      <c r="H76" s="432"/>
      <c r="I76" s="416"/>
      <c r="J76" s="433"/>
      <c r="K76" s="433"/>
    </row>
    <row r="77" spans="3:11" s="220" customFormat="1" ht="12.75">
      <c r="C77" s="499"/>
      <c r="E77" s="431"/>
      <c r="F77" s="417"/>
      <c r="G77" s="417"/>
      <c r="H77" s="432"/>
      <c r="I77" s="416"/>
      <c r="J77" s="433"/>
      <c r="K77" s="433"/>
    </row>
    <row r="78" spans="3:11" s="220" customFormat="1" ht="12.75">
      <c r="C78" s="499"/>
      <c r="E78" s="431"/>
      <c r="F78" s="417"/>
      <c r="G78" s="417"/>
      <c r="H78" s="432"/>
      <c r="I78" s="416"/>
      <c r="J78" s="433"/>
      <c r="K78" s="433"/>
    </row>
    <row r="79" spans="3:11" s="220" customFormat="1" ht="12.75">
      <c r="C79" s="499"/>
      <c r="E79" s="431"/>
      <c r="F79" s="417"/>
      <c r="G79" s="417"/>
      <c r="H79" s="432"/>
      <c r="I79" s="416"/>
      <c r="J79" s="433"/>
      <c r="K79" s="433"/>
    </row>
    <row r="80" spans="3:11" s="220" customFormat="1" ht="12.75">
      <c r="C80" s="499"/>
      <c r="E80" s="431"/>
      <c r="F80" s="417"/>
      <c r="G80" s="417"/>
      <c r="H80" s="432"/>
      <c r="I80" s="416"/>
      <c r="J80" s="433"/>
      <c r="K80" s="433"/>
    </row>
    <row r="81" spans="3:11" s="220" customFormat="1" ht="12.75">
      <c r="C81" s="499"/>
      <c r="E81" s="431"/>
      <c r="F81" s="417"/>
      <c r="G81" s="417"/>
      <c r="H81" s="432"/>
      <c r="I81" s="416"/>
      <c r="J81" s="433"/>
      <c r="K81" s="433"/>
    </row>
    <row r="82" spans="3:11" s="220" customFormat="1" ht="12.75">
      <c r="C82" s="499"/>
      <c r="E82" s="431"/>
      <c r="F82" s="417"/>
      <c r="G82" s="417"/>
      <c r="H82" s="432"/>
      <c r="I82" s="416"/>
      <c r="J82" s="433"/>
      <c r="K82" s="433"/>
    </row>
    <row r="83" spans="3:11" s="220" customFormat="1" ht="12.75">
      <c r="C83" s="499"/>
      <c r="E83" s="431"/>
      <c r="F83" s="417"/>
      <c r="G83" s="417"/>
      <c r="H83" s="432"/>
      <c r="I83" s="416"/>
      <c r="J83" s="433"/>
      <c r="K83" s="433"/>
    </row>
    <row r="84" spans="3:11" s="220" customFormat="1" ht="12.75">
      <c r="C84" s="499"/>
      <c r="E84" s="431"/>
      <c r="F84" s="417"/>
      <c r="G84" s="417"/>
      <c r="H84" s="432"/>
      <c r="I84" s="416"/>
      <c r="J84" s="433"/>
      <c r="K84" s="433"/>
    </row>
    <row r="85" spans="3:11" s="220" customFormat="1" ht="12.75">
      <c r="C85" s="499"/>
      <c r="E85" s="431"/>
      <c r="F85" s="417"/>
      <c r="G85" s="417"/>
      <c r="H85" s="432"/>
      <c r="I85" s="416"/>
      <c r="J85" s="433"/>
      <c r="K85" s="433"/>
    </row>
    <row r="86" spans="3:11" s="220" customFormat="1" ht="12.75">
      <c r="C86" s="499"/>
      <c r="E86" s="431"/>
      <c r="F86" s="417"/>
      <c r="G86" s="417"/>
      <c r="H86" s="432"/>
      <c r="I86" s="416"/>
      <c r="J86" s="433"/>
      <c r="K86" s="433"/>
    </row>
    <row r="87" spans="3:11" s="220" customFormat="1" ht="12.75">
      <c r="C87" s="499"/>
      <c r="E87" s="431"/>
      <c r="F87" s="417"/>
      <c r="G87" s="417"/>
      <c r="H87" s="432"/>
      <c r="I87" s="416"/>
      <c r="J87" s="433"/>
      <c r="K87" s="433"/>
    </row>
    <row r="88" spans="3:11" s="220" customFormat="1" ht="12.75">
      <c r="C88" s="499"/>
      <c r="E88" s="431"/>
      <c r="F88" s="417"/>
      <c r="G88" s="417"/>
      <c r="H88" s="432"/>
      <c r="I88" s="416"/>
      <c r="J88" s="433"/>
      <c r="K88" s="433"/>
    </row>
    <row r="89" spans="3:11" s="220" customFormat="1" ht="12.75">
      <c r="C89" s="499"/>
      <c r="E89" s="431"/>
      <c r="F89" s="417"/>
      <c r="G89" s="417"/>
      <c r="H89" s="432"/>
      <c r="I89" s="416"/>
      <c r="J89" s="433"/>
      <c r="K89" s="433"/>
    </row>
    <row r="90" spans="3:11" s="220" customFormat="1" ht="12.75">
      <c r="C90" s="499"/>
      <c r="E90" s="431"/>
      <c r="F90" s="417"/>
      <c r="G90" s="417"/>
      <c r="H90" s="432"/>
      <c r="I90" s="416"/>
      <c r="J90" s="433"/>
      <c r="K90" s="433"/>
    </row>
    <row r="91" spans="3:11" s="220" customFormat="1" ht="12.75">
      <c r="C91" s="499"/>
      <c r="E91" s="431"/>
      <c r="F91" s="417"/>
      <c r="G91" s="417"/>
      <c r="H91" s="432"/>
      <c r="I91" s="416"/>
      <c r="J91" s="433"/>
      <c r="K91" s="433"/>
    </row>
    <row r="92" spans="3:11" s="220" customFormat="1" ht="12.75">
      <c r="C92" s="499"/>
      <c r="E92" s="431"/>
      <c r="F92" s="417"/>
      <c r="G92" s="417"/>
      <c r="H92" s="432"/>
      <c r="I92" s="416"/>
      <c r="J92" s="433"/>
      <c r="K92" s="433"/>
    </row>
    <row r="93" spans="3:11" s="220" customFormat="1" ht="12.75">
      <c r="C93" s="499"/>
      <c r="E93" s="431"/>
      <c r="F93" s="417"/>
      <c r="G93" s="417"/>
      <c r="H93" s="432"/>
      <c r="I93" s="416"/>
      <c r="J93" s="433"/>
      <c r="K93" s="433"/>
    </row>
    <row r="94" spans="3:11" s="220" customFormat="1" ht="12.75">
      <c r="C94" s="499"/>
      <c r="E94" s="431"/>
      <c r="F94" s="417"/>
      <c r="G94" s="417"/>
      <c r="H94" s="432"/>
      <c r="I94" s="416"/>
      <c r="J94" s="433"/>
      <c r="K94" s="433"/>
    </row>
    <row r="95" spans="3:11" s="220" customFormat="1" ht="12.75">
      <c r="C95" s="499"/>
      <c r="E95" s="431"/>
      <c r="F95" s="417"/>
      <c r="G95" s="417"/>
      <c r="H95" s="432"/>
      <c r="I95" s="416"/>
      <c r="J95" s="433"/>
      <c r="K95" s="433"/>
    </row>
    <row r="96" spans="3:11" s="220" customFormat="1" ht="12.75">
      <c r="C96" s="499"/>
      <c r="E96" s="431"/>
      <c r="F96" s="417"/>
      <c r="G96" s="417"/>
      <c r="H96" s="432"/>
      <c r="I96" s="416"/>
      <c r="J96" s="433"/>
      <c r="K96" s="433"/>
    </row>
    <row r="97" spans="3:11" s="220" customFormat="1" ht="12.75">
      <c r="C97" s="499"/>
      <c r="E97" s="431"/>
      <c r="F97" s="417"/>
      <c r="G97" s="417"/>
      <c r="H97" s="432"/>
      <c r="I97" s="416"/>
      <c r="J97" s="433"/>
      <c r="K97" s="433"/>
    </row>
    <row r="98" spans="3:11" s="220" customFormat="1" ht="12.75">
      <c r="C98" s="499"/>
      <c r="E98" s="431"/>
      <c r="F98" s="417"/>
      <c r="G98" s="417"/>
      <c r="H98" s="432"/>
      <c r="I98" s="416"/>
      <c r="J98" s="433"/>
      <c r="K98" s="433"/>
    </row>
    <row r="99" spans="3:11" s="220" customFormat="1" ht="12.75">
      <c r="C99" s="499"/>
      <c r="E99" s="431"/>
      <c r="F99" s="417"/>
      <c r="G99" s="417"/>
      <c r="H99" s="432"/>
      <c r="I99" s="416"/>
      <c r="J99" s="433"/>
      <c r="K99" s="433"/>
    </row>
    <row r="100" spans="3:11" s="220" customFormat="1" ht="12.75">
      <c r="C100" s="499"/>
      <c r="E100" s="431"/>
      <c r="F100" s="417"/>
      <c r="G100" s="417"/>
      <c r="H100" s="432"/>
      <c r="I100" s="416"/>
      <c r="J100" s="433"/>
      <c r="K100" s="433"/>
    </row>
    <row r="101" spans="3:11" s="220" customFormat="1" ht="12.75">
      <c r="C101" s="499"/>
      <c r="E101" s="431"/>
      <c r="F101" s="417"/>
      <c r="G101" s="417"/>
      <c r="H101" s="432"/>
      <c r="I101" s="416"/>
      <c r="J101" s="433"/>
      <c r="K101" s="433"/>
    </row>
    <row r="102" spans="3:11" s="220" customFormat="1" ht="12.75">
      <c r="C102" s="499"/>
      <c r="E102" s="431"/>
      <c r="F102" s="417"/>
      <c r="G102" s="417"/>
      <c r="H102" s="432"/>
      <c r="I102" s="416"/>
      <c r="J102" s="433"/>
      <c r="K102" s="433"/>
    </row>
    <row r="103" spans="3:11" s="220" customFormat="1" ht="12.75">
      <c r="C103" s="499"/>
      <c r="E103" s="431"/>
      <c r="F103" s="417"/>
      <c r="G103" s="417"/>
      <c r="H103" s="432"/>
      <c r="I103" s="416"/>
      <c r="J103" s="433"/>
      <c r="K103" s="433"/>
    </row>
    <row r="104" spans="3:11" s="220" customFormat="1" ht="12.75">
      <c r="C104" s="499"/>
      <c r="E104" s="431"/>
      <c r="F104" s="417"/>
      <c r="G104" s="417"/>
      <c r="H104" s="432"/>
      <c r="I104" s="416"/>
      <c r="J104" s="433"/>
      <c r="K104" s="433"/>
    </row>
    <row r="105" spans="3:11" s="220" customFormat="1" ht="12.75">
      <c r="C105" s="499"/>
      <c r="E105" s="431"/>
      <c r="F105" s="417"/>
      <c r="G105" s="417"/>
      <c r="H105" s="432"/>
      <c r="I105" s="416"/>
      <c r="J105" s="433"/>
      <c r="K105" s="433"/>
    </row>
    <row r="106" spans="3:11" s="220" customFormat="1" ht="12.75">
      <c r="C106" s="499"/>
      <c r="E106" s="431"/>
      <c r="F106" s="417"/>
      <c r="G106" s="417"/>
      <c r="H106" s="432"/>
      <c r="I106" s="416"/>
      <c r="J106" s="433"/>
      <c r="K106" s="433"/>
    </row>
    <row r="107" spans="3:11" s="220" customFormat="1" ht="12.75">
      <c r="C107" s="499"/>
      <c r="E107" s="431"/>
      <c r="F107" s="417"/>
      <c r="G107" s="417"/>
      <c r="H107" s="432"/>
      <c r="I107" s="416"/>
      <c r="J107" s="433"/>
      <c r="K107" s="433"/>
    </row>
    <row r="108" spans="3:11" s="220" customFormat="1" ht="12.75">
      <c r="C108" s="499"/>
      <c r="E108" s="431"/>
      <c r="F108" s="417"/>
      <c r="G108" s="417"/>
      <c r="H108" s="432"/>
      <c r="I108" s="416"/>
      <c r="J108" s="433"/>
      <c r="K108" s="433"/>
    </row>
    <row r="109" spans="3:11" s="220" customFormat="1" ht="12.75">
      <c r="C109" s="499"/>
      <c r="E109" s="431"/>
      <c r="F109" s="417"/>
      <c r="G109" s="417"/>
      <c r="H109" s="432"/>
      <c r="I109" s="416"/>
      <c r="J109" s="433"/>
      <c r="K109" s="433"/>
    </row>
    <row r="110" spans="3:11" s="220" customFormat="1" ht="12.75">
      <c r="C110" s="499"/>
      <c r="E110" s="431"/>
      <c r="F110" s="417"/>
      <c r="G110" s="417"/>
      <c r="H110" s="432"/>
      <c r="I110" s="416"/>
      <c r="J110" s="433"/>
      <c r="K110" s="433"/>
    </row>
    <row r="111" spans="3:11" s="220" customFormat="1" ht="12.75">
      <c r="C111" s="499"/>
      <c r="E111" s="431"/>
      <c r="F111" s="417"/>
      <c r="G111" s="417"/>
      <c r="H111" s="432"/>
      <c r="I111" s="416"/>
      <c r="J111" s="433"/>
      <c r="K111" s="433"/>
    </row>
    <row r="112" spans="3:11" s="220" customFormat="1" ht="12.75">
      <c r="C112" s="499"/>
      <c r="E112" s="431"/>
      <c r="F112" s="417"/>
      <c r="G112" s="417"/>
      <c r="H112" s="432"/>
      <c r="I112" s="416"/>
      <c r="J112" s="433"/>
      <c r="K112" s="433"/>
    </row>
    <row r="113" spans="3:11" s="220" customFormat="1" ht="12.75">
      <c r="C113" s="499"/>
      <c r="E113" s="431"/>
      <c r="F113" s="417"/>
      <c r="G113" s="417"/>
      <c r="H113" s="432"/>
      <c r="I113" s="416"/>
      <c r="J113" s="433"/>
      <c r="K113" s="433"/>
    </row>
    <row r="114" spans="3:11" s="220" customFormat="1" ht="12.75">
      <c r="C114" s="499"/>
      <c r="E114" s="431"/>
      <c r="F114" s="417"/>
      <c r="G114" s="417"/>
      <c r="H114" s="432"/>
      <c r="I114" s="416"/>
      <c r="J114" s="433"/>
      <c r="K114" s="433"/>
    </row>
    <row r="115" spans="3:11" s="220" customFormat="1" ht="12.75">
      <c r="C115" s="499"/>
      <c r="E115" s="431"/>
      <c r="F115" s="417"/>
      <c r="G115" s="417"/>
      <c r="H115" s="432"/>
      <c r="I115" s="416"/>
      <c r="J115" s="433"/>
      <c r="K115" s="433"/>
    </row>
    <row r="116" spans="3:11" s="220" customFormat="1" ht="12.75">
      <c r="C116" s="499"/>
      <c r="E116" s="431"/>
      <c r="F116" s="417"/>
      <c r="G116" s="417"/>
      <c r="H116" s="432"/>
      <c r="I116" s="416"/>
      <c r="J116" s="433"/>
      <c r="K116" s="433"/>
    </row>
    <row r="117" spans="3:11" s="220" customFormat="1" ht="12.75">
      <c r="C117" s="499"/>
      <c r="E117" s="431"/>
      <c r="F117" s="417"/>
      <c r="G117" s="417"/>
      <c r="H117" s="432"/>
      <c r="I117" s="416"/>
      <c r="J117" s="433"/>
      <c r="K117" s="433"/>
    </row>
    <row r="118" spans="3:11" s="220" customFormat="1" ht="12.75">
      <c r="C118" s="499"/>
      <c r="E118" s="431"/>
      <c r="F118" s="417"/>
      <c r="G118" s="417"/>
      <c r="H118" s="432"/>
      <c r="I118" s="416"/>
      <c r="J118" s="433"/>
      <c r="K118" s="433"/>
    </row>
    <row r="119" spans="3:11" s="220" customFormat="1" ht="12.75">
      <c r="C119" s="499"/>
      <c r="E119" s="431"/>
      <c r="F119" s="417"/>
      <c r="G119" s="417"/>
      <c r="H119" s="432"/>
      <c r="I119" s="416"/>
      <c r="J119" s="433"/>
      <c r="K119" s="433"/>
    </row>
    <row r="120" spans="3:11" s="220" customFormat="1" ht="12.75">
      <c r="C120" s="499"/>
      <c r="E120" s="431"/>
      <c r="F120" s="417"/>
      <c r="G120" s="417"/>
      <c r="H120" s="432"/>
      <c r="I120" s="416"/>
      <c r="J120" s="433"/>
      <c r="K120" s="433"/>
    </row>
    <row r="121" spans="3:11" s="220" customFormat="1" ht="12.75">
      <c r="C121" s="499"/>
      <c r="E121" s="431"/>
      <c r="F121" s="417"/>
      <c r="G121" s="417"/>
      <c r="H121" s="432"/>
      <c r="I121" s="416"/>
      <c r="J121" s="433"/>
      <c r="K121" s="433"/>
    </row>
    <row r="122" spans="3:11" s="220" customFormat="1" ht="12.75">
      <c r="C122" s="499"/>
      <c r="E122" s="431"/>
      <c r="F122" s="417"/>
      <c r="G122" s="417"/>
      <c r="H122" s="432"/>
      <c r="I122" s="416"/>
      <c r="J122" s="433"/>
      <c r="K122" s="433"/>
    </row>
    <row r="123" spans="3:11" s="220" customFormat="1" ht="12.75">
      <c r="C123" s="499"/>
      <c r="E123" s="431"/>
      <c r="F123" s="417"/>
      <c r="G123" s="417"/>
      <c r="H123" s="432"/>
      <c r="I123" s="416"/>
      <c r="J123" s="433"/>
      <c r="K123" s="433"/>
    </row>
    <row r="124" spans="3:11" s="220" customFormat="1" ht="12.75">
      <c r="C124" s="499"/>
      <c r="E124" s="431"/>
      <c r="F124" s="417"/>
      <c r="G124" s="417"/>
      <c r="H124" s="432"/>
      <c r="I124" s="416"/>
      <c r="J124" s="433"/>
      <c r="K124" s="433"/>
    </row>
    <row r="125" spans="3:11" s="220" customFormat="1" ht="12.75">
      <c r="C125" s="499"/>
      <c r="E125" s="431"/>
      <c r="F125" s="417"/>
      <c r="G125" s="417"/>
      <c r="H125" s="432"/>
      <c r="I125" s="416"/>
      <c r="J125" s="433"/>
      <c r="K125" s="433"/>
    </row>
    <row r="126" spans="3:11" s="220" customFormat="1" ht="12.75">
      <c r="C126" s="499"/>
      <c r="E126" s="431"/>
      <c r="F126" s="417"/>
      <c r="G126" s="417"/>
      <c r="H126" s="432"/>
      <c r="I126" s="416"/>
      <c r="J126" s="433"/>
      <c r="K126" s="433"/>
    </row>
    <row r="127" spans="3:11" s="220" customFormat="1" ht="12.75">
      <c r="C127" s="499"/>
      <c r="E127" s="431"/>
      <c r="F127" s="417"/>
      <c r="G127" s="417"/>
      <c r="H127" s="432"/>
      <c r="I127" s="416"/>
      <c r="J127" s="433"/>
      <c r="K127" s="433"/>
    </row>
    <row r="128" spans="3:11" s="220" customFormat="1" ht="12.75">
      <c r="C128" s="499"/>
      <c r="E128" s="431"/>
      <c r="F128" s="417"/>
      <c r="G128" s="417"/>
      <c r="H128" s="432"/>
      <c r="I128" s="416"/>
      <c r="J128" s="433"/>
      <c r="K128" s="433"/>
    </row>
    <row r="129" spans="3:11" s="220" customFormat="1" ht="12.75">
      <c r="C129" s="499"/>
      <c r="E129" s="431"/>
      <c r="F129" s="417"/>
      <c r="G129" s="417"/>
      <c r="H129" s="432"/>
      <c r="I129" s="416"/>
      <c r="J129" s="433"/>
      <c r="K129" s="433"/>
    </row>
    <row r="130" spans="3:11" s="220" customFormat="1" ht="12.75">
      <c r="C130" s="499"/>
      <c r="E130" s="431"/>
      <c r="F130" s="417"/>
      <c r="G130" s="417"/>
      <c r="H130" s="432"/>
      <c r="I130" s="416"/>
      <c r="J130" s="433"/>
      <c r="K130" s="433"/>
    </row>
    <row r="131" spans="3:11" s="220" customFormat="1" ht="12.75">
      <c r="C131" s="499"/>
      <c r="E131" s="431"/>
      <c r="F131" s="417"/>
      <c r="G131" s="417"/>
      <c r="H131" s="432"/>
      <c r="I131" s="416"/>
      <c r="J131" s="433"/>
      <c r="K131" s="433"/>
    </row>
    <row r="132" spans="3:11" s="220" customFormat="1" ht="12.75">
      <c r="C132" s="499"/>
      <c r="E132" s="431"/>
      <c r="F132" s="417"/>
      <c r="G132" s="417"/>
      <c r="H132" s="432"/>
      <c r="I132" s="416"/>
      <c r="J132" s="433"/>
      <c r="K132" s="433"/>
    </row>
    <row r="133" spans="3:11" s="220" customFormat="1" ht="12.75">
      <c r="C133" s="499"/>
      <c r="E133" s="431"/>
      <c r="F133" s="417"/>
      <c r="G133" s="417"/>
      <c r="H133" s="432"/>
      <c r="I133" s="416"/>
      <c r="J133" s="433"/>
      <c r="K133" s="433"/>
    </row>
    <row r="134" spans="3:11" s="220" customFormat="1" ht="12.75">
      <c r="C134" s="499"/>
      <c r="E134" s="431"/>
      <c r="F134" s="417"/>
      <c r="G134" s="417"/>
      <c r="H134" s="432"/>
      <c r="I134" s="416"/>
      <c r="J134" s="433"/>
      <c r="K134" s="433"/>
    </row>
    <row r="135" spans="3:11" s="220" customFormat="1" ht="12.75">
      <c r="C135" s="499"/>
      <c r="E135" s="431"/>
      <c r="F135" s="417"/>
      <c r="G135" s="417"/>
      <c r="H135" s="432"/>
      <c r="I135" s="416"/>
      <c r="J135" s="433"/>
      <c r="K135" s="433"/>
    </row>
    <row r="136" spans="3:11" s="220" customFormat="1" ht="12.75">
      <c r="C136" s="499"/>
      <c r="E136" s="431"/>
      <c r="F136" s="417"/>
      <c r="G136" s="417"/>
      <c r="H136" s="432"/>
      <c r="I136" s="416"/>
      <c r="J136" s="433"/>
      <c r="K136" s="433"/>
    </row>
    <row r="137" spans="3:11" s="220" customFormat="1" ht="12.75">
      <c r="C137" s="499"/>
      <c r="E137" s="431"/>
      <c r="F137" s="417"/>
      <c r="G137" s="417"/>
      <c r="H137" s="432"/>
      <c r="I137" s="416"/>
      <c r="J137" s="433"/>
      <c r="K137" s="433"/>
    </row>
    <row r="138" spans="3:11" s="220" customFormat="1" ht="12.75">
      <c r="C138" s="499"/>
      <c r="E138" s="431"/>
      <c r="F138" s="417"/>
      <c r="G138" s="417"/>
      <c r="H138" s="432"/>
      <c r="I138" s="416"/>
      <c r="J138" s="433"/>
      <c r="K138" s="433"/>
    </row>
    <row r="139" spans="3:11" s="220" customFormat="1" ht="12.75">
      <c r="C139" s="499"/>
      <c r="E139" s="431"/>
      <c r="F139" s="417"/>
      <c r="G139" s="417"/>
      <c r="H139" s="432"/>
      <c r="I139" s="416"/>
      <c r="J139" s="433"/>
      <c r="K139" s="433"/>
    </row>
    <row r="140" spans="3:11" s="220" customFormat="1" ht="12.75">
      <c r="C140" s="499"/>
      <c r="E140" s="431"/>
      <c r="F140" s="417"/>
      <c r="G140" s="417"/>
      <c r="H140" s="432"/>
      <c r="I140" s="416"/>
      <c r="J140" s="433"/>
      <c r="K140" s="433"/>
    </row>
    <row r="141" spans="3:11" s="220" customFormat="1" ht="12.75">
      <c r="C141" s="499"/>
      <c r="E141" s="431"/>
      <c r="F141" s="417"/>
      <c r="G141" s="417"/>
      <c r="H141" s="432"/>
      <c r="I141" s="416"/>
      <c r="J141" s="433"/>
      <c r="K141" s="433"/>
    </row>
    <row r="142" spans="3:11" s="220" customFormat="1" ht="12.75">
      <c r="C142" s="499"/>
      <c r="E142" s="431"/>
      <c r="F142" s="417"/>
      <c r="G142" s="417"/>
      <c r="H142" s="432"/>
      <c r="I142" s="416"/>
      <c r="J142" s="433"/>
      <c r="K142" s="433"/>
    </row>
    <row r="143" spans="3:11" s="220" customFormat="1" ht="12.75">
      <c r="C143" s="499"/>
      <c r="E143" s="431"/>
      <c r="F143" s="417"/>
      <c r="G143" s="417"/>
      <c r="H143" s="432"/>
      <c r="I143" s="416"/>
      <c r="J143" s="433"/>
      <c r="K143" s="433"/>
    </row>
    <row r="144" spans="3:11" s="220" customFormat="1" ht="12.75">
      <c r="C144" s="499"/>
      <c r="E144" s="431"/>
      <c r="F144" s="417"/>
      <c r="G144" s="417"/>
      <c r="H144" s="432"/>
      <c r="I144" s="416"/>
      <c r="J144" s="433"/>
      <c r="K144" s="433"/>
    </row>
    <row r="145" spans="3:11" s="220" customFormat="1" ht="12.75">
      <c r="C145" s="499"/>
      <c r="E145" s="431"/>
      <c r="F145" s="417"/>
      <c r="G145" s="417"/>
      <c r="H145" s="432"/>
      <c r="I145" s="416"/>
      <c r="J145" s="433"/>
      <c r="K145" s="433"/>
    </row>
    <row r="146" spans="3:11" s="220" customFormat="1" ht="12.75">
      <c r="C146" s="499"/>
      <c r="E146" s="431"/>
      <c r="F146" s="417"/>
      <c r="G146" s="417"/>
      <c r="H146" s="432"/>
      <c r="I146" s="416"/>
      <c r="J146" s="433"/>
      <c r="K146" s="433"/>
    </row>
    <row r="147" spans="3:11" s="220" customFormat="1" ht="12.75">
      <c r="C147" s="499"/>
      <c r="E147" s="431"/>
      <c r="F147" s="417"/>
      <c r="G147" s="417"/>
      <c r="H147" s="432"/>
      <c r="I147" s="416"/>
      <c r="J147" s="433"/>
      <c r="K147" s="433"/>
    </row>
    <row r="148" spans="3:11" s="220" customFormat="1" ht="12.75">
      <c r="C148" s="499"/>
      <c r="E148" s="431"/>
      <c r="F148" s="417"/>
      <c r="G148" s="417"/>
      <c r="H148" s="432"/>
      <c r="I148" s="416"/>
      <c r="J148" s="433"/>
      <c r="K148" s="433"/>
    </row>
    <row r="149" spans="3:11" s="220" customFormat="1" ht="12.75">
      <c r="C149" s="499"/>
      <c r="E149" s="431"/>
      <c r="F149" s="417"/>
      <c r="G149" s="417"/>
      <c r="H149" s="432"/>
      <c r="I149" s="416"/>
      <c r="J149" s="433"/>
      <c r="K149" s="433"/>
    </row>
    <row r="150" spans="3:11" s="220" customFormat="1" ht="12.75">
      <c r="C150" s="499"/>
      <c r="E150" s="431"/>
      <c r="F150" s="417"/>
      <c r="G150" s="417"/>
      <c r="H150" s="432"/>
      <c r="I150" s="416"/>
      <c r="J150" s="433"/>
      <c r="K150" s="433"/>
    </row>
    <row r="151" spans="3:11" s="220" customFormat="1" ht="12.75">
      <c r="C151" s="499"/>
      <c r="E151" s="431"/>
      <c r="F151" s="417"/>
      <c r="G151" s="417"/>
      <c r="H151" s="432"/>
      <c r="I151" s="416"/>
      <c r="J151" s="433"/>
      <c r="K151" s="433"/>
    </row>
    <row r="152" spans="3:11" s="220" customFormat="1" ht="12.75">
      <c r="C152" s="499"/>
      <c r="E152" s="431"/>
      <c r="F152" s="417"/>
      <c r="G152" s="417"/>
      <c r="H152" s="432"/>
      <c r="I152" s="416"/>
      <c r="J152" s="433"/>
      <c r="K152" s="433"/>
    </row>
    <row r="153" spans="3:11" s="220" customFormat="1" ht="12.75">
      <c r="C153" s="499"/>
      <c r="E153" s="431"/>
      <c r="F153" s="417"/>
      <c r="G153" s="417"/>
      <c r="H153" s="432"/>
      <c r="I153" s="416"/>
      <c r="J153" s="433"/>
      <c r="K153" s="433"/>
    </row>
    <row r="154" spans="3:11" s="220" customFormat="1" ht="12.75">
      <c r="C154" s="499"/>
      <c r="E154" s="431"/>
      <c r="F154" s="417"/>
      <c r="G154" s="417"/>
      <c r="H154" s="432"/>
      <c r="I154" s="416"/>
      <c r="J154" s="433"/>
      <c r="K154" s="433"/>
    </row>
    <row r="155" spans="3:11" s="220" customFormat="1" ht="12.75">
      <c r="C155" s="499"/>
      <c r="E155" s="431"/>
      <c r="F155" s="417"/>
      <c r="G155" s="417"/>
      <c r="H155" s="432"/>
      <c r="I155" s="416"/>
      <c r="J155" s="433"/>
      <c r="K155" s="433"/>
    </row>
    <row r="156" spans="3:11" s="220" customFormat="1" ht="12.75">
      <c r="C156" s="499"/>
      <c r="E156" s="431"/>
      <c r="F156" s="417"/>
      <c r="G156" s="417"/>
      <c r="H156" s="432"/>
      <c r="I156" s="416"/>
      <c r="J156" s="433"/>
      <c r="K156" s="433"/>
    </row>
    <row r="157" spans="3:11" s="220" customFormat="1" ht="12.75">
      <c r="C157" s="499"/>
      <c r="E157" s="431"/>
      <c r="F157" s="417"/>
      <c r="G157" s="417"/>
      <c r="H157" s="432"/>
      <c r="I157" s="416"/>
      <c r="J157" s="433"/>
      <c r="K157" s="433"/>
    </row>
    <row r="158" spans="3:11" s="220" customFormat="1" ht="12.75">
      <c r="C158" s="499"/>
      <c r="E158" s="431"/>
      <c r="F158" s="417"/>
      <c r="G158" s="417"/>
      <c r="H158" s="432"/>
      <c r="I158" s="416"/>
      <c r="J158" s="433"/>
      <c r="K158" s="433"/>
    </row>
    <row r="159" spans="3:11" s="220" customFormat="1" ht="12.75">
      <c r="C159" s="499"/>
      <c r="E159" s="431"/>
      <c r="F159" s="417"/>
      <c r="G159" s="417"/>
      <c r="H159" s="432"/>
      <c r="I159" s="416"/>
      <c r="J159" s="433"/>
      <c r="K159" s="433"/>
    </row>
    <row r="160" spans="3:11" s="220" customFormat="1" ht="12.75">
      <c r="C160" s="499"/>
      <c r="E160" s="431"/>
      <c r="F160" s="417"/>
      <c r="G160" s="417"/>
      <c r="H160" s="432"/>
      <c r="I160" s="416"/>
      <c r="J160" s="433"/>
      <c r="K160" s="433"/>
    </row>
    <row r="161" spans="3:11" s="220" customFormat="1" ht="12.75">
      <c r="C161" s="499"/>
      <c r="E161" s="431"/>
      <c r="F161" s="417"/>
      <c r="G161" s="417"/>
      <c r="H161" s="432"/>
      <c r="I161" s="416"/>
      <c r="J161" s="433"/>
      <c r="K161" s="433"/>
    </row>
    <row r="162" spans="3:11" s="220" customFormat="1" ht="12.75">
      <c r="C162" s="499"/>
      <c r="E162" s="431"/>
      <c r="F162" s="417"/>
      <c r="G162" s="417"/>
      <c r="H162" s="432"/>
      <c r="I162" s="416"/>
      <c r="J162" s="433"/>
      <c r="K162" s="433"/>
    </row>
    <row r="163" spans="3:11" s="220" customFormat="1" ht="12.75">
      <c r="C163" s="499"/>
      <c r="E163" s="431"/>
      <c r="F163" s="417"/>
      <c r="G163" s="417"/>
      <c r="H163" s="432"/>
      <c r="I163" s="416"/>
      <c r="J163" s="433"/>
      <c r="K163" s="433"/>
    </row>
    <row r="164" spans="3:11" s="220" customFormat="1" ht="12.75">
      <c r="C164" s="499"/>
      <c r="E164" s="431"/>
      <c r="F164" s="417"/>
      <c r="G164" s="417"/>
      <c r="H164" s="432"/>
      <c r="I164" s="416"/>
      <c r="J164" s="433"/>
      <c r="K164" s="433"/>
    </row>
    <row r="165" spans="3:11" s="220" customFormat="1" ht="12.75">
      <c r="C165" s="499"/>
      <c r="E165" s="431"/>
      <c r="F165" s="417"/>
      <c r="G165" s="417"/>
      <c r="H165" s="432"/>
      <c r="I165" s="416"/>
      <c r="J165" s="433"/>
      <c r="K165" s="433"/>
    </row>
    <row r="166" spans="3:11" s="220" customFormat="1" ht="12.75">
      <c r="C166" s="499"/>
      <c r="E166" s="431"/>
      <c r="F166" s="417"/>
      <c r="G166" s="417"/>
      <c r="H166" s="432"/>
      <c r="I166" s="416"/>
      <c r="J166" s="433"/>
      <c r="K166" s="433"/>
    </row>
    <row r="167" spans="3:11" s="220" customFormat="1" ht="12.75">
      <c r="C167" s="499"/>
      <c r="E167" s="431"/>
      <c r="F167" s="417"/>
      <c r="G167" s="417"/>
      <c r="H167" s="432"/>
      <c r="I167" s="416"/>
      <c r="J167" s="433"/>
      <c r="K167" s="433"/>
    </row>
    <row r="168" spans="3:11" s="220" customFormat="1" ht="12.75">
      <c r="C168" s="499"/>
      <c r="E168" s="431"/>
      <c r="F168" s="417"/>
      <c r="G168" s="417"/>
      <c r="H168" s="432"/>
      <c r="I168" s="416"/>
      <c r="J168" s="433"/>
      <c r="K168" s="433"/>
    </row>
    <row r="169" spans="3:11" s="220" customFormat="1" ht="12.75">
      <c r="C169" s="499"/>
      <c r="E169" s="431"/>
      <c r="F169" s="417"/>
      <c r="G169" s="417"/>
      <c r="H169" s="432"/>
      <c r="I169" s="416"/>
      <c r="J169" s="433"/>
      <c r="K169" s="433"/>
    </row>
    <row r="170" spans="3:11" s="220" customFormat="1" ht="12.75">
      <c r="C170" s="499"/>
      <c r="E170" s="431"/>
      <c r="F170" s="417"/>
      <c r="G170" s="417"/>
      <c r="H170" s="432"/>
      <c r="I170" s="416"/>
      <c r="J170" s="433"/>
      <c r="K170" s="433"/>
    </row>
  </sheetData>
  <sheetProtection/>
  <mergeCells count="2">
    <mergeCell ref="L6:L7"/>
    <mergeCell ref="A24:D24"/>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4.xml><?xml version="1.0" encoding="utf-8"?>
<worksheet xmlns="http://schemas.openxmlformats.org/spreadsheetml/2006/main" xmlns:r="http://schemas.openxmlformats.org/officeDocument/2006/relationships">
  <sheetPr codeName="List34">
    <tabColor rgb="FF92D050"/>
  </sheetPr>
  <dimension ref="A1:O137"/>
  <sheetViews>
    <sheetView view="pageBreakPreview" zoomScaleNormal="85" zoomScaleSheetLayoutView="100" workbookViewId="0" topLeftCell="A1">
      <selection activeCell="I27" sqref="I27"/>
    </sheetView>
  </sheetViews>
  <sheetFormatPr defaultColWidth="9.00390625" defaultRowHeight="12.75"/>
  <cols>
    <col min="1" max="1" width="2.625" style="113" customWidth="1"/>
    <col min="2" max="2" width="4.375" style="113" customWidth="1"/>
    <col min="3" max="3" width="43.75390625" style="322" customWidth="1"/>
    <col min="4" max="4" width="6.25390625" style="113" customWidth="1"/>
    <col min="5" max="5" width="7.625" style="323" customWidth="1"/>
    <col min="6" max="6" width="9.625" style="324" customWidth="1"/>
    <col min="7" max="7" width="13.25390625" style="324" customWidth="1"/>
    <col min="8" max="8" width="20.375" style="325" customWidth="1"/>
    <col min="9" max="9" width="11.75390625" style="279" customWidth="1"/>
    <col min="10" max="11" width="11.75390625" style="207"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531" customFormat="1" ht="15.75">
      <c r="A1" s="583" t="str">
        <f>+OSNOVA!A2</f>
        <v>POPIS DEL S PREDRAČUNOM</v>
      </c>
      <c r="C1" s="583"/>
      <c r="E1" s="584"/>
      <c r="F1" s="585"/>
      <c r="G1" s="585"/>
      <c r="H1" s="585"/>
      <c r="I1" s="586"/>
      <c r="J1" s="587"/>
      <c r="K1" s="587"/>
      <c r="L1" s="588"/>
    </row>
    <row r="2" spans="1:12" s="531" customFormat="1" ht="15.75">
      <c r="A2" s="583"/>
      <c r="B2" s="583"/>
      <c r="C2" s="583"/>
      <c r="E2" s="584"/>
      <c r="F2" s="585"/>
      <c r="G2" s="585"/>
      <c r="H2" s="585"/>
      <c r="I2" s="586"/>
      <c r="J2" s="587"/>
      <c r="K2" s="587"/>
      <c r="L2" s="588"/>
    </row>
    <row r="3" spans="1:12" s="531" customFormat="1" ht="15.75">
      <c r="A3" s="583" t="str">
        <f>+OZN</f>
        <v>4.</v>
      </c>
      <c r="C3" s="583" t="str">
        <f>+DEL</f>
        <v>ELEKTRIČNE INŠTALACIJE</v>
      </c>
      <c r="E3" s="584"/>
      <c r="F3" s="585"/>
      <c r="G3" s="585"/>
      <c r="H3" s="585"/>
      <c r="I3" s="586"/>
      <c r="J3" s="587"/>
      <c r="K3" s="587"/>
      <c r="L3" s="588"/>
    </row>
    <row r="4" spans="1:12" s="531" customFormat="1" ht="15.75">
      <c r="A4" s="583"/>
      <c r="B4" s="589"/>
      <c r="C4" s="583"/>
      <c r="E4" s="584"/>
      <c r="F4" s="585"/>
      <c r="G4" s="585"/>
      <c r="H4" s="585"/>
      <c r="I4" s="586"/>
      <c r="J4" s="587"/>
      <c r="K4" s="587"/>
      <c r="L4" s="588"/>
    </row>
    <row r="5" spans="1:12" s="219" customFormat="1" ht="15.75">
      <c r="A5" s="590" t="str">
        <f>+OSNOVA!D44</f>
        <v>E11.</v>
      </c>
      <c r="B5" s="591"/>
      <c r="C5" s="404" t="str">
        <f>+OSNOVA!E44</f>
        <v>POLNILNA POSTAJA</v>
      </c>
      <c r="E5" s="592"/>
      <c r="F5" s="593"/>
      <c r="G5" s="593"/>
      <c r="H5" s="593"/>
      <c r="I5" s="586"/>
      <c r="J5" s="266"/>
      <c r="K5" s="266"/>
      <c r="L5" s="594"/>
    </row>
    <row r="6" spans="1:12" ht="14.25" customHeight="1">
      <c r="A6" s="321" t="s">
        <v>121</v>
      </c>
      <c r="B6" s="321"/>
      <c r="L6" s="516"/>
    </row>
    <row r="7" spans="3:12" ht="12.75">
      <c r="C7" s="326"/>
      <c r="D7" s="321"/>
      <c r="E7" s="321"/>
      <c r="F7" s="321"/>
      <c r="G7" s="321"/>
      <c r="L7" s="516"/>
    </row>
    <row r="8" spans="1:12" ht="12.75" customHeight="1">
      <c r="A8" s="321" t="s">
        <v>131</v>
      </c>
      <c r="B8" s="321"/>
      <c r="C8" s="326"/>
      <c r="D8" s="321"/>
      <c r="E8" s="321"/>
      <c r="F8" s="321"/>
      <c r="G8" s="321"/>
      <c r="L8" s="327"/>
    </row>
    <row r="9" spans="1:15" s="111" customFormat="1" ht="12.75">
      <c r="A9" s="93" t="s">
        <v>0</v>
      </c>
      <c r="B9" s="93"/>
      <c r="C9" s="120" t="s">
        <v>1</v>
      </c>
      <c r="D9" s="93" t="s">
        <v>2</v>
      </c>
      <c r="E9" s="94" t="s">
        <v>3</v>
      </c>
      <c r="F9" s="95" t="s">
        <v>4</v>
      </c>
      <c r="G9" s="95" t="s">
        <v>5</v>
      </c>
      <c r="H9" s="325" t="s">
        <v>102</v>
      </c>
      <c r="I9" s="279" t="s">
        <v>133</v>
      </c>
      <c r="J9" s="207" t="s">
        <v>115</v>
      </c>
      <c r="K9" s="207" t="s">
        <v>116</v>
      </c>
      <c r="L9" s="113"/>
      <c r="N9" s="112"/>
      <c r="O9" s="112"/>
    </row>
    <row r="10" spans="1:11" s="78" customFormat="1" ht="12.75">
      <c r="A10" s="328"/>
      <c r="B10" s="79"/>
      <c r="C10" s="329"/>
      <c r="E10" s="330"/>
      <c r="F10" s="321"/>
      <c r="G10" s="321"/>
      <c r="H10" s="331"/>
      <c r="I10" s="279"/>
      <c r="J10" s="311"/>
      <c r="K10" s="311"/>
    </row>
    <row r="11" spans="1:11" s="178" customFormat="1" ht="13.5" thickBot="1">
      <c r="A11" s="563"/>
      <c r="B11" s="564" t="s">
        <v>117</v>
      </c>
      <c r="C11" s="582" t="s">
        <v>137</v>
      </c>
      <c r="D11" s="335"/>
      <c r="E11" s="336"/>
      <c r="F11" s="337"/>
      <c r="G11" s="338"/>
      <c r="H11" s="339"/>
      <c r="I11" s="279"/>
      <c r="J11" s="269"/>
      <c r="K11" s="269"/>
    </row>
    <row r="12" spans="1:7" ht="12.75">
      <c r="A12" s="340"/>
      <c r="B12" s="114"/>
      <c r="C12" s="341"/>
      <c r="E12" s="342"/>
      <c r="G12" s="343"/>
    </row>
    <row r="13" spans="1:15" s="78" customFormat="1" ht="47.25" customHeight="1">
      <c r="A13" s="295" t="str">
        <f>$B$11</f>
        <v>I.</v>
      </c>
      <c r="B13" s="79">
        <f>1</f>
        <v>1</v>
      </c>
      <c r="C13" s="379" t="s">
        <v>363</v>
      </c>
      <c r="D13" s="296" t="s">
        <v>10</v>
      </c>
      <c r="E13" s="297">
        <v>1</v>
      </c>
      <c r="F13" s="298">
        <f>IF(OSNOVA!$B$42=1,+H13*FRD*DF*(I13+1),"")</f>
        <v>0</v>
      </c>
      <c r="G13" s="298">
        <f>IF(OSNOVA!$B$42=1,E13*F13,"")</f>
        <v>0</v>
      </c>
      <c r="H13" s="299"/>
      <c r="I13" s="300"/>
      <c r="J13" s="301"/>
      <c r="K13" s="301"/>
      <c r="L13" s="80"/>
      <c r="M13" s="81"/>
      <c r="N13" s="117"/>
      <c r="O13" s="82"/>
    </row>
    <row r="14" spans="1:15" s="85" customFormat="1" ht="12.75">
      <c r="A14" s="307"/>
      <c r="B14" s="184"/>
      <c r="C14" s="309"/>
      <c r="E14" s="306"/>
      <c r="F14" s="209"/>
      <c r="G14" s="298"/>
      <c r="H14" s="310"/>
      <c r="I14" s="279"/>
      <c r="J14" s="311"/>
      <c r="K14" s="311"/>
      <c r="L14" s="118"/>
      <c r="M14" s="83"/>
      <c r="N14" s="117"/>
      <c r="O14" s="84"/>
    </row>
    <row r="15" spans="1:15" s="78" customFormat="1" ht="24">
      <c r="A15" s="295" t="str">
        <f>$B$11</f>
        <v>I.</v>
      </c>
      <c r="B15" s="79">
        <f>COUNT($A$13:B13)+1</f>
        <v>2</v>
      </c>
      <c r="C15" s="289" t="s">
        <v>364</v>
      </c>
      <c r="D15" s="296" t="s">
        <v>8</v>
      </c>
      <c r="E15" s="297">
        <v>30</v>
      </c>
      <c r="F15" s="298">
        <f>IF(OSNOVA!$B$42=1,+H15*FRD*DF*(I15+1),"")</f>
        <v>0</v>
      </c>
      <c r="G15" s="298">
        <f>IF(OSNOVA!$B$42=1,E15*F15,"")</f>
        <v>0</v>
      </c>
      <c r="H15" s="299"/>
      <c r="I15" s="300"/>
      <c r="J15" s="301"/>
      <c r="K15" s="301"/>
      <c r="L15" s="80"/>
      <c r="M15" s="81"/>
      <c r="N15" s="117"/>
      <c r="O15" s="113"/>
    </row>
    <row r="16" spans="1:15" s="78" customFormat="1" ht="12.75">
      <c r="A16" s="295"/>
      <c r="B16" s="79"/>
      <c r="C16" s="293"/>
      <c r="D16" s="296"/>
      <c r="E16" s="297"/>
      <c r="F16" s="298"/>
      <c r="G16" s="298"/>
      <c r="H16" s="299"/>
      <c r="I16" s="300"/>
      <c r="J16" s="301"/>
      <c r="K16" s="301"/>
      <c r="L16" s="80"/>
      <c r="M16" s="81"/>
      <c r="N16" s="117"/>
      <c r="O16" s="113"/>
    </row>
    <row r="17" spans="1:15" s="78" customFormat="1" ht="12.75">
      <c r="A17" s="295" t="str">
        <f>$B$11</f>
        <v>I.</v>
      </c>
      <c r="B17" s="79">
        <f>COUNT($A$13:B15)+1</f>
        <v>3</v>
      </c>
      <c r="C17" s="293" t="s">
        <v>365</v>
      </c>
      <c r="D17" s="296" t="s">
        <v>8</v>
      </c>
      <c r="E17" s="297">
        <v>1</v>
      </c>
      <c r="F17" s="298">
        <f>IF(OSNOVA!$B$42=1,+H17*FRD*DF*(I17+1),"")</f>
        <v>0</v>
      </c>
      <c r="G17" s="298">
        <f>IF(OSNOVA!$B$42=1,E17*F17,"")</f>
        <v>0</v>
      </c>
      <c r="H17" s="299"/>
      <c r="I17" s="300"/>
      <c r="J17" s="301"/>
      <c r="K17" s="301"/>
      <c r="L17" s="80"/>
      <c r="M17" s="81"/>
      <c r="N17" s="117"/>
      <c r="O17" s="113"/>
    </row>
    <row r="18" spans="1:15" s="78" customFormat="1" ht="12.75">
      <c r="A18" s="295"/>
      <c r="B18" s="79"/>
      <c r="C18" s="293"/>
      <c r="D18" s="296"/>
      <c r="E18" s="297"/>
      <c r="F18" s="298"/>
      <c r="G18" s="298"/>
      <c r="H18" s="299"/>
      <c r="I18" s="300"/>
      <c r="J18" s="301"/>
      <c r="K18" s="301"/>
      <c r="L18" s="80"/>
      <c r="M18" s="81"/>
      <c r="N18" s="117"/>
      <c r="O18" s="113"/>
    </row>
    <row r="19" spans="1:15" s="78" customFormat="1" ht="12.75">
      <c r="A19" s="295" t="str">
        <f>$B$11</f>
        <v>I.</v>
      </c>
      <c r="B19" s="79">
        <f>COUNT($A$13:B17)+1</f>
        <v>4</v>
      </c>
      <c r="C19" s="412" t="s">
        <v>329</v>
      </c>
      <c r="D19" s="296" t="s">
        <v>150</v>
      </c>
      <c r="E19" s="297">
        <v>3</v>
      </c>
      <c r="F19" s="298">
        <f>IF(OSNOVA!$B$42=1,+H19*FRD*DF*(I19+1),"")</f>
        <v>0</v>
      </c>
      <c r="G19" s="298">
        <f>IF(OSNOVA!$B$42=1,F19*E19,"")</f>
        <v>0</v>
      </c>
      <c r="H19" s="299"/>
      <c r="I19" s="300"/>
      <c r="J19" s="301"/>
      <c r="K19" s="301"/>
      <c r="L19" s="80"/>
      <c r="M19" s="81"/>
      <c r="N19" s="117"/>
      <c r="O19" s="113"/>
    </row>
    <row r="20" spans="1:15" s="78" customFormat="1" ht="12.75">
      <c r="A20" s="295"/>
      <c r="B20" s="79"/>
      <c r="C20" s="293"/>
      <c r="D20" s="296"/>
      <c r="E20" s="297"/>
      <c r="F20" s="298"/>
      <c r="G20" s="298"/>
      <c r="H20" s="299"/>
      <c r="I20" s="300"/>
      <c r="J20" s="301"/>
      <c r="K20" s="301"/>
      <c r="L20" s="80"/>
      <c r="M20" s="81"/>
      <c r="N20" s="117"/>
      <c r="O20" s="113"/>
    </row>
    <row r="21" spans="1:15" s="78" customFormat="1" ht="12.75">
      <c r="A21" s="295"/>
      <c r="B21" s="79"/>
      <c r="C21" s="289"/>
      <c r="D21" s="296"/>
      <c r="E21" s="297"/>
      <c r="F21" s="298"/>
      <c r="G21" s="298"/>
      <c r="H21" s="304"/>
      <c r="I21" s="279"/>
      <c r="J21" s="305"/>
      <c r="K21" s="305"/>
      <c r="L21" s="80"/>
      <c r="M21" s="81"/>
      <c r="N21" s="117"/>
      <c r="O21" s="82"/>
    </row>
    <row r="22" spans="1:11" s="139" customFormat="1" ht="13.5" thickBot="1">
      <c r="A22" s="344"/>
      <c r="B22" s="345"/>
      <c r="C22" s="135" t="str">
        <f>CONCATENATE(B11," ",C11," - SKUPAJ:")</f>
        <v>I. ELEKTRO DEL - SKUPAJ:</v>
      </c>
      <c r="D22" s="135"/>
      <c r="E22" s="135"/>
      <c r="F22" s="346"/>
      <c r="G22" s="347">
        <f>IF(OSNOVA!$B$42=1,SUM(G12:G21),"")</f>
        <v>0</v>
      </c>
      <c r="H22" s="138"/>
      <c r="I22" s="279"/>
      <c r="J22" s="207"/>
      <c r="K22" s="207"/>
    </row>
    <row r="23" spans="3:11" s="115" customFormat="1" ht="15">
      <c r="C23" s="108"/>
      <c r="E23" s="109"/>
      <c r="G23" s="348"/>
      <c r="H23" s="100"/>
      <c r="I23" s="279"/>
      <c r="J23" s="266"/>
      <c r="K23" s="266"/>
    </row>
    <row r="24" spans="3:11" s="78" customFormat="1" ht="12.75">
      <c r="C24" s="329"/>
      <c r="E24" s="330"/>
      <c r="F24" s="321"/>
      <c r="G24" s="321"/>
      <c r="H24" s="331"/>
      <c r="I24" s="279"/>
      <c r="J24" s="311"/>
      <c r="K24" s="311"/>
    </row>
    <row r="25" spans="1:11" s="145" customFormat="1" ht="13.5" thickBot="1">
      <c r="A25" s="403" t="str">
        <f>CONCATENATE("DELNA REKAPITULACIJA - ",A5,C5)</f>
        <v>DELNA REKAPITULACIJA - E11.POLNILNA POSTAJA</v>
      </c>
      <c r="B25" s="403"/>
      <c r="C25" s="568"/>
      <c r="D25" s="569"/>
      <c r="E25" s="570"/>
      <c r="F25" s="571"/>
      <c r="G25" s="571"/>
      <c r="H25" s="478"/>
      <c r="I25" s="279"/>
      <c r="J25" s="269"/>
      <c r="K25" s="269"/>
    </row>
    <row r="26" spans="1:11" s="185" customFormat="1" ht="14.25" customHeight="1">
      <c r="A26" s="355"/>
      <c r="B26" s="355"/>
      <c r="C26" s="356"/>
      <c r="D26" s="355"/>
      <c r="E26" s="357"/>
      <c r="F26" s="358"/>
      <c r="G26" s="358"/>
      <c r="H26" s="198"/>
      <c r="I26" s="279"/>
      <c r="J26" s="207"/>
      <c r="K26" s="207"/>
    </row>
    <row r="27" spans="1:11" s="185" customFormat="1" ht="12.75" customHeight="1">
      <c r="A27" s="321" t="s">
        <v>132</v>
      </c>
      <c r="B27" s="359"/>
      <c r="C27" s="360"/>
      <c r="D27" s="359"/>
      <c r="E27" s="359"/>
      <c r="F27" s="359"/>
      <c r="G27" s="359"/>
      <c r="H27" s="198"/>
      <c r="I27" s="279"/>
      <c r="J27" s="207"/>
      <c r="K27" s="207"/>
    </row>
    <row r="28" spans="1:15" s="139" customFormat="1" ht="12.75">
      <c r="A28" s="188"/>
      <c r="B28" s="188"/>
      <c r="C28" s="190"/>
      <c r="D28" s="190"/>
      <c r="E28" s="191"/>
      <c r="F28" s="192"/>
      <c r="G28" s="192"/>
      <c r="H28" s="198"/>
      <c r="I28" s="279"/>
      <c r="J28" s="207"/>
      <c r="K28" s="207"/>
      <c r="L28" s="185"/>
      <c r="N28" s="194"/>
      <c r="O28" s="194"/>
    </row>
    <row r="29" spans="1:11" s="185" customFormat="1" ht="12.75">
      <c r="A29" s="361"/>
      <c r="B29" s="361"/>
      <c r="C29" s="362"/>
      <c r="E29" s="363"/>
      <c r="F29" s="364"/>
      <c r="G29" s="365"/>
      <c r="H29" s="198"/>
      <c r="I29" s="279"/>
      <c r="J29" s="207"/>
      <c r="K29" s="207"/>
    </row>
    <row r="30" spans="1:11" s="145" customFormat="1" ht="12.75">
      <c r="A30" s="366"/>
      <c r="B30" s="366" t="str">
        <f>+B11</f>
        <v>I.</v>
      </c>
      <c r="C30" s="140" t="str">
        <f>+C11</f>
        <v>ELEKTRO DEL</v>
      </c>
      <c r="E30" s="142"/>
      <c r="G30" s="367">
        <f>+G22</f>
        <v>0</v>
      </c>
      <c r="H30" s="144"/>
      <c r="I30" s="279"/>
      <c r="J30" s="269"/>
      <c r="K30" s="269"/>
    </row>
    <row r="31" spans="1:11" s="145" customFormat="1" ht="13.5" thickBot="1">
      <c r="A31" s="368"/>
      <c r="B31" s="368"/>
      <c r="C31" s="147"/>
      <c r="D31" s="369"/>
      <c r="E31" s="149"/>
      <c r="F31" s="369"/>
      <c r="G31" s="370"/>
      <c r="H31" s="144"/>
      <c r="I31" s="279"/>
      <c r="J31" s="269"/>
      <c r="K31" s="269"/>
    </row>
    <row r="32" spans="1:15" s="185" customFormat="1" ht="13.5" thickTop="1">
      <c r="A32" s="202"/>
      <c r="B32" s="202"/>
      <c r="C32" s="203"/>
      <c r="D32" s="204"/>
      <c r="E32" s="205"/>
      <c r="F32" s="205"/>
      <c r="G32" s="206"/>
      <c r="H32" s="138"/>
      <c r="I32" s="279"/>
      <c r="J32" s="207"/>
      <c r="K32" s="207"/>
      <c r="O32" s="151"/>
    </row>
    <row r="33" spans="1:11" s="145" customFormat="1" ht="12.75">
      <c r="A33" s="371"/>
      <c r="B33" s="371"/>
      <c r="C33" s="243" t="str">
        <f>CONCATENATE(A5," ",C5," - SKUPAJ:")</f>
        <v>E11. POLNILNA POSTAJA - SKUPAJ:</v>
      </c>
      <c r="D33" s="142"/>
      <c r="E33" s="142"/>
      <c r="G33" s="367">
        <f>IF(OSNOVA!$B$42=1,SUM(G29:G31),"")</f>
        <v>0</v>
      </c>
      <c r="H33" s="144"/>
      <c r="I33" s="279"/>
      <c r="J33" s="269"/>
      <c r="K33" s="269"/>
    </row>
    <row r="34" spans="3:11" s="185" customFormat="1" ht="12.75">
      <c r="C34" s="362"/>
      <c r="E34" s="372"/>
      <c r="F34" s="364"/>
      <c r="G34" s="359"/>
      <c r="H34" s="198"/>
      <c r="I34" s="279"/>
      <c r="J34" s="207"/>
      <c r="K34" s="207"/>
    </row>
    <row r="35" spans="3:11" s="78" customFormat="1" ht="12.75">
      <c r="C35" s="308"/>
      <c r="E35" s="330"/>
      <c r="F35" s="321"/>
      <c r="G35" s="321"/>
      <c r="H35" s="331"/>
      <c r="I35" s="279"/>
      <c r="J35" s="311"/>
      <c r="K35" s="311"/>
    </row>
    <row r="36" spans="3:11" s="78" customFormat="1" ht="12.75">
      <c r="C36" s="308"/>
      <c r="E36" s="330"/>
      <c r="F36" s="321"/>
      <c r="G36" s="321"/>
      <c r="H36" s="331"/>
      <c r="I36" s="279"/>
      <c r="J36" s="311"/>
      <c r="K36" s="311"/>
    </row>
    <row r="37" spans="3:11" s="78" customFormat="1" ht="12.75">
      <c r="C37" s="308"/>
      <c r="E37" s="330"/>
      <c r="F37" s="321"/>
      <c r="G37" s="321"/>
      <c r="H37" s="331"/>
      <c r="I37" s="279"/>
      <c r="J37" s="311"/>
      <c r="K37" s="311"/>
    </row>
    <row r="38" spans="3:11" s="78" customFormat="1" ht="12.75">
      <c r="C38" s="308"/>
      <c r="E38" s="330"/>
      <c r="F38" s="321"/>
      <c r="G38" s="321"/>
      <c r="H38" s="331"/>
      <c r="I38" s="279"/>
      <c r="J38" s="311"/>
      <c r="K38" s="311"/>
    </row>
    <row r="39" spans="3:11" s="78" customFormat="1" ht="12.75">
      <c r="C39" s="308"/>
      <c r="E39" s="330"/>
      <c r="F39" s="321"/>
      <c r="G39" s="321"/>
      <c r="H39" s="331"/>
      <c r="I39" s="279"/>
      <c r="J39" s="311"/>
      <c r="K39" s="311"/>
    </row>
    <row r="40" spans="3:11" s="78" customFormat="1" ht="12.75">
      <c r="C40" s="308"/>
      <c r="E40" s="330"/>
      <c r="F40" s="321"/>
      <c r="G40" s="321"/>
      <c r="H40" s="331"/>
      <c r="I40" s="279"/>
      <c r="J40" s="311"/>
      <c r="K40" s="311"/>
    </row>
    <row r="41" spans="3:11" s="78" customFormat="1" ht="12.75">
      <c r="C41" s="308"/>
      <c r="E41" s="330"/>
      <c r="F41" s="321"/>
      <c r="G41" s="321"/>
      <c r="H41" s="331"/>
      <c r="I41" s="279"/>
      <c r="J41" s="311"/>
      <c r="K41" s="311"/>
    </row>
    <row r="42" spans="3:11" s="78" customFormat="1" ht="12.75">
      <c r="C42" s="308"/>
      <c r="E42" s="330"/>
      <c r="F42" s="321"/>
      <c r="G42" s="321"/>
      <c r="H42" s="331"/>
      <c r="I42" s="279"/>
      <c r="J42" s="311"/>
      <c r="K42" s="311"/>
    </row>
    <row r="43" spans="3:11" s="78" customFormat="1" ht="12.75">
      <c r="C43" s="308"/>
      <c r="E43" s="330"/>
      <c r="F43" s="321"/>
      <c r="G43" s="321"/>
      <c r="H43" s="331"/>
      <c r="I43" s="279"/>
      <c r="J43" s="311"/>
      <c r="K43" s="311"/>
    </row>
    <row r="44" spans="3:11" s="78" customFormat="1" ht="12.75">
      <c r="C44" s="308"/>
      <c r="E44" s="330"/>
      <c r="F44" s="321"/>
      <c r="G44" s="321"/>
      <c r="H44" s="331"/>
      <c r="I44" s="279"/>
      <c r="J44" s="311"/>
      <c r="K44" s="311"/>
    </row>
    <row r="45" spans="3:11" s="78" customFormat="1" ht="12.75">
      <c r="C45" s="308"/>
      <c r="E45" s="330"/>
      <c r="F45" s="321"/>
      <c r="G45" s="321"/>
      <c r="H45" s="331"/>
      <c r="I45" s="279"/>
      <c r="J45" s="311"/>
      <c r="K45" s="311"/>
    </row>
    <row r="46" spans="3:11" s="78" customFormat="1" ht="12.75">
      <c r="C46" s="308"/>
      <c r="E46" s="330"/>
      <c r="F46" s="321"/>
      <c r="G46" s="321"/>
      <c r="H46" s="331"/>
      <c r="I46" s="279"/>
      <c r="J46" s="311"/>
      <c r="K46" s="311"/>
    </row>
    <row r="47" spans="3:11" s="78" customFormat="1" ht="12.75">
      <c r="C47" s="308"/>
      <c r="E47" s="330"/>
      <c r="F47" s="321"/>
      <c r="G47" s="321"/>
      <c r="H47" s="331"/>
      <c r="I47" s="279"/>
      <c r="J47" s="311"/>
      <c r="K47" s="311"/>
    </row>
    <row r="48" spans="3:11" s="78" customFormat="1" ht="12.75">
      <c r="C48" s="308"/>
      <c r="E48" s="330"/>
      <c r="F48" s="321"/>
      <c r="G48" s="321"/>
      <c r="H48" s="331"/>
      <c r="I48" s="279"/>
      <c r="J48" s="311"/>
      <c r="K48" s="311"/>
    </row>
    <row r="49" spans="3:11" s="78" customFormat="1" ht="12.75">
      <c r="C49" s="308"/>
      <c r="E49" s="330"/>
      <c r="F49" s="321"/>
      <c r="G49" s="321"/>
      <c r="H49" s="331"/>
      <c r="I49" s="279"/>
      <c r="J49" s="311"/>
      <c r="K49" s="311"/>
    </row>
    <row r="50" spans="3:11" s="78" customFormat="1" ht="12.75">
      <c r="C50" s="308"/>
      <c r="E50" s="330"/>
      <c r="F50" s="321"/>
      <c r="G50" s="321"/>
      <c r="H50" s="331"/>
      <c r="I50" s="279"/>
      <c r="J50" s="311"/>
      <c r="K50" s="311"/>
    </row>
    <row r="51" spans="3:11" s="78" customFormat="1" ht="12.75">
      <c r="C51" s="308"/>
      <c r="E51" s="330"/>
      <c r="F51" s="321"/>
      <c r="G51" s="321"/>
      <c r="H51" s="331"/>
      <c r="I51" s="279"/>
      <c r="J51" s="311"/>
      <c r="K51" s="311"/>
    </row>
    <row r="52" spans="3:11" s="78" customFormat="1" ht="12.75">
      <c r="C52" s="308"/>
      <c r="E52" s="330"/>
      <c r="F52" s="321"/>
      <c r="G52" s="321"/>
      <c r="H52" s="331"/>
      <c r="I52" s="279"/>
      <c r="J52" s="311"/>
      <c r="K52" s="311"/>
    </row>
    <row r="53" spans="3:11" s="78" customFormat="1" ht="12.75">
      <c r="C53" s="308"/>
      <c r="E53" s="330"/>
      <c r="F53" s="321"/>
      <c r="G53" s="321"/>
      <c r="H53" s="331"/>
      <c r="I53" s="279"/>
      <c r="J53" s="311"/>
      <c r="K53" s="311"/>
    </row>
    <row r="54" spans="3:11" s="78" customFormat="1" ht="12.75">
      <c r="C54" s="308"/>
      <c r="E54" s="330"/>
      <c r="F54" s="321"/>
      <c r="G54" s="321"/>
      <c r="H54" s="331"/>
      <c r="I54" s="279"/>
      <c r="J54" s="311"/>
      <c r="K54" s="311"/>
    </row>
    <row r="55" spans="3:11" s="78" customFormat="1" ht="12.75">
      <c r="C55" s="308"/>
      <c r="E55" s="330"/>
      <c r="F55" s="321"/>
      <c r="G55" s="321"/>
      <c r="H55" s="331"/>
      <c r="I55" s="279"/>
      <c r="J55" s="311"/>
      <c r="K55" s="311"/>
    </row>
    <row r="56" spans="3:11" s="78" customFormat="1" ht="12.75">
      <c r="C56" s="308"/>
      <c r="E56" s="330"/>
      <c r="F56" s="321"/>
      <c r="G56" s="321"/>
      <c r="H56" s="331"/>
      <c r="I56" s="279"/>
      <c r="J56" s="311"/>
      <c r="K56" s="311"/>
    </row>
    <row r="57" spans="3:11" s="78" customFormat="1" ht="12.75">
      <c r="C57" s="308"/>
      <c r="E57" s="330"/>
      <c r="F57" s="321"/>
      <c r="G57" s="321"/>
      <c r="H57" s="331"/>
      <c r="I57" s="279"/>
      <c r="J57" s="311"/>
      <c r="K57" s="311"/>
    </row>
    <row r="58" spans="3:11" s="78" customFormat="1" ht="12.75">
      <c r="C58" s="308"/>
      <c r="E58" s="330"/>
      <c r="F58" s="321"/>
      <c r="G58" s="321"/>
      <c r="H58" s="331"/>
      <c r="I58" s="279"/>
      <c r="J58" s="311"/>
      <c r="K58" s="311"/>
    </row>
    <row r="59" spans="3:11" s="78" customFormat="1" ht="12.75">
      <c r="C59" s="308"/>
      <c r="E59" s="330"/>
      <c r="F59" s="321"/>
      <c r="G59" s="321"/>
      <c r="H59" s="331"/>
      <c r="I59" s="279"/>
      <c r="J59" s="311"/>
      <c r="K59" s="311"/>
    </row>
    <row r="60" spans="3:11" s="78" customFormat="1" ht="12.75">
      <c r="C60" s="308"/>
      <c r="E60" s="330"/>
      <c r="F60" s="321"/>
      <c r="G60" s="321"/>
      <c r="H60" s="331"/>
      <c r="I60" s="279"/>
      <c r="J60" s="311"/>
      <c r="K60" s="311"/>
    </row>
    <row r="61" spans="3:11" s="78" customFormat="1" ht="12.75">
      <c r="C61" s="308"/>
      <c r="E61" s="330"/>
      <c r="F61" s="321"/>
      <c r="G61" s="321"/>
      <c r="H61" s="331"/>
      <c r="I61" s="279"/>
      <c r="J61" s="311"/>
      <c r="K61" s="311"/>
    </row>
    <row r="62" spans="3:11" s="78" customFormat="1" ht="12.75">
      <c r="C62" s="308"/>
      <c r="E62" s="330"/>
      <c r="F62" s="321"/>
      <c r="G62" s="321"/>
      <c r="H62" s="331"/>
      <c r="I62" s="279"/>
      <c r="J62" s="311"/>
      <c r="K62" s="311"/>
    </row>
    <row r="63" spans="3:11" s="78" customFormat="1" ht="12.75">
      <c r="C63" s="308"/>
      <c r="E63" s="330"/>
      <c r="F63" s="321"/>
      <c r="G63" s="321"/>
      <c r="H63" s="331"/>
      <c r="I63" s="279"/>
      <c r="J63" s="311"/>
      <c r="K63" s="311"/>
    </row>
    <row r="64" spans="3:11" s="78" customFormat="1" ht="12.75">
      <c r="C64" s="308"/>
      <c r="E64" s="330"/>
      <c r="F64" s="321"/>
      <c r="G64" s="321"/>
      <c r="H64" s="331"/>
      <c r="I64" s="279"/>
      <c r="J64" s="311"/>
      <c r="K64" s="311"/>
    </row>
    <row r="65" spans="3:11" s="78" customFormat="1" ht="12.75">
      <c r="C65" s="308"/>
      <c r="E65" s="330"/>
      <c r="F65" s="321"/>
      <c r="G65" s="321"/>
      <c r="H65" s="331"/>
      <c r="I65" s="279"/>
      <c r="J65" s="311"/>
      <c r="K65" s="311"/>
    </row>
    <row r="66" spans="3:11" s="78" customFormat="1" ht="12.75">
      <c r="C66" s="308"/>
      <c r="E66" s="330"/>
      <c r="F66" s="321"/>
      <c r="G66" s="321"/>
      <c r="H66" s="331"/>
      <c r="I66" s="279"/>
      <c r="J66" s="311"/>
      <c r="K66" s="311"/>
    </row>
    <row r="67" spans="3:11" s="78" customFormat="1" ht="12.75">
      <c r="C67" s="308"/>
      <c r="E67" s="330"/>
      <c r="F67" s="321"/>
      <c r="G67" s="321"/>
      <c r="H67" s="331"/>
      <c r="I67" s="279"/>
      <c r="J67" s="311"/>
      <c r="K67" s="311"/>
    </row>
    <row r="68" spans="3:11" s="78" customFormat="1" ht="12.75">
      <c r="C68" s="308"/>
      <c r="E68" s="330"/>
      <c r="F68" s="321"/>
      <c r="G68" s="321"/>
      <c r="H68" s="331"/>
      <c r="I68" s="279"/>
      <c r="J68" s="311"/>
      <c r="K68" s="311"/>
    </row>
    <row r="69" spans="3:11" s="78" customFormat="1" ht="12.75">
      <c r="C69" s="308"/>
      <c r="E69" s="330"/>
      <c r="F69" s="321"/>
      <c r="G69" s="321"/>
      <c r="H69" s="331"/>
      <c r="I69" s="279"/>
      <c r="J69" s="311"/>
      <c r="K69" s="311"/>
    </row>
    <row r="70" spans="3:11" s="78" customFormat="1" ht="12.75">
      <c r="C70" s="308"/>
      <c r="E70" s="330"/>
      <c r="F70" s="321"/>
      <c r="G70" s="321"/>
      <c r="H70" s="331"/>
      <c r="I70" s="279"/>
      <c r="J70" s="311"/>
      <c r="K70" s="311"/>
    </row>
    <row r="71" spans="3:11" s="78" customFormat="1" ht="12.75">
      <c r="C71" s="308"/>
      <c r="E71" s="330"/>
      <c r="F71" s="321"/>
      <c r="G71" s="321"/>
      <c r="H71" s="331"/>
      <c r="I71" s="279"/>
      <c r="J71" s="311"/>
      <c r="K71" s="311"/>
    </row>
    <row r="72" spans="3:11" s="78" customFormat="1" ht="12.75">
      <c r="C72" s="308"/>
      <c r="E72" s="330"/>
      <c r="F72" s="321"/>
      <c r="G72" s="321"/>
      <c r="H72" s="331"/>
      <c r="I72" s="279"/>
      <c r="J72" s="311"/>
      <c r="K72" s="311"/>
    </row>
    <row r="73" spans="3:11" s="78" customFormat="1" ht="12.75">
      <c r="C73" s="308"/>
      <c r="E73" s="330"/>
      <c r="F73" s="321"/>
      <c r="G73" s="321"/>
      <c r="H73" s="331"/>
      <c r="I73" s="279"/>
      <c r="J73" s="311"/>
      <c r="K73" s="311"/>
    </row>
    <row r="74" spans="3:11" s="78" customFormat="1" ht="12.75">
      <c r="C74" s="308"/>
      <c r="E74" s="330"/>
      <c r="F74" s="321"/>
      <c r="G74" s="321"/>
      <c r="H74" s="331"/>
      <c r="I74" s="279"/>
      <c r="J74" s="311"/>
      <c r="K74" s="311"/>
    </row>
    <row r="75" spans="3:11" s="78" customFormat="1" ht="12.75">
      <c r="C75" s="308"/>
      <c r="E75" s="330"/>
      <c r="F75" s="321"/>
      <c r="G75" s="321"/>
      <c r="H75" s="331"/>
      <c r="I75" s="279"/>
      <c r="J75" s="311"/>
      <c r="K75" s="311"/>
    </row>
    <row r="76" spans="3:11" s="78" customFormat="1" ht="12.75">
      <c r="C76" s="308"/>
      <c r="E76" s="330"/>
      <c r="F76" s="321"/>
      <c r="G76" s="321"/>
      <c r="H76" s="331"/>
      <c r="I76" s="279"/>
      <c r="J76" s="311"/>
      <c r="K76" s="311"/>
    </row>
    <row r="77" spans="3:11" s="78" customFormat="1" ht="12.75">
      <c r="C77" s="308"/>
      <c r="E77" s="330"/>
      <c r="F77" s="321"/>
      <c r="G77" s="321"/>
      <c r="H77" s="331"/>
      <c r="I77" s="279"/>
      <c r="J77" s="311"/>
      <c r="K77" s="311"/>
    </row>
    <row r="78" spans="3:11" s="78" customFormat="1" ht="12.75">
      <c r="C78" s="308"/>
      <c r="E78" s="330"/>
      <c r="F78" s="321"/>
      <c r="G78" s="321"/>
      <c r="H78" s="331"/>
      <c r="I78" s="279"/>
      <c r="J78" s="311"/>
      <c r="K78" s="311"/>
    </row>
    <row r="79" spans="3:11" s="78" customFormat="1" ht="12.75">
      <c r="C79" s="308"/>
      <c r="E79" s="330"/>
      <c r="F79" s="321"/>
      <c r="G79" s="321"/>
      <c r="H79" s="331"/>
      <c r="I79" s="279"/>
      <c r="J79" s="311"/>
      <c r="K79" s="311"/>
    </row>
    <row r="80" spans="3:11" s="78" customFormat="1" ht="12.75">
      <c r="C80" s="308"/>
      <c r="E80" s="330"/>
      <c r="F80" s="321"/>
      <c r="G80" s="321"/>
      <c r="H80" s="331"/>
      <c r="I80" s="279"/>
      <c r="J80" s="311"/>
      <c r="K80" s="311"/>
    </row>
    <row r="81" spans="3:11" s="78" customFormat="1" ht="12.75">
      <c r="C81" s="308"/>
      <c r="E81" s="330"/>
      <c r="F81" s="321"/>
      <c r="G81" s="321"/>
      <c r="H81" s="331"/>
      <c r="I81" s="279"/>
      <c r="J81" s="311"/>
      <c r="K81" s="311"/>
    </row>
    <row r="82" spans="3:11" s="78" customFormat="1" ht="12.75">
      <c r="C82" s="308"/>
      <c r="E82" s="330"/>
      <c r="F82" s="321"/>
      <c r="G82" s="321"/>
      <c r="H82" s="331"/>
      <c r="I82" s="279"/>
      <c r="J82" s="311"/>
      <c r="K82" s="311"/>
    </row>
    <row r="83" spans="3:11" s="78" customFormat="1" ht="12.75">
      <c r="C83" s="308"/>
      <c r="E83" s="330"/>
      <c r="F83" s="321"/>
      <c r="G83" s="321"/>
      <c r="H83" s="331"/>
      <c r="I83" s="279"/>
      <c r="J83" s="311"/>
      <c r="K83" s="311"/>
    </row>
    <row r="84" spans="3:11" s="78" customFormat="1" ht="12.75">
      <c r="C84" s="308"/>
      <c r="E84" s="330"/>
      <c r="F84" s="321"/>
      <c r="G84" s="321"/>
      <c r="H84" s="331"/>
      <c r="I84" s="279"/>
      <c r="J84" s="311"/>
      <c r="K84" s="311"/>
    </row>
    <row r="85" spans="3:11" s="78" customFormat="1" ht="12.75">
      <c r="C85" s="308"/>
      <c r="E85" s="330"/>
      <c r="F85" s="321"/>
      <c r="G85" s="321"/>
      <c r="H85" s="331"/>
      <c r="I85" s="279"/>
      <c r="J85" s="311"/>
      <c r="K85" s="311"/>
    </row>
    <row r="86" spans="3:11" s="78" customFormat="1" ht="12.75">
      <c r="C86" s="308"/>
      <c r="E86" s="330"/>
      <c r="F86" s="321"/>
      <c r="G86" s="321"/>
      <c r="H86" s="331"/>
      <c r="I86" s="279"/>
      <c r="J86" s="311"/>
      <c r="K86" s="311"/>
    </row>
    <row r="87" spans="3:11" s="78" customFormat="1" ht="12.75">
      <c r="C87" s="308"/>
      <c r="E87" s="330"/>
      <c r="F87" s="321"/>
      <c r="G87" s="321"/>
      <c r="H87" s="331"/>
      <c r="I87" s="279"/>
      <c r="J87" s="311"/>
      <c r="K87" s="311"/>
    </row>
    <row r="88" spans="3:11" s="78" customFormat="1" ht="12.75">
      <c r="C88" s="308"/>
      <c r="E88" s="330"/>
      <c r="F88" s="321"/>
      <c r="G88" s="321"/>
      <c r="H88" s="331"/>
      <c r="I88" s="279"/>
      <c r="J88" s="311"/>
      <c r="K88" s="311"/>
    </row>
    <row r="89" spans="3:11" s="78" customFormat="1" ht="12.75">
      <c r="C89" s="308"/>
      <c r="E89" s="330"/>
      <c r="F89" s="321"/>
      <c r="G89" s="321"/>
      <c r="H89" s="331"/>
      <c r="I89" s="279"/>
      <c r="J89" s="311"/>
      <c r="K89" s="311"/>
    </row>
    <row r="90" spans="3:11" s="78" customFormat="1" ht="12.75">
      <c r="C90" s="308"/>
      <c r="E90" s="330"/>
      <c r="F90" s="321"/>
      <c r="G90" s="321"/>
      <c r="H90" s="331"/>
      <c r="I90" s="279"/>
      <c r="J90" s="311"/>
      <c r="K90" s="311"/>
    </row>
    <row r="91" spans="3:11" s="78" customFormat="1" ht="12.75">
      <c r="C91" s="308"/>
      <c r="E91" s="330"/>
      <c r="F91" s="321"/>
      <c r="G91" s="321"/>
      <c r="H91" s="331"/>
      <c r="I91" s="279"/>
      <c r="J91" s="311"/>
      <c r="K91" s="311"/>
    </row>
    <row r="92" spans="3:11" s="78" customFormat="1" ht="12.75">
      <c r="C92" s="308"/>
      <c r="E92" s="330"/>
      <c r="F92" s="321"/>
      <c r="G92" s="321"/>
      <c r="H92" s="331"/>
      <c r="I92" s="279"/>
      <c r="J92" s="311"/>
      <c r="K92" s="311"/>
    </row>
    <row r="93" spans="3:11" s="78" customFormat="1" ht="12.75">
      <c r="C93" s="308"/>
      <c r="E93" s="330"/>
      <c r="F93" s="321"/>
      <c r="G93" s="321"/>
      <c r="H93" s="331"/>
      <c r="I93" s="279"/>
      <c r="J93" s="311"/>
      <c r="K93" s="311"/>
    </row>
    <row r="94" spans="3:11" s="78" customFormat="1" ht="12.75">
      <c r="C94" s="308"/>
      <c r="E94" s="330"/>
      <c r="F94" s="321"/>
      <c r="G94" s="321"/>
      <c r="H94" s="331"/>
      <c r="I94" s="279"/>
      <c r="J94" s="311"/>
      <c r="K94" s="311"/>
    </row>
    <row r="95" spans="3:11" s="78" customFormat="1" ht="12.75">
      <c r="C95" s="308"/>
      <c r="E95" s="330"/>
      <c r="F95" s="321"/>
      <c r="G95" s="321"/>
      <c r="H95" s="331"/>
      <c r="I95" s="279"/>
      <c r="J95" s="311"/>
      <c r="K95" s="311"/>
    </row>
    <row r="96" spans="3:11" s="78" customFormat="1" ht="12.75">
      <c r="C96" s="308"/>
      <c r="E96" s="330"/>
      <c r="F96" s="321"/>
      <c r="G96" s="321"/>
      <c r="H96" s="331"/>
      <c r="I96" s="279"/>
      <c r="J96" s="311"/>
      <c r="K96" s="311"/>
    </row>
    <row r="97" spans="3:11" s="78" customFormat="1" ht="12.75">
      <c r="C97" s="308"/>
      <c r="E97" s="330"/>
      <c r="F97" s="321"/>
      <c r="G97" s="321"/>
      <c r="H97" s="331"/>
      <c r="I97" s="279"/>
      <c r="J97" s="311"/>
      <c r="K97" s="311"/>
    </row>
    <row r="98" spans="3:11" s="78" customFormat="1" ht="12.75">
      <c r="C98" s="308"/>
      <c r="E98" s="330"/>
      <c r="F98" s="321"/>
      <c r="G98" s="321"/>
      <c r="H98" s="331"/>
      <c r="I98" s="279"/>
      <c r="J98" s="311"/>
      <c r="K98" s="311"/>
    </row>
    <row r="99" spans="3:11" s="78" customFormat="1" ht="12.75">
      <c r="C99" s="308"/>
      <c r="E99" s="330"/>
      <c r="F99" s="321"/>
      <c r="G99" s="321"/>
      <c r="H99" s="331"/>
      <c r="I99" s="279"/>
      <c r="J99" s="311"/>
      <c r="K99" s="311"/>
    </row>
    <row r="100" spans="3:11" s="78" customFormat="1" ht="12.75">
      <c r="C100" s="308"/>
      <c r="E100" s="330"/>
      <c r="F100" s="321"/>
      <c r="G100" s="321"/>
      <c r="H100" s="331"/>
      <c r="I100" s="279"/>
      <c r="J100" s="311"/>
      <c r="K100" s="311"/>
    </row>
    <row r="101" spans="3:11" s="78" customFormat="1" ht="12.75">
      <c r="C101" s="308"/>
      <c r="E101" s="330"/>
      <c r="F101" s="321"/>
      <c r="G101" s="321"/>
      <c r="H101" s="331"/>
      <c r="I101" s="279"/>
      <c r="J101" s="311"/>
      <c r="K101" s="311"/>
    </row>
    <row r="102" spans="3:11" s="78" customFormat="1" ht="12.75">
      <c r="C102" s="308"/>
      <c r="E102" s="330"/>
      <c r="F102" s="321"/>
      <c r="G102" s="321"/>
      <c r="H102" s="331"/>
      <c r="I102" s="279"/>
      <c r="J102" s="311"/>
      <c r="K102" s="311"/>
    </row>
    <row r="103" spans="3:11" s="78" customFormat="1" ht="12.75">
      <c r="C103" s="308"/>
      <c r="E103" s="330"/>
      <c r="F103" s="321"/>
      <c r="G103" s="321"/>
      <c r="H103" s="331"/>
      <c r="I103" s="279"/>
      <c r="J103" s="311"/>
      <c r="K103" s="311"/>
    </row>
    <row r="104" spans="3:11" s="78" customFormat="1" ht="12.75">
      <c r="C104" s="308"/>
      <c r="E104" s="330"/>
      <c r="F104" s="321"/>
      <c r="G104" s="321"/>
      <c r="H104" s="331"/>
      <c r="I104" s="279"/>
      <c r="J104" s="311"/>
      <c r="K104" s="311"/>
    </row>
    <row r="105" spans="3:11" s="78" customFormat="1" ht="12.75">
      <c r="C105" s="308"/>
      <c r="E105" s="330"/>
      <c r="F105" s="321"/>
      <c r="G105" s="321"/>
      <c r="H105" s="331"/>
      <c r="I105" s="279"/>
      <c r="J105" s="311"/>
      <c r="K105" s="311"/>
    </row>
    <row r="106" spans="3:11" s="78" customFormat="1" ht="12.75">
      <c r="C106" s="308"/>
      <c r="E106" s="330"/>
      <c r="F106" s="321"/>
      <c r="G106" s="321"/>
      <c r="H106" s="331"/>
      <c r="I106" s="279"/>
      <c r="J106" s="311"/>
      <c r="K106" s="311"/>
    </row>
    <row r="107" spans="3:11" s="78" customFormat="1" ht="12.75">
      <c r="C107" s="308"/>
      <c r="E107" s="330"/>
      <c r="F107" s="321"/>
      <c r="G107" s="321"/>
      <c r="H107" s="331"/>
      <c r="I107" s="279"/>
      <c r="J107" s="311"/>
      <c r="K107" s="311"/>
    </row>
    <row r="108" spans="3:11" s="78" customFormat="1" ht="12.75">
      <c r="C108" s="308"/>
      <c r="E108" s="330"/>
      <c r="F108" s="321"/>
      <c r="G108" s="321"/>
      <c r="H108" s="331"/>
      <c r="I108" s="279"/>
      <c r="J108" s="311"/>
      <c r="K108" s="311"/>
    </row>
    <row r="109" spans="3:11" s="78" customFormat="1" ht="12.75">
      <c r="C109" s="308"/>
      <c r="E109" s="330"/>
      <c r="F109" s="321"/>
      <c r="G109" s="321"/>
      <c r="H109" s="331"/>
      <c r="I109" s="279"/>
      <c r="J109" s="311"/>
      <c r="K109" s="311"/>
    </row>
    <row r="110" spans="3:11" s="78" customFormat="1" ht="12.75">
      <c r="C110" s="308"/>
      <c r="E110" s="330"/>
      <c r="F110" s="321"/>
      <c r="G110" s="321"/>
      <c r="H110" s="331"/>
      <c r="I110" s="279"/>
      <c r="J110" s="311"/>
      <c r="K110" s="311"/>
    </row>
    <row r="111" spans="3:11" s="78" customFormat="1" ht="12.75">
      <c r="C111" s="308"/>
      <c r="E111" s="330"/>
      <c r="F111" s="321"/>
      <c r="G111" s="321"/>
      <c r="H111" s="331"/>
      <c r="I111" s="279"/>
      <c r="J111" s="311"/>
      <c r="K111" s="311"/>
    </row>
    <row r="112" spans="3:11" s="78" customFormat="1" ht="12.75">
      <c r="C112" s="308"/>
      <c r="E112" s="330"/>
      <c r="F112" s="321"/>
      <c r="G112" s="321"/>
      <c r="H112" s="331"/>
      <c r="I112" s="279"/>
      <c r="J112" s="311"/>
      <c r="K112" s="311"/>
    </row>
    <row r="113" spans="3:11" s="78" customFormat="1" ht="12.75">
      <c r="C113" s="308"/>
      <c r="E113" s="330"/>
      <c r="F113" s="321"/>
      <c r="G113" s="321"/>
      <c r="H113" s="331"/>
      <c r="I113" s="279"/>
      <c r="J113" s="311"/>
      <c r="K113" s="311"/>
    </row>
    <row r="114" spans="3:11" s="78" customFormat="1" ht="12.75">
      <c r="C114" s="308"/>
      <c r="E114" s="330"/>
      <c r="F114" s="321"/>
      <c r="G114" s="321"/>
      <c r="H114" s="331"/>
      <c r="I114" s="279"/>
      <c r="J114" s="311"/>
      <c r="K114" s="311"/>
    </row>
    <row r="115" spans="3:11" s="78" customFormat="1" ht="12.75">
      <c r="C115" s="308"/>
      <c r="E115" s="330"/>
      <c r="F115" s="321"/>
      <c r="G115" s="321"/>
      <c r="H115" s="331"/>
      <c r="I115" s="279"/>
      <c r="J115" s="311"/>
      <c r="K115" s="311"/>
    </row>
    <row r="116" spans="3:11" s="78" customFormat="1" ht="12.75">
      <c r="C116" s="308"/>
      <c r="E116" s="330"/>
      <c r="F116" s="321"/>
      <c r="G116" s="321"/>
      <c r="H116" s="331"/>
      <c r="I116" s="279"/>
      <c r="J116" s="311"/>
      <c r="K116" s="311"/>
    </row>
    <row r="117" spans="3:11" s="78" customFormat="1" ht="12.75">
      <c r="C117" s="308"/>
      <c r="E117" s="330"/>
      <c r="F117" s="321"/>
      <c r="G117" s="321"/>
      <c r="H117" s="331"/>
      <c r="I117" s="279"/>
      <c r="J117" s="311"/>
      <c r="K117" s="311"/>
    </row>
    <row r="118" spans="3:11" s="78" customFormat="1" ht="12.75">
      <c r="C118" s="308"/>
      <c r="E118" s="330"/>
      <c r="F118" s="321"/>
      <c r="G118" s="321"/>
      <c r="H118" s="331"/>
      <c r="I118" s="279"/>
      <c r="J118" s="311"/>
      <c r="K118" s="311"/>
    </row>
    <row r="119" spans="3:11" s="78" customFormat="1" ht="12.75">
      <c r="C119" s="308"/>
      <c r="E119" s="330"/>
      <c r="F119" s="321"/>
      <c r="G119" s="321"/>
      <c r="H119" s="331"/>
      <c r="I119" s="279"/>
      <c r="J119" s="311"/>
      <c r="K119" s="311"/>
    </row>
    <row r="120" spans="3:11" s="78" customFormat="1" ht="12.75">
      <c r="C120" s="308"/>
      <c r="E120" s="330"/>
      <c r="F120" s="321"/>
      <c r="G120" s="321"/>
      <c r="H120" s="331"/>
      <c r="I120" s="279"/>
      <c r="J120" s="311"/>
      <c r="K120" s="311"/>
    </row>
    <row r="121" spans="3:11" s="78" customFormat="1" ht="12.75">
      <c r="C121" s="308"/>
      <c r="E121" s="330"/>
      <c r="F121" s="321"/>
      <c r="G121" s="321"/>
      <c r="H121" s="331"/>
      <c r="I121" s="279"/>
      <c r="J121" s="311"/>
      <c r="K121" s="311"/>
    </row>
    <row r="122" spans="3:11" s="78" customFormat="1" ht="12.75">
      <c r="C122" s="308"/>
      <c r="E122" s="330"/>
      <c r="F122" s="321"/>
      <c r="G122" s="321"/>
      <c r="H122" s="331"/>
      <c r="I122" s="279"/>
      <c r="J122" s="311"/>
      <c r="K122" s="311"/>
    </row>
    <row r="123" spans="3:11" s="78" customFormat="1" ht="12.75">
      <c r="C123" s="308"/>
      <c r="E123" s="330"/>
      <c r="F123" s="321"/>
      <c r="G123" s="321"/>
      <c r="H123" s="331"/>
      <c r="I123" s="279"/>
      <c r="J123" s="311"/>
      <c r="K123" s="311"/>
    </row>
    <row r="124" spans="3:11" s="78" customFormat="1" ht="12.75">
      <c r="C124" s="308"/>
      <c r="E124" s="330"/>
      <c r="F124" s="321"/>
      <c r="G124" s="321"/>
      <c r="H124" s="331"/>
      <c r="I124" s="279"/>
      <c r="J124" s="311"/>
      <c r="K124" s="311"/>
    </row>
    <row r="125" spans="3:11" s="78" customFormat="1" ht="12.75">
      <c r="C125" s="308"/>
      <c r="E125" s="330"/>
      <c r="F125" s="321"/>
      <c r="G125" s="321"/>
      <c r="H125" s="331"/>
      <c r="I125" s="279"/>
      <c r="J125" s="311"/>
      <c r="K125" s="311"/>
    </row>
    <row r="126" spans="3:11" s="78" customFormat="1" ht="12.75">
      <c r="C126" s="308"/>
      <c r="E126" s="330"/>
      <c r="F126" s="321"/>
      <c r="G126" s="321"/>
      <c r="H126" s="331"/>
      <c r="I126" s="279"/>
      <c r="J126" s="311"/>
      <c r="K126" s="311"/>
    </row>
    <row r="127" spans="3:11" s="78" customFormat="1" ht="12.75">
      <c r="C127" s="308"/>
      <c r="E127" s="330"/>
      <c r="F127" s="321"/>
      <c r="G127" s="321"/>
      <c r="H127" s="331"/>
      <c r="I127" s="279"/>
      <c r="J127" s="311"/>
      <c r="K127" s="311"/>
    </row>
    <row r="128" spans="3:11" s="78" customFormat="1" ht="12.75">
      <c r="C128" s="308"/>
      <c r="E128" s="330"/>
      <c r="F128" s="321"/>
      <c r="G128" s="321"/>
      <c r="H128" s="331"/>
      <c r="I128" s="279"/>
      <c r="J128" s="311"/>
      <c r="K128" s="311"/>
    </row>
    <row r="129" spans="3:11" s="78" customFormat="1" ht="12.75">
      <c r="C129" s="308"/>
      <c r="E129" s="330"/>
      <c r="F129" s="321"/>
      <c r="G129" s="321"/>
      <c r="H129" s="331"/>
      <c r="I129" s="279"/>
      <c r="J129" s="311"/>
      <c r="K129" s="311"/>
    </row>
    <row r="130" spans="3:11" s="78" customFormat="1" ht="12.75">
      <c r="C130" s="308"/>
      <c r="E130" s="330"/>
      <c r="F130" s="321"/>
      <c r="G130" s="321"/>
      <c r="H130" s="331"/>
      <c r="I130" s="279"/>
      <c r="J130" s="311"/>
      <c r="K130" s="311"/>
    </row>
    <row r="131" spans="3:11" s="78" customFormat="1" ht="12.75">
      <c r="C131" s="308"/>
      <c r="E131" s="330"/>
      <c r="F131" s="321"/>
      <c r="G131" s="321"/>
      <c r="H131" s="331"/>
      <c r="I131" s="279"/>
      <c r="J131" s="311"/>
      <c r="K131" s="311"/>
    </row>
    <row r="132" spans="3:11" s="78" customFormat="1" ht="12.75">
      <c r="C132" s="308"/>
      <c r="E132" s="330"/>
      <c r="F132" s="321"/>
      <c r="G132" s="321"/>
      <c r="H132" s="331"/>
      <c r="I132" s="279"/>
      <c r="J132" s="311"/>
      <c r="K132" s="311"/>
    </row>
    <row r="133" spans="3:11" s="78" customFormat="1" ht="12.75">
      <c r="C133" s="308"/>
      <c r="E133" s="330"/>
      <c r="F133" s="321"/>
      <c r="G133" s="321"/>
      <c r="H133" s="331"/>
      <c r="I133" s="279"/>
      <c r="J133" s="311"/>
      <c r="K133" s="311"/>
    </row>
    <row r="134" spans="3:11" s="78" customFormat="1" ht="12.75">
      <c r="C134" s="308"/>
      <c r="E134" s="330"/>
      <c r="F134" s="321"/>
      <c r="G134" s="321"/>
      <c r="H134" s="331"/>
      <c r="I134" s="279"/>
      <c r="J134" s="311"/>
      <c r="K134" s="311"/>
    </row>
    <row r="135" spans="3:11" s="78" customFormat="1" ht="12.75">
      <c r="C135" s="308"/>
      <c r="E135" s="330"/>
      <c r="F135" s="321"/>
      <c r="G135" s="321"/>
      <c r="H135" s="331"/>
      <c r="I135" s="279"/>
      <c r="J135" s="311"/>
      <c r="K135" s="311"/>
    </row>
    <row r="136" spans="3:11" s="78" customFormat="1" ht="12.75">
      <c r="C136" s="308"/>
      <c r="E136" s="330"/>
      <c r="F136" s="321"/>
      <c r="G136" s="321"/>
      <c r="H136" s="331"/>
      <c r="I136" s="279"/>
      <c r="J136" s="311"/>
      <c r="K136" s="311"/>
    </row>
    <row r="137" spans="3:11" s="78" customFormat="1" ht="12.75">
      <c r="C137" s="308"/>
      <c r="E137" s="330"/>
      <c r="F137" s="321"/>
      <c r="G137" s="321"/>
      <c r="H137" s="331"/>
      <c r="I137" s="279"/>
      <c r="J137" s="311"/>
      <c r="K137" s="311"/>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5.xml><?xml version="1.0" encoding="utf-8"?>
<worksheet xmlns="http://schemas.openxmlformats.org/spreadsheetml/2006/main" xmlns:r="http://schemas.openxmlformats.org/officeDocument/2006/relationships">
  <sheetPr codeName="List29">
    <tabColor rgb="FF92D050"/>
  </sheetPr>
  <dimension ref="A1:O143"/>
  <sheetViews>
    <sheetView view="pageBreakPreview" zoomScaleNormal="85" zoomScaleSheetLayoutView="100" workbookViewId="0" topLeftCell="A1">
      <selection activeCell="H38" sqref="H38"/>
    </sheetView>
  </sheetViews>
  <sheetFormatPr defaultColWidth="9.00390625" defaultRowHeight="12.75"/>
  <cols>
    <col min="1" max="1" width="2.625" style="113" customWidth="1"/>
    <col min="2" max="2" width="4.375" style="113" customWidth="1"/>
    <col min="3" max="3" width="43.75390625" style="322" customWidth="1"/>
    <col min="4" max="4" width="6.25390625" style="113" customWidth="1"/>
    <col min="5" max="5" width="7.625" style="323" customWidth="1"/>
    <col min="6" max="6" width="9.625" style="324" customWidth="1"/>
    <col min="7" max="7" width="13.25390625" style="324" customWidth="1"/>
    <col min="8" max="8" width="20.375" style="325" customWidth="1"/>
    <col min="9" max="9" width="11.75390625" style="279" customWidth="1"/>
    <col min="10" max="11" width="11.75390625" style="207"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55" t="str">
        <f>+OSNOVA!A2</f>
        <v>POPIS DEL S PREDRAČUNOM</v>
      </c>
      <c r="C1" s="555"/>
      <c r="E1" s="556"/>
      <c r="F1" s="325"/>
      <c r="G1" s="325"/>
      <c r="H1" s="325"/>
      <c r="I1" s="279"/>
      <c r="J1" s="207"/>
      <c r="K1" s="207"/>
      <c r="L1" s="557"/>
    </row>
    <row r="2" spans="1:12" s="111" customFormat="1" ht="12.75">
      <c r="A2" s="555"/>
      <c r="B2" s="555"/>
      <c r="C2" s="555"/>
      <c r="E2" s="556"/>
      <c r="F2" s="325"/>
      <c r="G2" s="325"/>
      <c r="H2" s="325"/>
      <c r="I2" s="279"/>
      <c r="J2" s="207"/>
      <c r="K2" s="207"/>
      <c r="L2" s="557"/>
    </row>
    <row r="3" spans="1:12" s="111" customFormat="1" ht="12.75">
      <c r="A3" s="555" t="str">
        <f>+OZN</f>
        <v>4.</v>
      </c>
      <c r="C3" s="555" t="str">
        <f>+DEL</f>
        <v>ELEKTRIČNE INŠTALACIJE</v>
      </c>
      <c r="E3" s="556"/>
      <c r="F3" s="325"/>
      <c r="G3" s="325"/>
      <c r="H3" s="325"/>
      <c r="I3" s="279"/>
      <c r="J3" s="207"/>
      <c r="K3" s="207"/>
      <c r="L3" s="557"/>
    </row>
    <row r="4" spans="1:12" s="111" customFormat="1" ht="12.75">
      <c r="A4" s="555"/>
      <c r="B4" s="551"/>
      <c r="C4" s="555"/>
      <c r="E4" s="556"/>
      <c r="F4" s="325"/>
      <c r="G4" s="325"/>
      <c r="H4" s="325"/>
      <c r="I4" s="279"/>
      <c r="J4" s="207"/>
      <c r="K4" s="207"/>
      <c r="L4" s="557"/>
    </row>
    <row r="5" spans="1:12" s="426" customFormat="1" ht="12.75">
      <c r="A5" s="558" t="str">
        <f>+OSNOVA!D45</f>
        <v>E12.</v>
      </c>
      <c r="B5" s="559"/>
      <c r="C5" s="560" t="str">
        <f>+OSNOVA!E45</f>
        <v>OSTALO</v>
      </c>
      <c r="E5" s="561"/>
      <c r="F5" s="339"/>
      <c r="G5" s="339"/>
      <c r="H5" s="339"/>
      <c r="I5" s="279"/>
      <c r="J5" s="269"/>
      <c r="K5" s="269"/>
      <c r="L5" s="562"/>
    </row>
    <row r="6" spans="1:12" ht="14.25" customHeight="1">
      <c r="A6" s="321" t="s">
        <v>121</v>
      </c>
      <c r="B6" s="321"/>
      <c r="L6" s="516"/>
    </row>
    <row r="7" spans="3:12" ht="12.75">
      <c r="C7" s="326"/>
      <c r="D7" s="321"/>
      <c r="E7" s="321"/>
      <c r="F7" s="321"/>
      <c r="G7" s="321"/>
      <c r="L7" s="516"/>
    </row>
    <row r="8" spans="1:12" ht="12.75" customHeight="1">
      <c r="A8" s="321" t="s">
        <v>131</v>
      </c>
      <c r="B8" s="321"/>
      <c r="C8" s="326"/>
      <c r="D8" s="321"/>
      <c r="E8" s="321"/>
      <c r="F8" s="321"/>
      <c r="G8" s="321"/>
      <c r="L8" s="327"/>
    </row>
    <row r="9" spans="1:15" s="111" customFormat="1" ht="12.75">
      <c r="A9" s="93" t="s">
        <v>0</v>
      </c>
      <c r="B9" s="93"/>
      <c r="C9" s="120" t="s">
        <v>1</v>
      </c>
      <c r="D9" s="93" t="s">
        <v>2</v>
      </c>
      <c r="E9" s="94" t="s">
        <v>3</v>
      </c>
      <c r="F9" s="95" t="s">
        <v>4</v>
      </c>
      <c r="G9" s="95" t="s">
        <v>5</v>
      </c>
      <c r="H9" s="325" t="s">
        <v>102</v>
      </c>
      <c r="I9" s="279" t="s">
        <v>133</v>
      </c>
      <c r="J9" s="207" t="s">
        <v>115</v>
      </c>
      <c r="K9" s="207" t="s">
        <v>116</v>
      </c>
      <c r="L9" s="113"/>
      <c r="N9" s="112"/>
      <c r="O9" s="112"/>
    </row>
    <row r="10" spans="1:11" s="78" customFormat="1" ht="12.75">
      <c r="A10" s="328"/>
      <c r="B10" s="79"/>
      <c r="C10" s="329"/>
      <c r="E10" s="330"/>
      <c r="F10" s="321"/>
      <c r="G10" s="321"/>
      <c r="H10" s="331"/>
      <c r="I10" s="279"/>
      <c r="J10" s="311"/>
      <c r="K10" s="311"/>
    </row>
    <row r="11" spans="1:11" s="178" customFormat="1" ht="13.5" thickBot="1">
      <c r="A11" s="563"/>
      <c r="B11" s="564" t="s">
        <v>117</v>
      </c>
      <c r="C11" s="582" t="s">
        <v>137</v>
      </c>
      <c r="D11" s="335"/>
      <c r="E11" s="336"/>
      <c r="F11" s="337"/>
      <c r="G11" s="338"/>
      <c r="H11" s="339"/>
      <c r="I11" s="279"/>
      <c r="J11" s="269"/>
      <c r="K11" s="269"/>
    </row>
    <row r="12" spans="1:11" ht="12.75">
      <c r="A12" s="157"/>
      <c r="B12" s="156"/>
      <c r="C12" s="314"/>
      <c r="D12" s="76"/>
      <c r="E12" s="106"/>
      <c r="F12" s="105"/>
      <c r="G12" s="107"/>
      <c r="H12" s="271"/>
      <c r="I12" s="270"/>
      <c r="J12" s="183"/>
      <c r="K12" s="183"/>
    </row>
    <row r="13" spans="1:15" s="78" customFormat="1" ht="36">
      <c r="A13" s="161" t="str">
        <f>$B$11</f>
        <v>I.</v>
      </c>
      <c r="B13" s="153">
        <f>1</f>
        <v>1</v>
      </c>
      <c r="C13" s="292" t="s">
        <v>375</v>
      </c>
      <c r="D13" s="116" t="s">
        <v>103</v>
      </c>
      <c r="E13" s="102">
        <v>1</v>
      </c>
      <c r="F13" s="101">
        <f>IF(OSNOVA!$B$42=1,+H13*FRD*DF*(I13+1),"")</f>
        <v>0</v>
      </c>
      <c r="G13" s="101">
        <f>IF(OSNOVA!$B$42=1,E13*F13,"")</f>
        <v>0</v>
      </c>
      <c r="H13" s="274"/>
      <c r="I13" s="275"/>
      <c r="J13" s="283"/>
      <c r="K13" s="283"/>
      <c r="L13" s="80"/>
      <c r="M13" s="81"/>
      <c r="N13" s="117"/>
      <c r="O13" s="82"/>
    </row>
    <row r="14" spans="1:15" s="78" customFormat="1" ht="12.75">
      <c r="A14" s="161"/>
      <c r="B14" s="153"/>
      <c r="C14" s="289"/>
      <c r="D14" s="116"/>
      <c r="E14" s="102"/>
      <c r="F14" s="101"/>
      <c r="G14" s="101"/>
      <c r="H14" s="274"/>
      <c r="I14" s="270"/>
      <c r="J14" s="284"/>
      <c r="K14" s="284"/>
      <c r="L14" s="80"/>
      <c r="M14" s="81"/>
      <c r="N14" s="117"/>
      <c r="O14" s="82"/>
    </row>
    <row r="15" spans="1:15" s="78" customFormat="1" ht="12.75">
      <c r="A15" s="161" t="str">
        <f>$B$11</f>
        <v>I.</v>
      </c>
      <c r="B15" s="153">
        <f>COUNT($A$12:B13)+1</f>
        <v>2</v>
      </c>
      <c r="C15" s="289" t="s">
        <v>381</v>
      </c>
      <c r="D15" s="116" t="s">
        <v>374</v>
      </c>
      <c r="E15" s="102">
        <v>5</v>
      </c>
      <c r="F15" s="101">
        <f>IF(OSNOVA!$B$42=1,+H15*FRD*DF*(I15+1),"")</f>
        <v>0</v>
      </c>
      <c r="G15" s="101">
        <f>IF(OSNOVA!$B$42=1,E15*F15,"")</f>
        <v>0</v>
      </c>
      <c r="H15" s="274"/>
      <c r="I15" s="270"/>
      <c r="J15" s="284"/>
      <c r="K15" s="284"/>
      <c r="L15" s="80"/>
      <c r="M15" s="81"/>
      <c r="N15" s="117"/>
      <c r="O15" s="82"/>
    </row>
    <row r="16" spans="1:15" s="78" customFormat="1" ht="12.75">
      <c r="A16" s="161"/>
      <c r="B16" s="153"/>
      <c r="C16" s="289"/>
      <c r="D16" s="116"/>
      <c r="E16" s="102"/>
      <c r="F16" s="101"/>
      <c r="G16" s="101"/>
      <c r="H16" s="274"/>
      <c r="I16" s="270"/>
      <c r="J16" s="284"/>
      <c r="K16" s="284"/>
      <c r="L16" s="80"/>
      <c r="M16" s="81"/>
      <c r="N16" s="117"/>
      <c r="O16" s="82"/>
    </row>
    <row r="17" spans="1:15" s="78" customFormat="1" ht="12.75">
      <c r="A17" s="161" t="str">
        <f>$B$11</f>
        <v>I.</v>
      </c>
      <c r="B17" s="153">
        <f>COUNT($A$12:B15)+1</f>
        <v>3</v>
      </c>
      <c r="C17" s="289" t="s">
        <v>382</v>
      </c>
      <c r="D17" s="116" t="s">
        <v>374</v>
      </c>
      <c r="E17" s="102">
        <v>2</v>
      </c>
      <c r="F17" s="101">
        <f>IF(OSNOVA!$B$42=1,+H17*FRD*DF*(I17+1),"")</f>
        <v>0</v>
      </c>
      <c r="G17" s="101">
        <f>IF(OSNOVA!$B$42=1,E17*F17,"")</f>
        <v>0</v>
      </c>
      <c r="H17" s="274"/>
      <c r="I17" s="270"/>
      <c r="J17" s="284"/>
      <c r="K17" s="284"/>
      <c r="L17" s="80"/>
      <c r="M17" s="81"/>
      <c r="N17" s="117"/>
      <c r="O17" s="82"/>
    </row>
    <row r="18" spans="1:15" s="78" customFormat="1" ht="12.75">
      <c r="A18" s="161"/>
      <c r="B18" s="153"/>
      <c r="C18" s="289"/>
      <c r="D18" s="116"/>
      <c r="E18" s="102"/>
      <c r="F18" s="101"/>
      <c r="G18" s="101"/>
      <c r="H18" s="274"/>
      <c r="I18" s="270"/>
      <c r="J18" s="284"/>
      <c r="K18" s="284"/>
      <c r="L18" s="80"/>
      <c r="M18" s="81"/>
      <c r="N18" s="117"/>
      <c r="O18" s="82"/>
    </row>
    <row r="19" spans="1:15" s="78" customFormat="1" ht="36">
      <c r="A19" s="161" t="str">
        <f>$B$11</f>
        <v>I.</v>
      </c>
      <c r="B19" s="153">
        <f>COUNT($A$12:B16)+1</f>
        <v>3</v>
      </c>
      <c r="C19" s="293" t="s">
        <v>376</v>
      </c>
      <c r="D19" s="296" t="s">
        <v>103</v>
      </c>
      <c r="E19" s="297">
        <v>1</v>
      </c>
      <c r="F19" s="298">
        <f>IF(OSNOVA!$B$42=1,+H19*FRD*DF*(I19+1),"")</f>
        <v>0</v>
      </c>
      <c r="G19" s="298">
        <f>IF(OSNOVA!$B$42=1,E19*F19,"")</f>
        <v>0</v>
      </c>
      <c r="H19" s="299"/>
      <c r="I19" s="300"/>
      <c r="J19" s="301"/>
      <c r="K19" s="301"/>
      <c r="L19" s="80"/>
      <c r="M19" s="81"/>
      <c r="N19" s="117"/>
      <c r="O19" s="82"/>
    </row>
    <row r="20" spans="1:15" s="78" customFormat="1" ht="12.75">
      <c r="A20" s="161"/>
      <c r="B20" s="153"/>
      <c r="C20" s="293"/>
      <c r="D20" s="296"/>
      <c r="E20" s="297"/>
      <c r="F20" s="298"/>
      <c r="G20" s="298"/>
      <c r="H20" s="304"/>
      <c r="I20" s="279"/>
      <c r="J20" s="305"/>
      <c r="K20" s="305"/>
      <c r="L20" s="80"/>
      <c r="M20" s="81"/>
      <c r="N20" s="117"/>
      <c r="O20" s="82"/>
    </row>
    <row r="21" spans="1:15" s="78" customFormat="1" ht="48">
      <c r="A21" s="161" t="str">
        <f>$B$11</f>
        <v>I.</v>
      </c>
      <c r="B21" s="153">
        <f>COUNT($A$12:B19)+1</f>
        <v>5</v>
      </c>
      <c r="C21" s="293" t="s">
        <v>377</v>
      </c>
      <c r="D21" s="296" t="s">
        <v>103</v>
      </c>
      <c r="E21" s="297">
        <v>1</v>
      </c>
      <c r="F21" s="298">
        <f>IF(OSNOVA!$B$42=1,+H21*FRD*DF*(I21+1),"")</f>
        <v>0</v>
      </c>
      <c r="G21" s="298">
        <f>IF(OSNOVA!$B$42=1,E21*F21,"")</f>
        <v>0</v>
      </c>
      <c r="H21" s="299"/>
      <c r="I21" s="300"/>
      <c r="J21" s="301"/>
      <c r="K21" s="301"/>
      <c r="L21" s="80"/>
      <c r="M21" s="81"/>
      <c r="N21" s="117"/>
      <c r="O21" s="82"/>
    </row>
    <row r="22" spans="1:15" s="78" customFormat="1" ht="12.75">
      <c r="A22" s="295"/>
      <c r="B22" s="79"/>
      <c r="C22" s="289"/>
      <c r="D22" s="296"/>
      <c r="E22" s="297"/>
      <c r="F22" s="298"/>
      <c r="G22" s="298"/>
      <c r="H22" s="304"/>
      <c r="I22" s="279"/>
      <c r="J22" s="305"/>
      <c r="K22" s="305"/>
      <c r="L22" s="80"/>
      <c r="M22" s="81"/>
      <c r="N22" s="117"/>
      <c r="O22" s="82"/>
    </row>
    <row r="23" spans="1:15" s="78" customFormat="1" ht="48">
      <c r="A23" s="161" t="str">
        <f>$B$11</f>
        <v>I.</v>
      </c>
      <c r="B23" s="153">
        <f>COUNT($A$12:B21)+1</f>
        <v>6</v>
      </c>
      <c r="C23" s="293" t="s">
        <v>379</v>
      </c>
      <c r="D23" s="296" t="s">
        <v>103</v>
      </c>
      <c r="E23" s="297">
        <v>1</v>
      </c>
      <c r="F23" s="298">
        <f>IF(OSNOVA!$B$42=1,+H23*FRD*DF*(I23+1),"")</f>
        <v>0</v>
      </c>
      <c r="G23" s="298">
        <f>IF(OSNOVA!$B$42=1,E23*F23,"")</f>
        <v>0</v>
      </c>
      <c r="H23" s="299"/>
      <c r="I23" s="300"/>
      <c r="J23" s="301"/>
      <c r="K23" s="301"/>
      <c r="L23" s="80"/>
      <c r="M23" s="81"/>
      <c r="N23" s="117"/>
      <c r="O23" s="82"/>
    </row>
    <row r="24" spans="1:15" s="78" customFormat="1" ht="12.75">
      <c r="A24" s="295"/>
      <c r="B24" s="79"/>
      <c r="C24" s="289"/>
      <c r="D24" s="296"/>
      <c r="E24" s="297"/>
      <c r="F24" s="298"/>
      <c r="G24" s="298"/>
      <c r="H24" s="304"/>
      <c r="I24" s="279"/>
      <c r="J24" s="305"/>
      <c r="K24" s="305"/>
      <c r="L24" s="80"/>
      <c r="M24" s="81"/>
      <c r="N24" s="117"/>
      <c r="O24" s="82"/>
    </row>
    <row r="25" spans="1:15" s="78" customFormat="1" ht="39" customHeight="1">
      <c r="A25" s="161" t="str">
        <f>$B$11</f>
        <v>I.</v>
      </c>
      <c r="B25" s="153">
        <f>COUNT($A$12:B23)+1</f>
        <v>7</v>
      </c>
      <c r="C25" s="293" t="s">
        <v>380</v>
      </c>
      <c r="D25" s="296" t="s">
        <v>103</v>
      </c>
      <c r="E25" s="297">
        <v>1</v>
      </c>
      <c r="F25" s="298">
        <f>IF(OSNOVA!$B$42=1,+H25*FRD*DF*(I25+1),"")</f>
        <v>0</v>
      </c>
      <c r="G25" s="298">
        <f>IF(OSNOVA!$B$42=1,E25*F25,"")</f>
        <v>0</v>
      </c>
      <c r="H25" s="299"/>
      <c r="I25" s="300"/>
      <c r="J25" s="301"/>
      <c r="K25" s="301"/>
      <c r="L25" s="80"/>
      <c r="M25" s="81"/>
      <c r="N25" s="117"/>
      <c r="O25" s="82"/>
    </row>
    <row r="26" spans="1:15" s="78" customFormat="1" ht="12.75">
      <c r="A26" s="295"/>
      <c r="B26" s="79"/>
      <c r="C26" s="289"/>
      <c r="D26" s="296"/>
      <c r="E26" s="297"/>
      <c r="F26" s="298"/>
      <c r="G26" s="298"/>
      <c r="H26" s="304"/>
      <c r="I26" s="279"/>
      <c r="J26" s="305"/>
      <c r="K26" s="305"/>
      <c r="L26" s="80"/>
      <c r="M26" s="81"/>
      <c r="N26" s="117"/>
      <c r="O26" s="82"/>
    </row>
    <row r="27" spans="1:15" s="78" customFormat="1" ht="40.5" customHeight="1">
      <c r="A27" s="161" t="str">
        <f>$B$11</f>
        <v>I.</v>
      </c>
      <c r="B27" s="153">
        <f>COUNT($A$12:B25)+1</f>
        <v>8</v>
      </c>
      <c r="C27" s="293" t="s">
        <v>378</v>
      </c>
      <c r="D27" s="296" t="s">
        <v>103</v>
      </c>
      <c r="E27" s="297">
        <v>1</v>
      </c>
      <c r="F27" s="298">
        <f>IF(OSNOVA!$B$42=1,+H27*FRD*DF*(I27+1),"")</f>
        <v>0</v>
      </c>
      <c r="G27" s="298">
        <f>IF(OSNOVA!$B$42=1,E27*F27,"")</f>
        <v>0</v>
      </c>
      <c r="H27" s="299"/>
      <c r="I27" s="300"/>
      <c r="J27" s="301"/>
      <c r="K27" s="301"/>
      <c r="L27" s="80"/>
      <c r="M27" s="81"/>
      <c r="N27" s="117"/>
      <c r="O27" s="82"/>
    </row>
    <row r="28" spans="1:15" s="78" customFormat="1" ht="12.75">
      <c r="A28" s="295"/>
      <c r="B28" s="79"/>
      <c r="C28" s="289"/>
      <c r="D28" s="296"/>
      <c r="E28" s="297"/>
      <c r="F28" s="298"/>
      <c r="G28" s="298"/>
      <c r="H28" s="304"/>
      <c r="I28" s="279"/>
      <c r="J28" s="305"/>
      <c r="K28" s="305"/>
      <c r="L28" s="80"/>
      <c r="M28" s="81"/>
      <c r="N28" s="117"/>
      <c r="O28" s="82"/>
    </row>
    <row r="29" spans="1:11" s="139" customFormat="1" ht="13.5" thickBot="1">
      <c r="A29" s="344"/>
      <c r="B29" s="345"/>
      <c r="C29" s="135" t="str">
        <f>CONCATENATE(B11," ",C11," - SKUPAJ:")</f>
        <v>I. ELEKTRO DEL - SKUPAJ:</v>
      </c>
      <c r="D29" s="135"/>
      <c r="E29" s="135"/>
      <c r="F29" s="346"/>
      <c r="G29" s="347">
        <f>IF(OSNOVA!$B$42=1,SUM(G12:G25),"")</f>
        <v>0</v>
      </c>
      <c r="H29" s="138"/>
      <c r="I29" s="279"/>
      <c r="J29" s="207"/>
      <c r="K29" s="207"/>
    </row>
    <row r="30" spans="3:11" s="78" customFormat="1" ht="12.75">
      <c r="C30" s="329"/>
      <c r="E30" s="330"/>
      <c r="F30" s="321"/>
      <c r="G30" s="321"/>
      <c r="H30" s="331"/>
      <c r="I30" s="279"/>
      <c r="J30" s="311"/>
      <c r="K30" s="311"/>
    </row>
    <row r="31" spans="1:11" s="145" customFormat="1" ht="13.5" thickBot="1">
      <c r="A31" s="403" t="str">
        <f>CONCATENATE("DELNA REKAPITULACIJA - ",A5,C5)</f>
        <v>DELNA REKAPITULACIJA - E12.OSTALO</v>
      </c>
      <c r="B31" s="403"/>
      <c r="C31" s="568"/>
      <c r="D31" s="569"/>
      <c r="E31" s="570"/>
      <c r="F31" s="571"/>
      <c r="G31" s="571"/>
      <c r="H31" s="478"/>
      <c r="I31" s="279"/>
      <c r="J31" s="269"/>
      <c r="K31" s="269"/>
    </row>
    <row r="32" spans="1:11" s="185" customFormat="1" ht="14.25" customHeight="1">
      <c r="A32" s="355"/>
      <c r="B32" s="355"/>
      <c r="C32" s="356"/>
      <c r="D32" s="355"/>
      <c r="E32" s="357"/>
      <c r="F32" s="358"/>
      <c r="G32" s="358"/>
      <c r="H32" s="198"/>
      <c r="I32" s="279"/>
      <c r="J32" s="207"/>
      <c r="K32" s="207"/>
    </row>
    <row r="33" spans="1:11" s="185" customFormat="1" ht="12.75" customHeight="1">
      <c r="A33" s="321" t="s">
        <v>132</v>
      </c>
      <c r="B33" s="359"/>
      <c r="C33" s="360"/>
      <c r="D33" s="359"/>
      <c r="E33" s="359"/>
      <c r="F33" s="359"/>
      <c r="G33" s="359"/>
      <c r="H33" s="198"/>
      <c r="I33" s="279"/>
      <c r="J33" s="207"/>
      <c r="K33" s="207"/>
    </row>
    <row r="34" spans="1:15" s="139" customFormat="1" ht="12.75">
      <c r="A34" s="188"/>
      <c r="B34" s="188"/>
      <c r="C34" s="190"/>
      <c r="D34" s="190"/>
      <c r="E34" s="191"/>
      <c r="F34" s="192"/>
      <c r="G34" s="192"/>
      <c r="H34" s="198"/>
      <c r="I34" s="279"/>
      <c r="J34" s="207"/>
      <c r="K34" s="207"/>
      <c r="L34" s="185"/>
      <c r="N34" s="194"/>
      <c r="O34" s="194"/>
    </row>
    <row r="35" spans="1:11" s="185" customFormat="1" ht="12.75">
      <c r="A35" s="361"/>
      <c r="B35" s="361"/>
      <c r="C35" s="362"/>
      <c r="E35" s="363"/>
      <c r="F35" s="364"/>
      <c r="G35" s="365"/>
      <c r="H35" s="198"/>
      <c r="I35" s="279"/>
      <c r="J35" s="207"/>
      <c r="K35" s="207"/>
    </row>
    <row r="36" spans="1:11" s="145" customFormat="1" ht="12.75">
      <c r="A36" s="366"/>
      <c r="B36" s="366" t="str">
        <f>+B11</f>
        <v>I.</v>
      </c>
      <c r="C36" s="140" t="str">
        <f>+C11</f>
        <v>ELEKTRO DEL</v>
      </c>
      <c r="E36" s="142"/>
      <c r="G36" s="367">
        <f>+G29</f>
        <v>0</v>
      </c>
      <c r="H36" s="144"/>
      <c r="I36" s="279"/>
      <c r="J36" s="269"/>
      <c r="K36" s="269"/>
    </row>
    <row r="37" spans="1:11" s="145" customFormat="1" ht="13.5" thickBot="1">
      <c r="A37" s="368"/>
      <c r="B37" s="368"/>
      <c r="C37" s="147"/>
      <c r="D37" s="369"/>
      <c r="E37" s="149"/>
      <c r="F37" s="369"/>
      <c r="G37" s="370"/>
      <c r="H37" s="144"/>
      <c r="I37" s="279"/>
      <c r="J37" s="269"/>
      <c r="K37" s="269"/>
    </row>
    <row r="38" spans="1:15" s="185" customFormat="1" ht="13.5" thickTop="1">
      <c r="A38" s="202"/>
      <c r="B38" s="202"/>
      <c r="C38" s="203"/>
      <c r="D38" s="204"/>
      <c r="E38" s="205"/>
      <c r="F38" s="205"/>
      <c r="G38" s="206"/>
      <c r="H38" s="138"/>
      <c r="I38" s="279"/>
      <c r="J38" s="207"/>
      <c r="K38" s="207"/>
      <c r="O38" s="151"/>
    </row>
    <row r="39" spans="1:11" s="145" customFormat="1" ht="12.75">
      <c r="A39" s="371"/>
      <c r="B39" s="371"/>
      <c r="C39" s="243" t="str">
        <f>CONCATENATE(A5," ",C5," - SKUPAJ:")</f>
        <v>E12. OSTALO - SKUPAJ:</v>
      </c>
      <c r="D39" s="142"/>
      <c r="E39" s="142"/>
      <c r="G39" s="367">
        <f>IF(OSNOVA!$B$42=1,SUM(G35:G37),"")</f>
        <v>0</v>
      </c>
      <c r="H39" s="144"/>
      <c r="I39" s="279"/>
      <c r="J39" s="269"/>
      <c r="K39" s="269"/>
    </row>
    <row r="40" spans="3:11" s="185" customFormat="1" ht="12.75">
      <c r="C40" s="362"/>
      <c r="E40" s="372"/>
      <c r="F40" s="364"/>
      <c r="G40" s="359"/>
      <c r="H40" s="198"/>
      <c r="I40" s="279"/>
      <c r="J40" s="207"/>
      <c r="K40" s="207"/>
    </row>
    <row r="41" spans="3:11" s="78" customFormat="1" ht="12.75">
      <c r="C41" s="308"/>
      <c r="E41" s="330"/>
      <c r="F41" s="321"/>
      <c r="G41" s="321"/>
      <c r="H41" s="331"/>
      <c r="I41" s="279"/>
      <c r="J41" s="311"/>
      <c r="K41" s="311"/>
    </row>
    <row r="42" spans="3:11" s="78" customFormat="1" ht="12.75">
      <c r="C42" s="308"/>
      <c r="E42" s="330"/>
      <c r="F42" s="321"/>
      <c r="G42" s="321"/>
      <c r="H42" s="331"/>
      <c r="I42" s="279"/>
      <c r="J42" s="311"/>
      <c r="K42" s="311"/>
    </row>
    <row r="43" spans="3:11" s="78" customFormat="1" ht="12.75">
      <c r="C43" s="308"/>
      <c r="E43" s="330"/>
      <c r="F43" s="321"/>
      <c r="G43" s="321"/>
      <c r="H43" s="331"/>
      <c r="I43" s="279"/>
      <c r="J43" s="311"/>
      <c r="K43" s="311"/>
    </row>
    <row r="44" spans="3:11" s="78" customFormat="1" ht="12.75">
      <c r="C44" s="308"/>
      <c r="E44" s="330"/>
      <c r="F44" s="321"/>
      <c r="G44" s="321"/>
      <c r="H44" s="331"/>
      <c r="I44" s="279"/>
      <c r="J44" s="311"/>
      <c r="K44" s="311"/>
    </row>
    <row r="45" spans="3:11" s="78" customFormat="1" ht="12.75">
      <c r="C45" s="308"/>
      <c r="E45" s="330"/>
      <c r="F45" s="321"/>
      <c r="G45" s="321"/>
      <c r="H45" s="331"/>
      <c r="I45" s="279"/>
      <c r="J45" s="311"/>
      <c r="K45" s="311"/>
    </row>
    <row r="46" spans="3:11" s="78" customFormat="1" ht="12.75">
      <c r="C46" s="308"/>
      <c r="E46" s="330"/>
      <c r="F46" s="321"/>
      <c r="G46" s="321"/>
      <c r="H46" s="331"/>
      <c r="I46" s="279"/>
      <c r="J46" s="311"/>
      <c r="K46" s="311"/>
    </row>
    <row r="47" spans="3:11" s="78" customFormat="1" ht="12.75">
      <c r="C47" s="308"/>
      <c r="E47" s="330"/>
      <c r="F47" s="321"/>
      <c r="G47" s="321"/>
      <c r="H47" s="331"/>
      <c r="I47" s="279"/>
      <c r="J47" s="311"/>
      <c r="K47" s="311"/>
    </row>
    <row r="48" spans="3:11" s="78" customFormat="1" ht="12.75">
      <c r="C48" s="308"/>
      <c r="E48" s="330"/>
      <c r="F48" s="321"/>
      <c r="G48" s="321"/>
      <c r="H48" s="331"/>
      <c r="I48" s="279"/>
      <c r="J48" s="311"/>
      <c r="K48" s="311"/>
    </row>
    <row r="49" spans="3:11" s="78" customFormat="1" ht="12.75">
      <c r="C49" s="308"/>
      <c r="E49" s="330"/>
      <c r="F49" s="321"/>
      <c r="G49" s="321"/>
      <c r="H49" s="331"/>
      <c r="I49" s="279"/>
      <c r="J49" s="311"/>
      <c r="K49" s="311"/>
    </row>
    <row r="50" spans="3:11" s="78" customFormat="1" ht="12.75">
      <c r="C50" s="308"/>
      <c r="E50" s="330"/>
      <c r="F50" s="321"/>
      <c r="G50" s="321"/>
      <c r="H50" s="331"/>
      <c r="I50" s="279"/>
      <c r="J50" s="311"/>
      <c r="K50" s="311"/>
    </row>
    <row r="51" spans="3:11" s="78" customFormat="1" ht="12.75">
      <c r="C51" s="308"/>
      <c r="E51" s="330"/>
      <c r="F51" s="321"/>
      <c r="G51" s="321"/>
      <c r="H51" s="331"/>
      <c r="I51" s="279"/>
      <c r="J51" s="311"/>
      <c r="K51" s="311"/>
    </row>
    <row r="52" spans="3:11" s="78" customFormat="1" ht="12.75">
      <c r="C52" s="308"/>
      <c r="E52" s="330"/>
      <c r="F52" s="321"/>
      <c r="G52" s="321"/>
      <c r="H52" s="331"/>
      <c r="I52" s="279"/>
      <c r="J52" s="311"/>
      <c r="K52" s="311"/>
    </row>
    <row r="53" spans="3:11" s="78" customFormat="1" ht="12.75">
      <c r="C53" s="308"/>
      <c r="E53" s="330"/>
      <c r="F53" s="321"/>
      <c r="G53" s="321"/>
      <c r="H53" s="331"/>
      <c r="I53" s="279"/>
      <c r="J53" s="311"/>
      <c r="K53" s="311"/>
    </row>
    <row r="54" spans="3:11" s="78" customFormat="1" ht="12.75">
      <c r="C54" s="308"/>
      <c r="E54" s="330"/>
      <c r="F54" s="321"/>
      <c r="G54" s="321"/>
      <c r="H54" s="331"/>
      <c r="I54" s="279"/>
      <c r="J54" s="311"/>
      <c r="K54" s="311"/>
    </row>
    <row r="55" spans="3:11" s="78" customFormat="1" ht="12.75">
      <c r="C55" s="308"/>
      <c r="E55" s="330"/>
      <c r="F55" s="321"/>
      <c r="G55" s="321"/>
      <c r="H55" s="331"/>
      <c r="I55" s="279"/>
      <c r="J55" s="311"/>
      <c r="K55" s="311"/>
    </row>
    <row r="56" spans="3:11" s="78" customFormat="1" ht="12.75">
      <c r="C56" s="308"/>
      <c r="E56" s="330"/>
      <c r="F56" s="321"/>
      <c r="G56" s="321"/>
      <c r="H56" s="331"/>
      <c r="I56" s="279"/>
      <c r="J56" s="311"/>
      <c r="K56" s="311"/>
    </row>
    <row r="57" spans="3:11" s="78" customFormat="1" ht="12.75">
      <c r="C57" s="308"/>
      <c r="E57" s="330"/>
      <c r="F57" s="321"/>
      <c r="G57" s="321"/>
      <c r="H57" s="331"/>
      <c r="I57" s="279"/>
      <c r="J57" s="311"/>
      <c r="K57" s="311"/>
    </row>
    <row r="58" spans="3:11" s="78" customFormat="1" ht="12.75">
      <c r="C58" s="308"/>
      <c r="E58" s="330"/>
      <c r="F58" s="321"/>
      <c r="G58" s="321"/>
      <c r="H58" s="331"/>
      <c r="I58" s="279"/>
      <c r="J58" s="311"/>
      <c r="K58" s="311"/>
    </row>
    <row r="59" spans="3:11" s="78" customFormat="1" ht="12.75">
      <c r="C59" s="308"/>
      <c r="E59" s="330"/>
      <c r="F59" s="321"/>
      <c r="G59" s="321"/>
      <c r="H59" s="331"/>
      <c r="I59" s="279"/>
      <c r="J59" s="311"/>
      <c r="K59" s="311"/>
    </row>
    <row r="60" spans="3:11" s="78" customFormat="1" ht="12.75">
      <c r="C60" s="308"/>
      <c r="E60" s="330"/>
      <c r="F60" s="321"/>
      <c r="G60" s="321"/>
      <c r="H60" s="331"/>
      <c r="I60" s="279"/>
      <c r="J60" s="311"/>
      <c r="K60" s="311"/>
    </row>
    <row r="61" spans="3:11" s="78" customFormat="1" ht="12.75">
      <c r="C61" s="308"/>
      <c r="E61" s="330"/>
      <c r="F61" s="321"/>
      <c r="G61" s="321"/>
      <c r="H61" s="331"/>
      <c r="I61" s="279"/>
      <c r="J61" s="311"/>
      <c r="K61" s="311"/>
    </row>
    <row r="62" spans="3:11" s="78" customFormat="1" ht="12.75">
      <c r="C62" s="308"/>
      <c r="E62" s="330"/>
      <c r="F62" s="321"/>
      <c r="G62" s="321"/>
      <c r="H62" s="331"/>
      <c r="I62" s="279"/>
      <c r="J62" s="311"/>
      <c r="K62" s="311"/>
    </row>
    <row r="63" spans="3:11" s="78" customFormat="1" ht="12.75">
      <c r="C63" s="308"/>
      <c r="E63" s="330"/>
      <c r="F63" s="321"/>
      <c r="G63" s="321"/>
      <c r="H63" s="331"/>
      <c r="I63" s="279"/>
      <c r="J63" s="311"/>
      <c r="K63" s="311"/>
    </row>
    <row r="64" spans="3:11" s="78" customFormat="1" ht="12.75">
      <c r="C64" s="308"/>
      <c r="E64" s="330"/>
      <c r="F64" s="321"/>
      <c r="G64" s="321"/>
      <c r="H64" s="331"/>
      <c r="I64" s="279"/>
      <c r="J64" s="311"/>
      <c r="K64" s="311"/>
    </row>
    <row r="65" spans="3:11" s="78" customFormat="1" ht="12.75">
      <c r="C65" s="308"/>
      <c r="E65" s="330"/>
      <c r="F65" s="321"/>
      <c r="G65" s="321"/>
      <c r="H65" s="331"/>
      <c r="I65" s="279"/>
      <c r="J65" s="311"/>
      <c r="K65" s="311"/>
    </row>
    <row r="66" spans="3:11" s="78" customFormat="1" ht="12.75">
      <c r="C66" s="308"/>
      <c r="E66" s="330"/>
      <c r="F66" s="321"/>
      <c r="G66" s="321"/>
      <c r="H66" s="331"/>
      <c r="I66" s="279"/>
      <c r="J66" s="311"/>
      <c r="K66" s="311"/>
    </row>
    <row r="67" spans="3:11" s="78" customFormat="1" ht="12.75">
      <c r="C67" s="308"/>
      <c r="E67" s="330"/>
      <c r="F67" s="321"/>
      <c r="G67" s="321"/>
      <c r="H67" s="331"/>
      <c r="I67" s="279"/>
      <c r="J67" s="311"/>
      <c r="K67" s="311"/>
    </row>
    <row r="68" spans="3:11" s="78" customFormat="1" ht="12.75">
      <c r="C68" s="308"/>
      <c r="E68" s="330"/>
      <c r="F68" s="321"/>
      <c r="G68" s="321"/>
      <c r="H68" s="331"/>
      <c r="I68" s="279"/>
      <c r="J68" s="311"/>
      <c r="K68" s="311"/>
    </row>
    <row r="69" spans="3:11" s="78" customFormat="1" ht="12.75">
      <c r="C69" s="308"/>
      <c r="E69" s="330"/>
      <c r="F69" s="321"/>
      <c r="G69" s="321"/>
      <c r="H69" s="331"/>
      <c r="I69" s="279"/>
      <c r="J69" s="311"/>
      <c r="K69" s="311"/>
    </row>
    <row r="70" spans="3:11" s="78" customFormat="1" ht="12.75">
      <c r="C70" s="308"/>
      <c r="E70" s="330"/>
      <c r="F70" s="321"/>
      <c r="G70" s="321"/>
      <c r="H70" s="331"/>
      <c r="I70" s="279"/>
      <c r="J70" s="311"/>
      <c r="K70" s="311"/>
    </row>
    <row r="71" spans="3:11" s="78" customFormat="1" ht="12.75">
      <c r="C71" s="308"/>
      <c r="E71" s="330"/>
      <c r="F71" s="321"/>
      <c r="G71" s="321"/>
      <c r="H71" s="331"/>
      <c r="I71" s="279"/>
      <c r="J71" s="311"/>
      <c r="K71" s="311"/>
    </row>
    <row r="72" spans="3:11" s="78" customFormat="1" ht="12.75">
      <c r="C72" s="308"/>
      <c r="E72" s="330"/>
      <c r="F72" s="321"/>
      <c r="G72" s="321"/>
      <c r="H72" s="331"/>
      <c r="I72" s="279"/>
      <c r="J72" s="311"/>
      <c r="K72" s="311"/>
    </row>
    <row r="73" spans="3:11" s="78" customFormat="1" ht="12.75">
      <c r="C73" s="308"/>
      <c r="E73" s="330"/>
      <c r="F73" s="321"/>
      <c r="G73" s="321"/>
      <c r="H73" s="331"/>
      <c r="I73" s="279"/>
      <c r="J73" s="311"/>
      <c r="K73" s="311"/>
    </row>
    <row r="74" spans="3:11" s="78" customFormat="1" ht="12.75">
      <c r="C74" s="308"/>
      <c r="E74" s="330"/>
      <c r="F74" s="321"/>
      <c r="G74" s="321"/>
      <c r="H74" s="331"/>
      <c r="I74" s="279"/>
      <c r="J74" s="311"/>
      <c r="K74" s="311"/>
    </row>
    <row r="75" spans="3:11" s="78" customFormat="1" ht="12.75">
      <c r="C75" s="308"/>
      <c r="E75" s="330"/>
      <c r="F75" s="321"/>
      <c r="G75" s="321"/>
      <c r="H75" s="331"/>
      <c r="I75" s="279"/>
      <c r="J75" s="311"/>
      <c r="K75" s="311"/>
    </row>
    <row r="76" spans="3:11" s="78" customFormat="1" ht="12.75">
      <c r="C76" s="308"/>
      <c r="E76" s="330"/>
      <c r="F76" s="321"/>
      <c r="G76" s="321"/>
      <c r="H76" s="331"/>
      <c r="I76" s="279"/>
      <c r="J76" s="311"/>
      <c r="K76" s="311"/>
    </row>
    <row r="77" spans="3:11" s="78" customFormat="1" ht="12.75">
      <c r="C77" s="308"/>
      <c r="E77" s="330"/>
      <c r="F77" s="321"/>
      <c r="G77" s="321"/>
      <c r="H77" s="331"/>
      <c r="I77" s="279"/>
      <c r="J77" s="311"/>
      <c r="K77" s="311"/>
    </row>
    <row r="78" spans="3:11" s="78" customFormat="1" ht="12.75">
      <c r="C78" s="308"/>
      <c r="E78" s="330"/>
      <c r="F78" s="321"/>
      <c r="G78" s="321"/>
      <c r="H78" s="331"/>
      <c r="I78" s="279"/>
      <c r="J78" s="311"/>
      <c r="K78" s="311"/>
    </row>
    <row r="79" spans="3:11" s="78" customFormat="1" ht="12.75">
      <c r="C79" s="308"/>
      <c r="E79" s="330"/>
      <c r="F79" s="321"/>
      <c r="G79" s="321"/>
      <c r="H79" s="331"/>
      <c r="I79" s="279"/>
      <c r="J79" s="311"/>
      <c r="K79" s="311"/>
    </row>
    <row r="80" spans="3:11" s="78" customFormat="1" ht="12.75">
      <c r="C80" s="308"/>
      <c r="E80" s="330"/>
      <c r="F80" s="321"/>
      <c r="G80" s="321"/>
      <c r="H80" s="331"/>
      <c r="I80" s="279"/>
      <c r="J80" s="311"/>
      <c r="K80" s="311"/>
    </row>
    <row r="81" spans="3:11" s="78" customFormat="1" ht="12.75">
      <c r="C81" s="308"/>
      <c r="E81" s="330"/>
      <c r="F81" s="321"/>
      <c r="G81" s="321"/>
      <c r="H81" s="331"/>
      <c r="I81" s="279"/>
      <c r="J81" s="311"/>
      <c r="K81" s="311"/>
    </row>
    <row r="82" spans="3:11" s="78" customFormat="1" ht="12.75">
      <c r="C82" s="308"/>
      <c r="E82" s="330"/>
      <c r="F82" s="321"/>
      <c r="G82" s="321"/>
      <c r="H82" s="331"/>
      <c r="I82" s="279"/>
      <c r="J82" s="311"/>
      <c r="K82" s="311"/>
    </row>
    <row r="83" spans="3:11" s="78" customFormat="1" ht="12.75">
      <c r="C83" s="308"/>
      <c r="E83" s="330"/>
      <c r="F83" s="321"/>
      <c r="G83" s="321"/>
      <c r="H83" s="331"/>
      <c r="I83" s="279"/>
      <c r="J83" s="311"/>
      <c r="K83" s="311"/>
    </row>
    <row r="84" spans="3:11" s="78" customFormat="1" ht="12.75">
      <c r="C84" s="308"/>
      <c r="E84" s="330"/>
      <c r="F84" s="321"/>
      <c r="G84" s="321"/>
      <c r="H84" s="331"/>
      <c r="I84" s="279"/>
      <c r="J84" s="311"/>
      <c r="K84" s="311"/>
    </row>
    <row r="85" spans="3:11" s="78" customFormat="1" ht="12.75">
      <c r="C85" s="308"/>
      <c r="E85" s="330"/>
      <c r="F85" s="321"/>
      <c r="G85" s="321"/>
      <c r="H85" s="331"/>
      <c r="I85" s="279"/>
      <c r="J85" s="311"/>
      <c r="K85" s="311"/>
    </row>
    <row r="86" spans="3:11" s="78" customFormat="1" ht="12.75">
      <c r="C86" s="308"/>
      <c r="E86" s="330"/>
      <c r="F86" s="321"/>
      <c r="G86" s="321"/>
      <c r="H86" s="331"/>
      <c r="I86" s="279"/>
      <c r="J86" s="311"/>
      <c r="K86" s="311"/>
    </row>
    <row r="87" spans="3:11" s="78" customFormat="1" ht="12.75">
      <c r="C87" s="308"/>
      <c r="E87" s="330"/>
      <c r="F87" s="321"/>
      <c r="G87" s="321"/>
      <c r="H87" s="331"/>
      <c r="I87" s="279"/>
      <c r="J87" s="311"/>
      <c r="K87" s="311"/>
    </row>
    <row r="88" spans="3:11" s="78" customFormat="1" ht="12.75">
      <c r="C88" s="308"/>
      <c r="E88" s="330"/>
      <c r="F88" s="321"/>
      <c r="G88" s="321"/>
      <c r="H88" s="331"/>
      <c r="I88" s="279"/>
      <c r="J88" s="311"/>
      <c r="K88" s="311"/>
    </row>
    <row r="89" spans="3:11" s="78" customFormat="1" ht="12.75">
      <c r="C89" s="308"/>
      <c r="E89" s="330"/>
      <c r="F89" s="321"/>
      <c r="G89" s="321"/>
      <c r="H89" s="331"/>
      <c r="I89" s="279"/>
      <c r="J89" s="311"/>
      <c r="K89" s="311"/>
    </row>
    <row r="90" spans="3:11" s="78" customFormat="1" ht="12.75">
      <c r="C90" s="308"/>
      <c r="E90" s="330"/>
      <c r="F90" s="321"/>
      <c r="G90" s="321"/>
      <c r="H90" s="331"/>
      <c r="I90" s="279"/>
      <c r="J90" s="311"/>
      <c r="K90" s="311"/>
    </row>
    <row r="91" spans="3:11" s="78" customFormat="1" ht="12.75">
      <c r="C91" s="308"/>
      <c r="E91" s="330"/>
      <c r="F91" s="321"/>
      <c r="G91" s="321"/>
      <c r="H91" s="331"/>
      <c r="I91" s="279"/>
      <c r="J91" s="311"/>
      <c r="K91" s="311"/>
    </row>
    <row r="92" spans="3:11" s="78" customFormat="1" ht="12.75">
      <c r="C92" s="308"/>
      <c r="E92" s="330"/>
      <c r="F92" s="321"/>
      <c r="G92" s="321"/>
      <c r="H92" s="331"/>
      <c r="I92" s="279"/>
      <c r="J92" s="311"/>
      <c r="K92" s="311"/>
    </row>
    <row r="93" spans="3:11" s="78" customFormat="1" ht="12.75">
      <c r="C93" s="308"/>
      <c r="E93" s="330"/>
      <c r="F93" s="321"/>
      <c r="G93" s="321"/>
      <c r="H93" s="331"/>
      <c r="I93" s="279"/>
      <c r="J93" s="311"/>
      <c r="K93" s="311"/>
    </row>
    <row r="94" spans="3:11" s="78" customFormat="1" ht="12.75">
      <c r="C94" s="308"/>
      <c r="E94" s="330"/>
      <c r="F94" s="321"/>
      <c r="G94" s="321"/>
      <c r="H94" s="331"/>
      <c r="I94" s="279"/>
      <c r="J94" s="311"/>
      <c r="K94" s="311"/>
    </row>
    <row r="95" spans="3:11" s="78" customFormat="1" ht="12.75">
      <c r="C95" s="308"/>
      <c r="E95" s="330"/>
      <c r="F95" s="321"/>
      <c r="G95" s="321"/>
      <c r="H95" s="331"/>
      <c r="I95" s="279"/>
      <c r="J95" s="311"/>
      <c r="K95" s="311"/>
    </row>
    <row r="96" spans="3:11" s="78" customFormat="1" ht="12.75">
      <c r="C96" s="308"/>
      <c r="E96" s="330"/>
      <c r="F96" s="321"/>
      <c r="G96" s="321"/>
      <c r="H96" s="331"/>
      <c r="I96" s="279"/>
      <c r="J96" s="311"/>
      <c r="K96" s="311"/>
    </row>
    <row r="97" spans="3:11" s="78" customFormat="1" ht="12.75">
      <c r="C97" s="308"/>
      <c r="E97" s="330"/>
      <c r="F97" s="321"/>
      <c r="G97" s="321"/>
      <c r="H97" s="331"/>
      <c r="I97" s="279"/>
      <c r="J97" s="311"/>
      <c r="K97" s="311"/>
    </row>
    <row r="98" spans="3:11" s="78" customFormat="1" ht="12.75">
      <c r="C98" s="308"/>
      <c r="E98" s="330"/>
      <c r="F98" s="321"/>
      <c r="G98" s="321"/>
      <c r="H98" s="331"/>
      <c r="I98" s="279"/>
      <c r="J98" s="311"/>
      <c r="K98" s="311"/>
    </row>
    <row r="99" spans="3:11" s="78" customFormat="1" ht="12.75">
      <c r="C99" s="308"/>
      <c r="E99" s="330"/>
      <c r="F99" s="321"/>
      <c r="G99" s="321"/>
      <c r="H99" s="331"/>
      <c r="I99" s="279"/>
      <c r="J99" s="311"/>
      <c r="K99" s="311"/>
    </row>
    <row r="100" spans="3:11" s="78" customFormat="1" ht="12.75">
      <c r="C100" s="308"/>
      <c r="E100" s="330"/>
      <c r="F100" s="321"/>
      <c r="G100" s="321"/>
      <c r="H100" s="331"/>
      <c r="I100" s="279"/>
      <c r="J100" s="311"/>
      <c r="K100" s="311"/>
    </row>
    <row r="101" spans="3:11" s="78" customFormat="1" ht="12.75">
      <c r="C101" s="308"/>
      <c r="E101" s="330"/>
      <c r="F101" s="321"/>
      <c r="G101" s="321"/>
      <c r="H101" s="331"/>
      <c r="I101" s="279"/>
      <c r="J101" s="311"/>
      <c r="K101" s="311"/>
    </row>
    <row r="102" spans="3:11" s="78" customFormat="1" ht="12.75">
      <c r="C102" s="308"/>
      <c r="E102" s="330"/>
      <c r="F102" s="321"/>
      <c r="G102" s="321"/>
      <c r="H102" s="331"/>
      <c r="I102" s="279"/>
      <c r="J102" s="311"/>
      <c r="K102" s="311"/>
    </row>
    <row r="103" spans="3:11" s="78" customFormat="1" ht="12.75">
      <c r="C103" s="308"/>
      <c r="E103" s="330"/>
      <c r="F103" s="321"/>
      <c r="G103" s="321"/>
      <c r="H103" s="331"/>
      <c r="I103" s="279"/>
      <c r="J103" s="311"/>
      <c r="K103" s="311"/>
    </row>
    <row r="104" spans="3:11" s="78" customFormat="1" ht="12.75">
      <c r="C104" s="308"/>
      <c r="E104" s="330"/>
      <c r="F104" s="321"/>
      <c r="G104" s="321"/>
      <c r="H104" s="331"/>
      <c r="I104" s="279"/>
      <c r="J104" s="311"/>
      <c r="K104" s="311"/>
    </row>
    <row r="105" spans="3:11" s="78" customFormat="1" ht="12.75">
      <c r="C105" s="308"/>
      <c r="E105" s="330"/>
      <c r="F105" s="321"/>
      <c r="G105" s="321"/>
      <c r="H105" s="331"/>
      <c r="I105" s="279"/>
      <c r="J105" s="311"/>
      <c r="K105" s="311"/>
    </row>
    <row r="106" spans="3:11" s="78" customFormat="1" ht="12.75">
      <c r="C106" s="308"/>
      <c r="E106" s="330"/>
      <c r="F106" s="321"/>
      <c r="G106" s="321"/>
      <c r="H106" s="331"/>
      <c r="I106" s="279"/>
      <c r="J106" s="311"/>
      <c r="K106" s="311"/>
    </row>
    <row r="107" spans="3:11" s="78" customFormat="1" ht="12.75">
      <c r="C107" s="308"/>
      <c r="E107" s="330"/>
      <c r="F107" s="321"/>
      <c r="G107" s="321"/>
      <c r="H107" s="331"/>
      <c r="I107" s="279"/>
      <c r="J107" s="311"/>
      <c r="K107" s="311"/>
    </row>
    <row r="108" spans="3:11" s="78" customFormat="1" ht="12.75">
      <c r="C108" s="308"/>
      <c r="E108" s="330"/>
      <c r="F108" s="321"/>
      <c r="G108" s="321"/>
      <c r="H108" s="331"/>
      <c r="I108" s="279"/>
      <c r="J108" s="311"/>
      <c r="K108" s="311"/>
    </row>
    <row r="109" spans="3:11" s="78" customFormat="1" ht="12.75">
      <c r="C109" s="308"/>
      <c r="E109" s="330"/>
      <c r="F109" s="321"/>
      <c r="G109" s="321"/>
      <c r="H109" s="331"/>
      <c r="I109" s="279"/>
      <c r="J109" s="311"/>
      <c r="K109" s="311"/>
    </row>
    <row r="110" spans="3:11" s="78" customFormat="1" ht="12.75">
      <c r="C110" s="308"/>
      <c r="E110" s="330"/>
      <c r="F110" s="321"/>
      <c r="G110" s="321"/>
      <c r="H110" s="331"/>
      <c r="I110" s="279"/>
      <c r="J110" s="311"/>
      <c r="K110" s="311"/>
    </row>
    <row r="111" spans="3:11" s="78" customFormat="1" ht="12.75">
      <c r="C111" s="308"/>
      <c r="E111" s="330"/>
      <c r="F111" s="321"/>
      <c r="G111" s="321"/>
      <c r="H111" s="331"/>
      <c r="I111" s="279"/>
      <c r="J111" s="311"/>
      <c r="K111" s="311"/>
    </row>
    <row r="112" spans="3:11" s="78" customFormat="1" ht="12.75">
      <c r="C112" s="308"/>
      <c r="E112" s="330"/>
      <c r="F112" s="321"/>
      <c r="G112" s="321"/>
      <c r="H112" s="331"/>
      <c r="I112" s="279"/>
      <c r="J112" s="311"/>
      <c r="K112" s="311"/>
    </row>
    <row r="113" spans="3:11" s="78" customFormat="1" ht="12.75">
      <c r="C113" s="308"/>
      <c r="E113" s="330"/>
      <c r="F113" s="321"/>
      <c r="G113" s="321"/>
      <c r="H113" s="331"/>
      <c r="I113" s="279"/>
      <c r="J113" s="311"/>
      <c r="K113" s="311"/>
    </row>
    <row r="114" spans="3:11" s="78" customFormat="1" ht="12.75">
      <c r="C114" s="308"/>
      <c r="E114" s="330"/>
      <c r="F114" s="321"/>
      <c r="G114" s="321"/>
      <c r="H114" s="331"/>
      <c r="I114" s="279"/>
      <c r="J114" s="311"/>
      <c r="K114" s="311"/>
    </row>
    <row r="115" spans="3:11" s="78" customFormat="1" ht="12.75">
      <c r="C115" s="308"/>
      <c r="E115" s="330"/>
      <c r="F115" s="321"/>
      <c r="G115" s="321"/>
      <c r="H115" s="331"/>
      <c r="I115" s="279"/>
      <c r="J115" s="311"/>
      <c r="K115" s="311"/>
    </row>
    <row r="116" spans="3:11" s="78" customFormat="1" ht="12.75">
      <c r="C116" s="308"/>
      <c r="E116" s="330"/>
      <c r="F116" s="321"/>
      <c r="G116" s="321"/>
      <c r="H116" s="331"/>
      <c r="I116" s="279"/>
      <c r="J116" s="311"/>
      <c r="K116" s="311"/>
    </row>
    <row r="117" spans="3:11" s="78" customFormat="1" ht="12.75">
      <c r="C117" s="308"/>
      <c r="E117" s="330"/>
      <c r="F117" s="321"/>
      <c r="G117" s="321"/>
      <c r="H117" s="331"/>
      <c r="I117" s="279"/>
      <c r="J117" s="311"/>
      <c r="K117" s="311"/>
    </row>
    <row r="118" spans="3:11" s="78" customFormat="1" ht="12.75">
      <c r="C118" s="308"/>
      <c r="E118" s="330"/>
      <c r="F118" s="321"/>
      <c r="G118" s="321"/>
      <c r="H118" s="331"/>
      <c r="I118" s="279"/>
      <c r="J118" s="311"/>
      <c r="K118" s="311"/>
    </row>
    <row r="119" spans="3:11" s="78" customFormat="1" ht="12.75">
      <c r="C119" s="308"/>
      <c r="E119" s="330"/>
      <c r="F119" s="321"/>
      <c r="G119" s="321"/>
      <c r="H119" s="331"/>
      <c r="I119" s="279"/>
      <c r="J119" s="311"/>
      <c r="K119" s="311"/>
    </row>
    <row r="120" spans="3:11" s="78" customFormat="1" ht="12.75">
      <c r="C120" s="308"/>
      <c r="E120" s="330"/>
      <c r="F120" s="321"/>
      <c r="G120" s="321"/>
      <c r="H120" s="331"/>
      <c r="I120" s="279"/>
      <c r="J120" s="311"/>
      <c r="K120" s="311"/>
    </row>
    <row r="121" spans="3:11" s="78" customFormat="1" ht="12.75">
      <c r="C121" s="308"/>
      <c r="E121" s="330"/>
      <c r="F121" s="321"/>
      <c r="G121" s="321"/>
      <c r="H121" s="331"/>
      <c r="I121" s="279"/>
      <c r="J121" s="311"/>
      <c r="K121" s="311"/>
    </row>
    <row r="122" spans="3:11" s="78" customFormat="1" ht="12.75">
      <c r="C122" s="308"/>
      <c r="E122" s="330"/>
      <c r="F122" s="321"/>
      <c r="G122" s="321"/>
      <c r="H122" s="331"/>
      <c r="I122" s="279"/>
      <c r="J122" s="311"/>
      <c r="K122" s="311"/>
    </row>
    <row r="123" spans="3:11" s="78" customFormat="1" ht="12.75">
      <c r="C123" s="308"/>
      <c r="E123" s="330"/>
      <c r="F123" s="321"/>
      <c r="G123" s="321"/>
      <c r="H123" s="331"/>
      <c r="I123" s="279"/>
      <c r="J123" s="311"/>
      <c r="K123" s="311"/>
    </row>
    <row r="124" spans="3:11" s="78" customFormat="1" ht="12.75">
      <c r="C124" s="308"/>
      <c r="E124" s="330"/>
      <c r="F124" s="321"/>
      <c r="G124" s="321"/>
      <c r="H124" s="331"/>
      <c r="I124" s="279"/>
      <c r="J124" s="311"/>
      <c r="K124" s="311"/>
    </row>
    <row r="125" spans="3:11" s="78" customFormat="1" ht="12.75">
      <c r="C125" s="308"/>
      <c r="E125" s="330"/>
      <c r="F125" s="321"/>
      <c r="G125" s="321"/>
      <c r="H125" s="331"/>
      <c r="I125" s="279"/>
      <c r="J125" s="311"/>
      <c r="K125" s="311"/>
    </row>
    <row r="126" spans="3:11" s="78" customFormat="1" ht="12.75">
      <c r="C126" s="308"/>
      <c r="E126" s="330"/>
      <c r="F126" s="321"/>
      <c r="G126" s="321"/>
      <c r="H126" s="331"/>
      <c r="I126" s="279"/>
      <c r="J126" s="311"/>
      <c r="K126" s="311"/>
    </row>
    <row r="127" spans="3:11" s="78" customFormat="1" ht="12.75">
      <c r="C127" s="308"/>
      <c r="E127" s="330"/>
      <c r="F127" s="321"/>
      <c r="G127" s="321"/>
      <c r="H127" s="331"/>
      <c r="I127" s="279"/>
      <c r="J127" s="311"/>
      <c r="K127" s="311"/>
    </row>
    <row r="128" spans="3:11" s="78" customFormat="1" ht="12.75">
      <c r="C128" s="308"/>
      <c r="E128" s="330"/>
      <c r="F128" s="321"/>
      <c r="G128" s="321"/>
      <c r="H128" s="331"/>
      <c r="I128" s="279"/>
      <c r="J128" s="311"/>
      <c r="K128" s="311"/>
    </row>
    <row r="129" spans="3:11" s="78" customFormat="1" ht="12.75">
      <c r="C129" s="308"/>
      <c r="E129" s="330"/>
      <c r="F129" s="321"/>
      <c r="G129" s="321"/>
      <c r="H129" s="331"/>
      <c r="I129" s="279"/>
      <c r="J129" s="311"/>
      <c r="K129" s="311"/>
    </row>
    <row r="130" spans="3:11" s="78" customFormat="1" ht="12.75">
      <c r="C130" s="308"/>
      <c r="E130" s="330"/>
      <c r="F130" s="321"/>
      <c r="G130" s="321"/>
      <c r="H130" s="331"/>
      <c r="I130" s="279"/>
      <c r="J130" s="311"/>
      <c r="K130" s="311"/>
    </row>
    <row r="131" spans="3:11" s="78" customFormat="1" ht="12.75">
      <c r="C131" s="308"/>
      <c r="E131" s="330"/>
      <c r="F131" s="321"/>
      <c r="G131" s="321"/>
      <c r="H131" s="331"/>
      <c r="I131" s="279"/>
      <c r="J131" s="311"/>
      <c r="K131" s="311"/>
    </row>
    <row r="132" spans="3:11" s="78" customFormat="1" ht="12.75">
      <c r="C132" s="308"/>
      <c r="E132" s="330"/>
      <c r="F132" s="321"/>
      <c r="G132" s="321"/>
      <c r="H132" s="331"/>
      <c r="I132" s="279"/>
      <c r="J132" s="311"/>
      <c r="K132" s="311"/>
    </row>
    <row r="133" spans="3:11" s="78" customFormat="1" ht="12.75">
      <c r="C133" s="308"/>
      <c r="E133" s="330"/>
      <c r="F133" s="321"/>
      <c r="G133" s="321"/>
      <c r="H133" s="331"/>
      <c r="I133" s="279"/>
      <c r="J133" s="311"/>
      <c r="K133" s="311"/>
    </row>
    <row r="134" spans="3:11" s="78" customFormat="1" ht="12.75">
      <c r="C134" s="308"/>
      <c r="E134" s="330"/>
      <c r="F134" s="321"/>
      <c r="G134" s="321"/>
      <c r="H134" s="331"/>
      <c r="I134" s="279"/>
      <c r="J134" s="311"/>
      <c r="K134" s="311"/>
    </row>
    <row r="135" spans="3:11" s="78" customFormat="1" ht="12.75">
      <c r="C135" s="308"/>
      <c r="E135" s="330"/>
      <c r="F135" s="321"/>
      <c r="G135" s="321"/>
      <c r="H135" s="331"/>
      <c r="I135" s="279"/>
      <c r="J135" s="311"/>
      <c r="K135" s="311"/>
    </row>
    <row r="136" spans="3:11" s="78" customFormat="1" ht="12.75">
      <c r="C136" s="308"/>
      <c r="E136" s="330"/>
      <c r="F136" s="321"/>
      <c r="G136" s="321"/>
      <c r="H136" s="331"/>
      <c r="I136" s="279"/>
      <c r="J136" s="311"/>
      <c r="K136" s="311"/>
    </row>
    <row r="137" spans="3:11" s="78" customFormat="1" ht="12.75">
      <c r="C137" s="308"/>
      <c r="E137" s="330"/>
      <c r="F137" s="321"/>
      <c r="G137" s="321"/>
      <c r="H137" s="331"/>
      <c r="I137" s="279"/>
      <c r="J137" s="311"/>
      <c r="K137" s="311"/>
    </row>
    <row r="138" spans="3:11" s="78" customFormat="1" ht="12.75">
      <c r="C138" s="308"/>
      <c r="E138" s="330"/>
      <c r="F138" s="321"/>
      <c r="G138" s="321"/>
      <c r="H138" s="331"/>
      <c r="I138" s="279"/>
      <c r="J138" s="311"/>
      <c r="K138" s="311"/>
    </row>
    <row r="139" spans="3:11" s="78" customFormat="1" ht="12.75">
      <c r="C139" s="308"/>
      <c r="E139" s="330"/>
      <c r="F139" s="321"/>
      <c r="G139" s="321"/>
      <c r="H139" s="331"/>
      <c r="I139" s="279"/>
      <c r="J139" s="311"/>
      <c r="K139" s="311"/>
    </row>
    <row r="140" spans="3:11" s="78" customFormat="1" ht="12.75">
      <c r="C140" s="308"/>
      <c r="E140" s="330"/>
      <c r="F140" s="321"/>
      <c r="G140" s="321"/>
      <c r="H140" s="331"/>
      <c r="I140" s="279"/>
      <c r="J140" s="311"/>
      <c r="K140" s="311"/>
    </row>
    <row r="141" spans="3:11" s="78" customFormat="1" ht="12.75">
      <c r="C141" s="308"/>
      <c r="E141" s="330"/>
      <c r="F141" s="321"/>
      <c r="G141" s="321"/>
      <c r="H141" s="331"/>
      <c r="I141" s="279"/>
      <c r="J141" s="311"/>
      <c r="K141" s="311"/>
    </row>
    <row r="142" spans="3:11" s="78" customFormat="1" ht="12.75">
      <c r="C142" s="308"/>
      <c r="E142" s="330"/>
      <c r="F142" s="321"/>
      <c r="G142" s="321"/>
      <c r="H142" s="331"/>
      <c r="I142" s="279"/>
      <c r="J142" s="311"/>
      <c r="K142" s="311"/>
    </row>
    <row r="143" spans="3:11" s="78" customFormat="1" ht="12.75">
      <c r="C143" s="308"/>
      <c r="E143" s="330"/>
      <c r="F143" s="321"/>
      <c r="G143" s="321"/>
      <c r="H143" s="331"/>
      <c r="I143" s="279"/>
      <c r="J143" s="311"/>
      <c r="K143" s="311"/>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16.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11</v>
      </c>
      <c r="C1" s="10"/>
      <c r="D1" s="11"/>
      <c r="E1" s="12"/>
      <c r="F1" s="13"/>
      <c r="G1" s="14"/>
    </row>
    <row r="2" spans="1:7" ht="18.75">
      <c r="A2" s="15"/>
      <c r="B2" s="9" t="s">
        <v>12</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13</v>
      </c>
      <c r="B5" s="24" t="s">
        <v>14</v>
      </c>
      <c r="C5" s="521" t="s">
        <v>15</v>
      </c>
      <c r="D5" s="521"/>
      <c r="E5" s="25"/>
      <c r="F5" s="26" t="s">
        <v>16</v>
      </c>
      <c r="G5" s="27" t="s">
        <v>17</v>
      </c>
    </row>
    <row r="6" spans="1:7" ht="15.75">
      <c r="A6" s="28">
        <v>1</v>
      </c>
      <c r="B6" s="29"/>
      <c r="C6" s="30"/>
      <c r="D6" s="31"/>
      <c r="E6" s="32"/>
      <c r="F6" s="33"/>
      <c r="G6" s="34"/>
    </row>
    <row r="7" spans="1:7" ht="45.75" customHeight="1">
      <c r="A7" s="35">
        <f>COUNT(A6+1)</f>
        <v>1</v>
      </c>
      <c r="B7" s="36" t="s">
        <v>18</v>
      </c>
      <c r="C7" s="37"/>
      <c r="D7" s="20"/>
      <c r="E7" s="32"/>
      <c r="F7" s="38"/>
      <c r="G7" s="22"/>
    </row>
    <row r="8" spans="1:7" ht="12.75">
      <c r="A8" s="17"/>
      <c r="B8" s="39" t="s">
        <v>19</v>
      </c>
      <c r="C8" s="40"/>
      <c r="D8" s="20" t="s">
        <v>8</v>
      </c>
      <c r="E8" s="41">
        <v>1.06463</v>
      </c>
      <c r="F8" s="42" t="e">
        <f>ROUND(#REF!*#REF!*E8,-1)</f>
        <v>#REF!</v>
      </c>
      <c r="G8" s="43" t="e">
        <f>C8*F8</f>
        <v>#REF!</v>
      </c>
    </row>
    <row r="9" spans="1:7" ht="12.75">
      <c r="A9" s="17"/>
      <c r="B9" s="39" t="s">
        <v>20</v>
      </c>
      <c r="C9" s="40"/>
      <c r="D9" s="20" t="s">
        <v>8</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21</v>
      </c>
      <c r="C11" s="37"/>
      <c r="D11" s="20"/>
      <c r="E11" s="41"/>
      <c r="F11" s="42"/>
      <c r="G11" s="22"/>
    </row>
    <row r="12" spans="1:7" ht="12.75">
      <c r="A12" s="17"/>
      <c r="B12" s="39" t="s">
        <v>22</v>
      </c>
      <c r="C12" s="37"/>
      <c r="D12" s="20" t="s">
        <v>8</v>
      </c>
      <c r="E12" s="41">
        <v>4.33756</v>
      </c>
      <c r="F12" s="42" t="e">
        <f>ROUND(#REF!*#REF!*E12,-1)</f>
        <v>#REF!</v>
      </c>
      <c r="G12" s="43" t="e">
        <f>C12*F12</f>
        <v>#REF!</v>
      </c>
    </row>
    <row r="13" spans="1:7" ht="12.75">
      <c r="A13" s="17"/>
      <c r="B13" s="39" t="s">
        <v>23</v>
      </c>
      <c r="C13" s="37"/>
      <c r="D13" s="20" t="s">
        <v>8</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24</v>
      </c>
      <c r="E15" s="41"/>
      <c r="F15" s="42"/>
    </row>
    <row r="16" spans="1:6" ht="63.75">
      <c r="A16" s="17"/>
      <c r="B16" s="44" t="s">
        <v>25</v>
      </c>
      <c r="E16" s="41"/>
      <c r="F16" s="42"/>
    </row>
    <row r="17" spans="1:6" ht="38.25">
      <c r="A17" s="17"/>
      <c r="B17" s="44" t="s">
        <v>26</v>
      </c>
      <c r="E17" s="41"/>
      <c r="F17" s="42"/>
    </row>
    <row r="18" spans="1:7" ht="12.75">
      <c r="A18" s="17"/>
      <c r="B18" s="45" t="s">
        <v>27</v>
      </c>
      <c r="D18" s="5" t="s">
        <v>10</v>
      </c>
      <c r="E18" s="41">
        <v>245.12195</v>
      </c>
      <c r="F18" s="42" t="e">
        <f>ROUND(#REF!*#REF!*E18,-1)</f>
        <v>#REF!</v>
      </c>
      <c r="G18" s="46" t="e">
        <f>C18*F18</f>
        <v>#REF!</v>
      </c>
    </row>
    <row r="19" spans="1:7" ht="12.75">
      <c r="A19" s="17"/>
      <c r="B19" s="45" t="s">
        <v>28</v>
      </c>
      <c r="D19" s="5" t="s">
        <v>10</v>
      </c>
      <c r="E19" s="41">
        <v>292.68293</v>
      </c>
      <c r="F19" s="42" t="e">
        <f>ROUND(#REF!*#REF!*E19,-1)</f>
        <v>#REF!</v>
      </c>
      <c r="G19" s="46" t="e">
        <f>C19*F19</f>
        <v>#REF!</v>
      </c>
    </row>
    <row r="20" spans="1:7" ht="12.75">
      <c r="A20" s="17"/>
      <c r="B20" s="45" t="s">
        <v>29</v>
      </c>
      <c r="D20" s="5" t="s">
        <v>10</v>
      </c>
      <c r="E20" s="41">
        <v>392.68293</v>
      </c>
      <c r="F20" s="42" t="e">
        <f>ROUND(#REF!*#REF!*E20,-1)</f>
        <v>#REF!</v>
      </c>
      <c r="G20" s="46" t="e">
        <f>C20*F20</f>
        <v>#REF!</v>
      </c>
    </row>
    <row r="21" spans="1:7" ht="12.75">
      <c r="A21" s="17"/>
      <c r="B21" s="45" t="s">
        <v>30</v>
      </c>
      <c r="D21" s="5" t="s">
        <v>10</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31</v>
      </c>
      <c r="E23" s="47"/>
      <c r="F23" s="42"/>
    </row>
    <row r="24" spans="1:6" ht="63.75">
      <c r="A24" s="17"/>
      <c r="B24" s="44" t="s">
        <v>32</v>
      </c>
      <c r="E24" s="47"/>
      <c r="F24" s="42"/>
    </row>
    <row r="25" spans="1:7" ht="12.75">
      <c r="A25" s="17"/>
      <c r="B25" s="45" t="s">
        <v>33</v>
      </c>
      <c r="D25" s="5" t="s">
        <v>10</v>
      </c>
      <c r="E25" s="47">
        <v>206</v>
      </c>
      <c r="F25" s="42" t="e">
        <f>ROUND(#REF!*#REF!*E25,-1)</f>
        <v>#REF!</v>
      </c>
      <c r="G25" s="46" t="e">
        <f>C25*F25</f>
        <v>#REF!</v>
      </c>
    </row>
    <row r="26" spans="1:6" ht="12.75">
      <c r="A26" s="17"/>
      <c r="E26" s="47"/>
      <c r="F26" s="42"/>
    </row>
    <row r="27" spans="1:7" ht="23.25" customHeight="1">
      <c r="A27" s="35">
        <f>COUNT(A7:A26)+1</f>
        <v>5</v>
      </c>
      <c r="B27" s="48" t="s">
        <v>34</v>
      </c>
      <c r="C27" s="37"/>
      <c r="D27" s="20"/>
      <c r="E27" s="41"/>
      <c r="F27" s="42"/>
      <c r="G27" s="22"/>
    </row>
    <row r="28" spans="1:7" ht="12.75">
      <c r="A28" s="17"/>
      <c r="B28" s="39" t="s">
        <v>35</v>
      </c>
      <c r="C28" s="40"/>
      <c r="D28" s="20" t="s">
        <v>10</v>
      </c>
      <c r="E28" s="41">
        <v>7.00573</v>
      </c>
      <c r="F28" s="42" t="e">
        <f>ROUND(#REF!*#REF!*E28,-1)</f>
        <v>#REF!</v>
      </c>
      <c r="G28" s="43" t="e">
        <f>C28*F28</f>
        <v>#REF!</v>
      </c>
    </row>
    <row r="29" spans="1:7" ht="12.75">
      <c r="A29" s="17"/>
      <c r="B29" s="39" t="s">
        <v>36</v>
      </c>
      <c r="C29" s="40"/>
      <c r="D29" s="20" t="s">
        <v>10</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37</v>
      </c>
      <c r="C31" s="37"/>
      <c r="D31" s="20"/>
      <c r="E31" s="41"/>
      <c r="F31" s="42"/>
      <c r="G31" s="22"/>
    </row>
    <row r="32" spans="1:7" ht="12.75">
      <c r="A32" s="17"/>
      <c r="B32" s="39" t="s">
        <v>35</v>
      </c>
      <c r="C32" s="40"/>
      <c r="D32" s="20" t="s">
        <v>10</v>
      </c>
      <c r="E32" s="41">
        <v>6.15659</v>
      </c>
      <c r="F32" s="42" t="e">
        <f>ROUND(#REF!*#REF!*E32,-1)</f>
        <v>#REF!</v>
      </c>
      <c r="G32" s="43" t="e">
        <f>C32*F32</f>
        <v>#REF!</v>
      </c>
    </row>
    <row r="33" spans="1:7" ht="12.75">
      <c r="A33" s="17"/>
      <c r="B33" s="39" t="s">
        <v>36</v>
      </c>
      <c r="C33" s="40"/>
      <c r="D33" s="20" t="s">
        <v>10</v>
      </c>
      <c r="E33" s="41">
        <v>24.13183</v>
      </c>
      <c r="F33" s="42" t="e">
        <f>ROUND(#REF!*#REF!*E33,-1)</f>
        <v>#REF!</v>
      </c>
      <c r="G33" s="43" t="e">
        <f>C33*F33</f>
        <v>#REF!</v>
      </c>
    </row>
    <row r="34" spans="1:7" ht="12.75">
      <c r="A34" s="17"/>
      <c r="B34" s="18" t="s">
        <v>38</v>
      </c>
      <c r="C34" s="37"/>
      <c r="D34" s="20"/>
      <c r="E34" s="41"/>
      <c r="F34" s="42"/>
      <c r="G34" s="22"/>
    </row>
    <row r="35" spans="1:7" ht="23.25" customHeight="1">
      <c r="A35" s="35">
        <f>COUNT(A7:A34)+1</f>
        <v>7</v>
      </c>
      <c r="B35" s="36" t="s">
        <v>39</v>
      </c>
      <c r="C35" s="37"/>
      <c r="D35" s="20"/>
      <c r="E35" s="41"/>
      <c r="F35" s="42"/>
      <c r="G35" s="22"/>
    </row>
    <row r="36" spans="1:7" ht="12.75">
      <c r="A36" s="17"/>
      <c r="B36" s="39" t="s">
        <v>40</v>
      </c>
      <c r="C36" s="40"/>
      <c r="D36" s="20" t="s">
        <v>10</v>
      </c>
      <c r="E36" s="41">
        <v>17.05799</v>
      </c>
      <c r="F36" s="42" t="e">
        <f>ROUND(#REF!*#REF!*E36,-1)</f>
        <v>#REF!</v>
      </c>
      <c r="G36" s="43" t="e">
        <f>C36*F36</f>
        <v>#REF!</v>
      </c>
    </row>
    <row r="37" spans="1:7" ht="12.75">
      <c r="A37" s="17"/>
      <c r="B37" s="39" t="s">
        <v>41</v>
      </c>
      <c r="C37" s="40"/>
      <c r="D37" s="20" t="s">
        <v>10</v>
      </c>
      <c r="E37" s="41">
        <v>30.71346</v>
      </c>
      <c r="F37" s="42" t="e">
        <f>ROUND(#REF!*#REF!*E37,-1)</f>
        <v>#REF!</v>
      </c>
      <c r="G37" s="43" t="e">
        <f>C37*F37</f>
        <v>#REF!</v>
      </c>
    </row>
    <row r="38" spans="1:7" ht="12.75">
      <c r="A38" s="17"/>
      <c r="B38" s="18" t="s">
        <v>38</v>
      </c>
      <c r="C38" s="37"/>
      <c r="D38" s="20"/>
      <c r="E38" s="41"/>
      <c r="F38" s="42"/>
      <c r="G38" s="22"/>
    </row>
    <row r="39" spans="1:7" ht="23.25" customHeight="1">
      <c r="A39" s="35">
        <f>COUNT(A7:A38)+1</f>
        <v>8</v>
      </c>
      <c r="B39" s="36" t="s">
        <v>42</v>
      </c>
      <c r="C39" s="37"/>
      <c r="D39" s="20"/>
      <c r="E39" s="41"/>
      <c r="F39" s="42"/>
      <c r="G39" s="22"/>
    </row>
    <row r="40" spans="1:7" ht="12.75">
      <c r="A40" s="17"/>
      <c r="B40" s="39" t="s">
        <v>43</v>
      </c>
      <c r="C40" s="40"/>
      <c r="D40" s="20" t="s">
        <v>10</v>
      </c>
      <c r="E40" s="41">
        <v>5.72793</v>
      </c>
      <c r="F40" s="42" t="e">
        <f>ROUND(#REF!*#REF!*E40,-1)</f>
        <v>#REF!</v>
      </c>
      <c r="G40" s="43" t="e">
        <f>C40*F40</f>
        <v>#REF!</v>
      </c>
    </row>
    <row r="41" spans="1:7" ht="12.75">
      <c r="A41" s="17"/>
      <c r="B41" s="39" t="s">
        <v>44</v>
      </c>
      <c r="C41" s="40"/>
      <c r="D41" s="20" t="s">
        <v>10</v>
      </c>
      <c r="E41" s="41">
        <v>18.4172</v>
      </c>
      <c r="F41" s="42" t="e">
        <f>ROUND(#REF!*#REF!*E41,-1)</f>
        <v>#REF!</v>
      </c>
      <c r="G41" s="43" t="e">
        <f>C41*F41</f>
        <v>#REF!</v>
      </c>
    </row>
    <row r="42" spans="1:7" ht="12.75">
      <c r="A42" s="17"/>
      <c r="B42" s="18" t="s">
        <v>38</v>
      </c>
      <c r="C42" s="37"/>
      <c r="D42" s="20"/>
      <c r="E42" s="41"/>
      <c r="F42" s="42"/>
      <c r="G42" s="22"/>
    </row>
    <row r="43" spans="1:7" ht="23.25" customHeight="1">
      <c r="A43" s="35">
        <f>COUNT(A7:A42)+1</f>
        <v>9</v>
      </c>
      <c r="B43" s="36" t="s">
        <v>45</v>
      </c>
      <c r="C43" s="37"/>
      <c r="D43" s="20"/>
      <c r="E43" s="41"/>
      <c r="F43" s="42"/>
      <c r="G43" s="22"/>
    </row>
    <row r="44" spans="1:7" ht="12.75">
      <c r="A44" s="17"/>
      <c r="B44" s="39" t="s">
        <v>46</v>
      </c>
      <c r="C44" s="37"/>
      <c r="D44" s="20" t="s">
        <v>10</v>
      </c>
      <c r="E44" s="41">
        <v>10.40244</v>
      </c>
      <c r="F44" s="42" t="e">
        <f>ROUND(#REF!*#REF!*E44,-1)</f>
        <v>#REF!</v>
      </c>
      <c r="G44" s="43" t="e">
        <f>C44*F44</f>
        <v>#REF!</v>
      </c>
    </row>
    <row r="45" spans="1:7" ht="12.75">
      <c r="A45" s="17"/>
      <c r="B45" s="18" t="s">
        <v>38</v>
      </c>
      <c r="C45" s="37"/>
      <c r="D45" s="20"/>
      <c r="E45" s="41"/>
      <c r="F45" s="42"/>
      <c r="G45" s="22"/>
    </row>
    <row r="46" spans="1:7" ht="23.25" customHeight="1">
      <c r="A46" s="35">
        <f>COUNT(A7:A45)+1</f>
        <v>10</v>
      </c>
      <c r="B46" s="36" t="s">
        <v>47</v>
      </c>
      <c r="C46" s="37"/>
      <c r="D46" s="20"/>
      <c r="E46" s="41"/>
      <c r="F46" s="42"/>
      <c r="G46" s="22"/>
    </row>
    <row r="47" spans="1:7" ht="12.75">
      <c r="A47" s="17"/>
      <c r="B47" s="39" t="s">
        <v>48</v>
      </c>
      <c r="C47" s="40"/>
      <c r="D47" s="20" t="s">
        <v>10</v>
      </c>
      <c r="E47" s="41">
        <v>21.91951</v>
      </c>
      <c r="F47" s="42" t="e">
        <f>ROUND(#REF!*#REF!*E47,-1)</f>
        <v>#REF!</v>
      </c>
      <c r="G47" s="43" t="e">
        <f>C47*F47</f>
        <v>#REF!</v>
      </c>
    </row>
    <row r="48" spans="1:7" ht="12.75">
      <c r="A48" s="17"/>
      <c r="B48" s="39" t="s">
        <v>49</v>
      </c>
      <c r="C48" s="40"/>
      <c r="D48" s="20" t="s">
        <v>10</v>
      </c>
      <c r="E48" s="41">
        <v>34.28293</v>
      </c>
      <c r="F48" s="42" t="e">
        <f>ROUND(#REF!*#REF!*E48,-1)</f>
        <v>#REF!</v>
      </c>
      <c r="G48" s="43" t="e">
        <f>C48*F48</f>
        <v>#REF!</v>
      </c>
    </row>
    <row r="49" spans="1:7" ht="12.75">
      <c r="A49" s="17"/>
      <c r="B49" s="18" t="s">
        <v>38</v>
      </c>
      <c r="C49" s="37"/>
      <c r="D49" s="20"/>
      <c r="E49" s="41"/>
      <c r="F49" s="42"/>
      <c r="G49" s="22"/>
    </row>
    <row r="50" spans="1:7" ht="45.75" customHeight="1">
      <c r="A50" s="35">
        <f>COUNT($A$7:A49)+1</f>
        <v>11</v>
      </c>
      <c r="B50" s="36" t="s">
        <v>50</v>
      </c>
      <c r="C50" s="40"/>
      <c r="D50" s="20"/>
      <c r="E50" s="49"/>
      <c r="F50" s="50"/>
      <c r="G50" s="43"/>
    </row>
    <row r="51" spans="1:7" ht="12.75">
      <c r="A51" s="17"/>
      <c r="B51" s="39" t="s">
        <v>51</v>
      </c>
      <c r="C51" s="40"/>
      <c r="D51" s="20" t="s">
        <v>10</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52</v>
      </c>
      <c r="C53" s="37"/>
      <c r="D53" s="20"/>
      <c r="E53" s="41"/>
      <c r="F53" s="42"/>
      <c r="G53" s="22"/>
    </row>
    <row r="54" spans="1:7" ht="12.75">
      <c r="A54" s="17"/>
      <c r="B54" s="39" t="s">
        <v>43</v>
      </c>
      <c r="C54" s="40"/>
      <c r="D54" s="20" t="s">
        <v>10</v>
      </c>
      <c r="E54" s="41">
        <v>8.54427</v>
      </c>
      <c r="F54" s="42" t="e">
        <f>ROUND(#REF!*#REF!*E54,-1)</f>
        <v>#REF!</v>
      </c>
      <c r="G54" s="43" t="e">
        <f>C54*F54</f>
        <v>#REF!</v>
      </c>
    </row>
    <row r="55" spans="1:7" ht="12.75">
      <c r="A55" s="17"/>
      <c r="B55" s="39" t="s">
        <v>44</v>
      </c>
      <c r="C55" s="40"/>
      <c r="D55" s="20" t="s">
        <v>10</v>
      </c>
      <c r="E55" s="41">
        <v>19.24041</v>
      </c>
      <c r="F55" s="42" t="e">
        <f>ROUND(#REF!*#REF!*E55,-1)</f>
        <v>#REF!</v>
      </c>
      <c r="G55" s="43" t="e">
        <f>C55*F55</f>
        <v>#REF!</v>
      </c>
    </row>
    <row r="56" spans="1:7" ht="12.75">
      <c r="A56" s="17"/>
      <c r="B56" s="18" t="s">
        <v>38</v>
      </c>
      <c r="C56" s="37"/>
      <c r="D56" s="20"/>
      <c r="E56" s="41"/>
      <c r="F56" s="42"/>
      <c r="G56" s="22"/>
    </row>
    <row r="57" spans="1:7" ht="34.5" customHeight="1">
      <c r="A57" s="35">
        <f>COUNT($A$7:A56)+1</f>
        <v>13</v>
      </c>
      <c r="B57" s="36" t="s">
        <v>53</v>
      </c>
      <c r="C57" s="37"/>
      <c r="D57" s="20"/>
      <c r="E57" s="41"/>
      <c r="F57" s="42"/>
      <c r="G57" s="22"/>
    </row>
    <row r="58" spans="1:7" ht="12.75">
      <c r="A58" s="17"/>
      <c r="B58" s="39" t="s">
        <v>54</v>
      </c>
      <c r="C58" s="40"/>
      <c r="D58" s="20" t="s">
        <v>10</v>
      </c>
      <c r="E58" s="41">
        <v>65.60976</v>
      </c>
      <c r="F58" s="42" t="e">
        <f>ROUND(#REF!*#REF!*E58,-1)</f>
        <v>#REF!</v>
      </c>
      <c r="G58" s="43" t="e">
        <f>C58*F58</f>
        <v>#REF!</v>
      </c>
    </row>
    <row r="59" spans="1:7" ht="12.75">
      <c r="A59" s="17"/>
      <c r="B59" s="39" t="s">
        <v>55</v>
      </c>
      <c r="C59" s="40"/>
      <c r="D59" s="20" t="s">
        <v>10</v>
      </c>
      <c r="E59" s="41"/>
      <c r="F59" s="42" t="e">
        <f>ROUND(#REF!*#REF!*E59,-1)</f>
        <v>#REF!</v>
      </c>
      <c r="G59" s="43" t="e">
        <f>C59*F59</f>
        <v>#REF!</v>
      </c>
    </row>
    <row r="60" spans="1:7" ht="12.75">
      <c r="A60" s="17"/>
      <c r="B60" s="39" t="s">
        <v>56</v>
      </c>
      <c r="C60" s="40"/>
      <c r="D60" s="20" t="s">
        <v>10</v>
      </c>
      <c r="E60" s="41">
        <v>43.2561</v>
      </c>
      <c r="F60" s="42" t="e">
        <f>ROUND(#REF!*#REF!*E60,-1)</f>
        <v>#REF!</v>
      </c>
      <c r="G60" s="43" t="e">
        <f>C60*F60</f>
        <v>#REF!</v>
      </c>
    </row>
    <row r="61" spans="1:7" ht="12.75">
      <c r="A61" s="17"/>
      <c r="B61" s="18" t="s">
        <v>38</v>
      </c>
      <c r="C61" s="37"/>
      <c r="D61" s="20"/>
      <c r="E61" s="41"/>
      <c r="F61" s="42"/>
      <c r="G61" s="22"/>
    </row>
    <row r="62" spans="1:7" ht="34.5" customHeight="1">
      <c r="A62" s="35">
        <f>COUNT($A$7:A61)+1</f>
        <v>14</v>
      </c>
      <c r="B62" s="36" t="s">
        <v>57</v>
      </c>
      <c r="C62" s="37"/>
      <c r="D62" s="20"/>
      <c r="E62" s="41"/>
      <c r="F62" s="42"/>
      <c r="G62" s="22"/>
    </row>
    <row r="63" spans="1:7" ht="12.75">
      <c r="A63" s="17"/>
      <c r="B63" s="39" t="s">
        <v>46</v>
      </c>
      <c r="C63" s="40"/>
      <c r="D63" s="20" t="s">
        <v>10</v>
      </c>
      <c r="E63" s="41">
        <v>51.43268</v>
      </c>
      <c r="F63" s="42" t="e">
        <f>ROUND(#REF!*#REF!*E63,-1)</f>
        <v>#REF!</v>
      </c>
      <c r="G63" s="43" t="e">
        <f aca="true" t="shared" si="0" ref="G63:G69">C63*F63</f>
        <v>#REF!</v>
      </c>
    </row>
    <row r="64" spans="1:7" ht="12.75">
      <c r="A64" s="17"/>
      <c r="B64" s="39" t="s">
        <v>58</v>
      </c>
      <c r="C64" s="40"/>
      <c r="D64" s="20" t="s">
        <v>10</v>
      </c>
      <c r="E64" s="41">
        <v>67.31634</v>
      </c>
      <c r="F64" s="42" t="e">
        <f>ROUND(#REF!*#REF!*E64,-1)</f>
        <v>#REF!</v>
      </c>
      <c r="G64" s="43" t="e">
        <f t="shared" si="0"/>
        <v>#REF!</v>
      </c>
    </row>
    <row r="65" spans="1:7" ht="12.75">
      <c r="A65" s="17"/>
      <c r="B65" s="39" t="s">
        <v>59</v>
      </c>
      <c r="C65" s="40"/>
      <c r="D65" s="20" t="s">
        <v>10</v>
      </c>
      <c r="E65" s="41">
        <v>114.29512</v>
      </c>
      <c r="F65" s="42" t="e">
        <f>ROUND(#REF!*#REF!*E65,-1)</f>
        <v>#REF!</v>
      </c>
      <c r="G65" s="43" t="e">
        <f t="shared" si="0"/>
        <v>#REF!</v>
      </c>
    </row>
    <row r="66" spans="1:7" ht="12.75">
      <c r="A66" s="17"/>
      <c r="B66" s="39" t="s">
        <v>60</v>
      </c>
      <c r="C66" s="40"/>
      <c r="D66" s="20" t="s">
        <v>10</v>
      </c>
      <c r="E66" s="41">
        <v>179.10976</v>
      </c>
      <c r="F66" s="42" t="e">
        <f>ROUND(#REF!*#REF!*E66,-1)</f>
        <v>#REF!</v>
      </c>
      <c r="G66" s="43" t="e">
        <f t="shared" si="0"/>
        <v>#REF!</v>
      </c>
    </row>
    <row r="67" spans="1:7" ht="12.75">
      <c r="A67" s="17"/>
      <c r="B67" s="39" t="s">
        <v>54</v>
      </c>
      <c r="C67" s="40"/>
      <c r="D67" s="20" t="s">
        <v>10</v>
      </c>
      <c r="E67" s="41">
        <v>108.33317</v>
      </c>
      <c r="F67" s="42" t="e">
        <f>ROUND(#REF!*#REF!*E67,-1)</f>
        <v>#REF!</v>
      </c>
      <c r="G67" s="43" t="e">
        <f t="shared" si="0"/>
        <v>#REF!</v>
      </c>
    </row>
    <row r="68" spans="1:7" ht="12.75">
      <c r="A68" s="17"/>
      <c r="B68" s="39" t="s">
        <v>55</v>
      </c>
      <c r="C68" s="40"/>
      <c r="D68" s="20" t="s">
        <v>10</v>
      </c>
      <c r="E68" s="41">
        <v>140.23646</v>
      </c>
      <c r="F68" s="42" t="e">
        <f>ROUND(#REF!*#REF!*E68,-1)</f>
        <v>#REF!</v>
      </c>
      <c r="G68" s="43" t="e">
        <f t="shared" si="0"/>
        <v>#REF!</v>
      </c>
    </row>
    <row r="69" spans="1:7" ht="12.75">
      <c r="A69" s="17"/>
      <c r="B69" s="39" t="s">
        <v>56</v>
      </c>
      <c r="C69" s="40"/>
      <c r="D69" s="20" t="s">
        <v>10</v>
      </c>
      <c r="E69" s="41">
        <v>169.68293</v>
      </c>
      <c r="F69" s="42" t="e">
        <f>ROUND(#REF!*#REF!*E69,-1)</f>
        <v>#REF!</v>
      </c>
      <c r="G69" s="43" t="e">
        <f t="shared" si="0"/>
        <v>#REF!</v>
      </c>
    </row>
    <row r="70" spans="1:7" ht="12.75">
      <c r="A70" s="17"/>
      <c r="B70" s="18" t="s">
        <v>38</v>
      </c>
      <c r="C70" s="37"/>
      <c r="D70" s="20"/>
      <c r="E70" s="41"/>
      <c r="F70" s="42"/>
      <c r="G70" s="22"/>
    </row>
    <row r="71" spans="1:7" ht="45.75" customHeight="1">
      <c r="A71" s="35">
        <f>COUNT($A$7:A70)+1</f>
        <v>15</v>
      </c>
      <c r="B71" s="36" t="s">
        <v>61</v>
      </c>
      <c r="C71" s="51"/>
      <c r="D71" s="52"/>
      <c r="E71" s="41"/>
      <c r="F71" s="42"/>
      <c r="G71" s="53"/>
    </row>
    <row r="72" spans="1:7" ht="12.75">
      <c r="A72" s="17"/>
      <c r="B72" s="39" t="s">
        <v>62</v>
      </c>
      <c r="C72" s="40"/>
      <c r="D72" s="20" t="s">
        <v>10</v>
      </c>
      <c r="E72" s="41">
        <v>59.4</v>
      </c>
      <c r="F72" s="42" t="e">
        <f>ROUND(#REF!*#REF!*E72,-1)</f>
        <v>#REF!</v>
      </c>
      <c r="G72" s="43" t="e">
        <f>C72*F72</f>
        <v>#REF!</v>
      </c>
    </row>
    <row r="73" spans="1:7" ht="12.75">
      <c r="A73" s="17"/>
      <c r="B73" s="39" t="s">
        <v>63</v>
      </c>
      <c r="C73" s="40"/>
      <c r="D73" s="20" t="s">
        <v>10</v>
      </c>
      <c r="E73" s="41">
        <v>77.7</v>
      </c>
      <c r="F73" s="42" t="e">
        <f>ROUND(#REF!*#REF!*E73,-1)</f>
        <v>#REF!</v>
      </c>
      <c r="G73" s="43" t="e">
        <f>C73*F73</f>
        <v>#REF!</v>
      </c>
    </row>
    <row r="74" spans="1:7" ht="12.75">
      <c r="A74" s="17"/>
      <c r="B74" s="39" t="s">
        <v>64</v>
      </c>
      <c r="C74" s="40"/>
      <c r="D74" s="20" t="s">
        <v>10</v>
      </c>
      <c r="E74" s="41">
        <v>125</v>
      </c>
      <c r="F74" s="42" t="e">
        <f>ROUND(#REF!*#REF!*E74,-1)</f>
        <v>#REF!</v>
      </c>
      <c r="G74" s="43" t="e">
        <f>C74*F74</f>
        <v>#REF!</v>
      </c>
    </row>
    <row r="75" spans="3:7" ht="12.75">
      <c r="C75" s="54"/>
      <c r="E75" s="41"/>
      <c r="F75" s="42"/>
      <c r="G75" s="46"/>
    </row>
    <row r="76" spans="1:7" ht="34.5" customHeight="1">
      <c r="A76" s="35">
        <f>COUNT($A$7:A75)+1</f>
        <v>16</v>
      </c>
      <c r="B76" s="36" t="s">
        <v>65</v>
      </c>
      <c r="C76" s="51"/>
      <c r="D76" s="52"/>
      <c r="E76" s="41"/>
      <c r="F76" s="42"/>
      <c r="G76" s="53"/>
    </row>
    <row r="77" spans="1:7" ht="12.75">
      <c r="A77" s="17"/>
      <c r="B77" s="39" t="s">
        <v>62</v>
      </c>
      <c r="C77" s="40"/>
      <c r="D77" s="20" t="s">
        <v>10</v>
      </c>
      <c r="E77" s="41">
        <v>59.4</v>
      </c>
      <c r="F77" s="42" t="e">
        <f>ROUND(#REF!*#REF!*E77,-1)</f>
        <v>#REF!</v>
      </c>
      <c r="G77" s="43" t="e">
        <f>C77*F77</f>
        <v>#REF!</v>
      </c>
    </row>
    <row r="78" spans="1:7" ht="12.75">
      <c r="A78" s="17"/>
      <c r="B78" s="39" t="s">
        <v>63</v>
      </c>
      <c r="C78" s="40"/>
      <c r="D78" s="20" t="s">
        <v>10</v>
      </c>
      <c r="E78" s="41">
        <v>77.7</v>
      </c>
      <c r="F78" s="42" t="e">
        <f>ROUND(#REF!*#REF!*E78,-1)</f>
        <v>#REF!</v>
      </c>
      <c r="G78" s="43" t="e">
        <f>C78*F78</f>
        <v>#REF!</v>
      </c>
    </row>
    <row r="79" spans="1:7" ht="12.75">
      <c r="A79" s="17"/>
      <c r="B79" s="39" t="s">
        <v>64</v>
      </c>
      <c r="C79" s="40"/>
      <c r="D79" s="20" t="s">
        <v>10</v>
      </c>
      <c r="E79" s="41">
        <v>125</v>
      </c>
      <c r="F79" s="42" t="e">
        <f>ROUND(#REF!*#REF!*E79,-1)</f>
        <v>#REF!</v>
      </c>
      <c r="G79" s="43" t="e">
        <f>C79*F79</f>
        <v>#REF!</v>
      </c>
    </row>
    <row r="80" spans="2:7" ht="12.75">
      <c r="B80" s="18"/>
      <c r="C80" s="37"/>
      <c r="D80" s="20"/>
      <c r="E80" s="41"/>
      <c r="F80" s="42"/>
      <c r="G80" s="22"/>
    </row>
    <row r="81" spans="1:7" ht="57" customHeight="1">
      <c r="A81" s="35">
        <f>COUNT($A$7:A80)+1</f>
        <v>17</v>
      </c>
      <c r="B81" s="36" t="s">
        <v>66</v>
      </c>
      <c r="C81" s="55"/>
      <c r="D81" s="56"/>
      <c r="E81" s="41"/>
      <c r="F81" s="42"/>
      <c r="G81" s="57"/>
    </row>
    <row r="82" spans="1:7" ht="12.75">
      <c r="A82" s="17"/>
      <c r="B82" s="45" t="s">
        <v>67</v>
      </c>
      <c r="C82" s="54"/>
      <c r="D82" s="5" t="s">
        <v>10</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68</v>
      </c>
      <c r="C84" s="37"/>
      <c r="D84" s="20"/>
      <c r="E84" s="41"/>
      <c r="F84" s="42"/>
      <c r="G84" s="22"/>
    </row>
    <row r="85" spans="1:7" ht="12.75">
      <c r="A85" s="17"/>
      <c r="B85" s="39" t="s">
        <v>69</v>
      </c>
      <c r="C85" s="37"/>
      <c r="D85" s="20" t="s">
        <v>10</v>
      </c>
      <c r="E85" s="41">
        <v>54.87805</v>
      </c>
      <c r="F85" s="42" t="e">
        <f>ROUND(#REF!*#REF!*E85,-1)</f>
        <v>#REF!</v>
      </c>
      <c r="G85" s="43" t="e">
        <f>C85*F85</f>
        <v>#REF!</v>
      </c>
    </row>
    <row r="86" spans="1:7" ht="12.75">
      <c r="A86" s="17"/>
      <c r="B86" s="39" t="s">
        <v>70</v>
      </c>
      <c r="C86" s="37"/>
      <c r="D86" s="20" t="s">
        <v>10</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71</v>
      </c>
      <c r="C88" s="37"/>
      <c r="D88" s="20"/>
      <c r="E88" s="41"/>
      <c r="F88" s="42"/>
      <c r="G88" s="22"/>
    </row>
    <row r="89" spans="1:7" ht="12.75">
      <c r="A89" s="17"/>
      <c r="B89" s="39" t="s">
        <v>69</v>
      </c>
      <c r="C89" s="37"/>
      <c r="D89" s="20" t="s">
        <v>10</v>
      </c>
      <c r="E89" s="41">
        <v>54.87805</v>
      </c>
      <c r="F89" s="42" t="e">
        <f>ROUND(#REF!*#REF!*E89,-1)</f>
        <v>#REF!</v>
      </c>
      <c r="G89" s="43" t="e">
        <f>C89*F89</f>
        <v>#REF!</v>
      </c>
    </row>
    <row r="90" spans="1:7" ht="12.75">
      <c r="A90" s="17"/>
      <c r="B90" s="39" t="s">
        <v>70</v>
      </c>
      <c r="C90" s="37"/>
      <c r="D90" s="20" t="s">
        <v>10</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72</v>
      </c>
      <c r="C92" s="37"/>
      <c r="D92" s="20"/>
      <c r="E92" s="41"/>
      <c r="F92" s="42"/>
      <c r="G92" s="22"/>
    </row>
    <row r="93" spans="1:7" ht="12.75">
      <c r="A93" s="17"/>
      <c r="B93" s="39" t="s">
        <v>73</v>
      </c>
      <c r="C93" s="37"/>
      <c r="D93" s="20" t="s">
        <v>10</v>
      </c>
      <c r="E93" s="41">
        <v>20.50244</v>
      </c>
      <c r="F93" s="42" t="e">
        <f>ROUND(#REF!*#REF!*E93,-1)</f>
        <v>#REF!</v>
      </c>
      <c r="G93" s="43" t="e">
        <f>C93*F93</f>
        <v>#REF!</v>
      </c>
    </row>
    <row r="94" spans="1:7" ht="12.75">
      <c r="A94" s="17"/>
      <c r="B94" s="39" t="s">
        <v>67</v>
      </c>
      <c r="C94" s="37"/>
      <c r="D94" s="20" t="s">
        <v>10</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74</v>
      </c>
      <c r="C96" s="1"/>
      <c r="D96" s="59"/>
      <c r="E96" s="60"/>
      <c r="F96" s="61"/>
      <c r="G96" s="62"/>
    </row>
    <row r="97" spans="1:7" ht="16.5" customHeight="1">
      <c r="A97" s="17"/>
      <c r="B97" s="63" t="s">
        <v>75</v>
      </c>
      <c r="C97" s="1"/>
      <c r="D97" s="59"/>
      <c r="E97" s="60"/>
      <c r="F97" s="61"/>
      <c r="G97" s="62"/>
    </row>
    <row r="98" spans="1:7" ht="12.75">
      <c r="A98" s="17"/>
      <c r="B98" s="64"/>
      <c r="C98" s="1"/>
      <c r="D98" s="59" t="s">
        <v>10</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76</v>
      </c>
      <c r="C100" s="37"/>
      <c r="D100" s="20"/>
      <c r="E100" s="41"/>
      <c r="F100" s="42"/>
      <c r="G100" s="22"/>
    </row>
    <row r="101" spans="1:7" ht="12.75">
      <c r="A101" s="17"/>
      <c r="B101" s="39" t="s">
        <v>77</v>
      </c>
      <c r="C101" s="40"/>
      <c r="D101" s="20" t="s">
        <v>10</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78</v>
      </c>
      <c r="C103" s="37"/>
      <c r="D103" s="20"/>
      <c r="E103" s="41"/>
      <c r="F103" s="42"/>
      <c r="G103" s="22"/>
    </row>
    <row r="104" spans="1:7" ht="12.75">
      <c r="A104" s="17"/>
      <c r="B104" s="39" t="s">
        <v>79</v>
      </c>
      <c r="C104" s="40"/>
      <c r="D104" s="20" t="s">
        <v>10</v>
      </c>
      <c r="E104" s="41">
        <v>12.85598</v>
      </c>
      <c r="F104" s="42" t="e">
        <f>ROUND(#REF!*#REF!*E104,-1)</f>
        <v>#REF!</v>
      </c>
      <c r="G104" s="43" t="e">
        <f>C104*F104</f>
        <v>#REF!</v>
      </c>
    </row>
    <row r="105" spans="1:7" ht="12.75">
      <c r="A105" s="17"/>
      <c r="B105" s="39" t="s">
        <v>80</v>
      </c>
      <c r="C105" s="40"/>
      <c r="D105" s="20" t="s">
        <v>10</v>
      </c>
      <c r="E105" s="41">
        <v>17.88366</v>
      </c>
      <c r="F105" s="42" t="e">
        <f>ROUND(#REF!*#REF!*E105,-1)</f>
        <v>#REF!</v>
      </c>
      <c r="G105" s="43" t="e">
        <f>C105*F105</f>
        <v>#REF!</v>
      </c>
    </row>
    <row r="106" spans="1:7" ht="12.75">
      <c r="A106" s="17"/>
      <c r="B106" s="39" t="s">
        <v>81</v>
      </c>
      <c r="C106" s="40"/>
      <c r="D106" s="20" t="s">
        <v>10</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82</v>
      </c>
      <c r="C108" s="37"/>
      <c r="D108" s="20"/>
      <c r="E108" s="41"/>
      <c r="F108" s="42"/>
      <c r="G108" s="22"/>
    </row>
    <row r="109" spans="1:7" ht="12.75">
      <c r="A109" s="17"/>
      <c r="B109" s="39" t="s">
        <v>83</v>
      </c>
      <c r="C109" s="37"/>
      <c r="D109" s="20" t="s">
        <v>10</v>
      </c>
      <c r="E109" s="41">
        <v>39.67813</v>
      </c>
      <c r="F109" s="42" t="e">
        <f>ROUND(#REF!*#REF!*E109,-1)</f>
        <v>#REF!</v>
      </c>
      <c r="G109" s="43" t="e">
        <f>C109*F109</f>
        <v>#REF!</v>
      </c>
    </row>
    <row r="110" spans="1:7" ht="12.75">
      <c r="A110" s="17"/>
      <c r="B110" s="39" t="s">
        <v>84</v>
      </c>
      <c r="C110" s="37"/>
      <c r="D110" s="20" t="s">
        <v>10</v>
      </c>
      <c r="E110" s="41">
        <v>52.73171</v>
      </c>
      <c r="F110" s="42" t="e">
        <f>ROUND(#REF!*#REF!*E110,-1)</f>
        <v>#REF!</v>
      </c>
      <c r="G110" s="43" t="e">
        <f>C110*F110</f>
        <v>#REF!</v>
      </c>
    </row>
    <row r="111" spans="1:7" ht="12.75">
      <c r="A111" s="17"/>
      <c r="B111" s="39" t="s">
        <v>85</v>
      </c>
      <c r="C111" s="37"/>
      <c r="D111" s="20" t="s">
        <v>10</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86</v>
      </c>
      <c r="C113" s="37"/>
      <c r="D113" s="20"/>
      <c r="E113" s="41"/>
      <c r="F113" s="42"/>
      <c r="G113" s="22"/>
    </row>
    <row r="114" spans="1:7" ht="12.75">
      <c r="A114" s="17"/>
      <c r="B114" s="18"/>
      <c r="C114" s="37"/>
      <c r="D114" s="20" t="s">
        <v>9</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87</v>
      </c>
      <c r="C116" s="37"/>
      <c r="D116" s="20"/>
      <c r="E116" s="41"/>
      <c r="F116" s="42"/>
      <c r="G116" s="22"/>
    </row>
    <row r="117" spans="1:7" ht="12.75">
      <c r="A117" s="17"/>
      <c r="B117" s="39" t="s">
        <v>88</v>
      </c>
      <c r="C117" s="37"/>
      <c r="D117" s="20" t="s">
        <v>10</v>
      </c>
      <c r="E117" s="41">
        <v>49.14634</v>
      </c>
      <c r="F117" s="42" t="e">
        <f>ROUND(#REF!*#REF!*E117,-1)</f>
        <v>#REF!</v>
      </c>
      <c r="G117" s="43" t="e">
        <f>C117*F117</f>
        <v>#REF!</v>
      </c>
    </row>
    <row r="118" spans="1:7" ht="12.75">
      <c r="A118" s="17"/>
      <c r="B118" s="39" t="s">
        <v>89</v>
      </c>
      <c r="C118" s="37"/>
      <c r="D118" s="20" t="s">
        <v>10</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90</v>
      </c>
      <c r="C120" s="37"/>
      <c r="D120" s="20"/>
      <c r="E120" s="41"/>
      <c r="F120" s="42"/>
      <c r="G120" s="22"/>
    </row>
    <row r="121" spans="1:7" ht="12.75">
      <c r="A121" s="17"/>
      <c r="B121" s="39" t="s">
        <v>88</v>
      </c>
      <c r="C121" s="37"/>
      <c r="D121" s="20" t="s">
        <v>10</v>
      </c>
      <c r="E121" s="41">
        <v>49.14634</v>
      </c>
      <c r="F121" s="42" t="e">
        <f>ROUND(#REF!*#REF!*E121,-1)</f>
        <v>#REF!</v>
      </c>
      <c r="G121" s="43" t="e">
        <f>C121*F121</f>
        <v>#REF!</v>
      </c>
    </row>
    <row r="122" spans="1:7" ht="12.75">
      <c r="A122" s="17"/>
      <c r="B122" s="39" t="s">
        <v>89</v>
      </c>
      <c r="C122" s="37"/>
      <c r="D122" s="20" t="s">
        <v>10</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91</v>
      </c>
      <c r="C124" s="37"/>
      <c r="D124" s="20"/>
      <c r="E124" s="41"/>
      <c r="F124" s="42"/>
      <c r="G124" s="22"/>
    </row>
    <row r="125" spans="1:7" ht="15.75">
      <c r="A125" s="17"/>
      <c r="B125" s="18"/>
      <c r="C125" s="37"/>
      <c r="D125" s="20" t="s">
        <v>7</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92</v>
      </c>
      <c r="C127" s="37"/>
      <c r="D127" s="20"/>
      <c r="E127" s="41"/>
      <c r="F127" s="42"/>
      <c r="G127" s="22"/>
    </row>
    <row r="128" spans="1:7" ht="15.75">
      <c r="A128" s="17"/>
      <c r="B128" s="18"/>
      <c r="C128" s="37"/>
      <c r="D128" s="20" t="s">
        <v>7</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93</v>
      </c>
      <c r="C130" s="37"/>
      <c r="D130" s="20"/>
      <c r="E130" s="41"/>
      <c r="F130" s="42"/>
      <c r="G130" s="22"/>
    </row>
    <row r="131" spans="1:7" ht="12.75">
      <c r="A131" s="17"/>
      <c r="B131" s="18"/>
      <c r="C131" s="37"/>
      <c r="D131" s="20" t="s">
        <v>10</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94</v>
      </c>
      <c r="C133" s="37"/>
      <c r="D133" s="20"/>
      <c r="E133" s="32"/>
      <c r="F133" s="38"/>
      <c r="G133" s="22"/>
    </row>
    <row r="134" spans="3:7" ht="12.75">
      <c r="C134" s="54"/>
      <c r="D134" s="5" t="s">
        <v>8</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95</v>
      </c>
      <c r="C136" s="37"/>
      <c r="D136" s="20"/>
      <c r="E136" s="32"/>
      <c r="F136" s="38"/>
      <c r="G136" s="22"/>
    </row>
    <row r="137" spans="3:7" ht="12.75">
      <c r="C137" s="54"/>
      <c r="D137" s="68" t="s">
        <v>96</v>
      </c>
      <c r="E137" s="41"/>
      <c r="G137" s="46" t="e">
        <f>ROUND(0.03*(SUM(G8:G134)),-1)</f>
        <v>#REF!</v>
      </c>
    </row>
    <row r="138" spans="1:7" ht="12.75">
      <c r="A138" s="17"/>
      <c r="B138" s="18"/>
      <c r="C138" s="37"/>
      <c r="D138" s="20"/>
      <c r="E138" s="32"/>
      <c r="F138" s="38"/>
      <c r="G138" s="22"/>
    </row>
    <row r="139" spans="1:7" ht="45.75" customHeight="1">
      <c r="A139" s="69">
        <f>COUNT($A$7:A138)+1</f>
        <v>33</v>
      </c>
      <c r="B139" s="48" t="s">
        <v>97</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98</v>
      </c>
      <c r="C142" s="72"/>
      <c r="D142" s="73"/>
      <c r="E142" s="71" t="s">
        <v>99</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xl/worksheets/sheet2.xml><?xml version="1.0" encoding="utf-8"?>
<worksheet xmlns="http://schemas.openxmlformats.org/spreadsheetml/2006/main" xmlns:r="http://schemas.openxmlformats.org/officeDocument/2006/relationships">
  <sheetPr codeName="List17">
    <pageSetUpPr fitToPage="1"/>
  </sheetPr>
  <dimension ref="A1:P58"/>
  <sheetViews>
    <sheetView tabSelected="1" view="pageBreakPreview" zoomScaleSheetLayoutView="100" workbookViewId="0" topLeftCell="A1">
      <selection activeCell="I27" sqref="I27"/>
    </sheetView>
  </sheetViews>
  <sheetFormatPr defaultColWidth="9.00390625" defaultRowHeight="12.75"/>
  <cols>
    <col min="1" max="1" width="5.625" style="76" customWidth="1"/>
    <col min="2" max="2" width="44.75390625" style="103" customWidth="1"/>
    <col min="3" max="3" width="6.25390625" style="76" customWidth="1"/>
    <col min="4" max="4" width="7.625" style="104" customWidth="1"/>
    <col min="5" max="5" width="3.00390625" style="105" customWidth="1"/>
    <col min="6" max="6" width="20.00390625" style="105" customWidth="1"/>
    <col min="7" max="7" width="19.375" style="76" customWidth="1"/>
    <col min="8" max="8" width="11.00390625" style="113" customWidth="1"/>
    <col min="9" max="9" width="10.125" style="113" customWidth="1"/>
    <col min="10" max="10" width="9.125" style="113" customWidth="1"/>
    <col min="11" max="11" width="16.75390625" style="113"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4" s="111" customFormat="1" ht="12.75">
      <c r="A1" s="523" t="str">
        <f>+OSNOVA!A2</f>
        <v>POPIS DEL S PREDRAČUNOM</v>
      </c>
      <c r="D1" s="524"/>
      <c r="E1" s="525"/>
      <c r="F1" s="526"/>
      <c r="G1" s="271"/>
      <c r="H1" s="527"/>
      <c r="I1" s="527"/>
      <c r="K1" s="526"/>
      <c r="L1" s="526"/>
      <c r="M1" s="524"/>
      <c r="N1" s="528"/>
    </row>
    <row r="2" spans="1:14" s="111" customFormat="1" ht="12.75">
      <c r="A2" s="523"/>
      <c r="B2" s="523"/>
      <c r="D2" s="524"/>
      <c r="E2" s="525"/>
      <c r="F2" s="526"/>
      <c r="G2" s="271"/>
      <c r="H2" s="527"/>
      <c r="I2" s="527"/>
      <c r="K2" s="526"/>
      <c r="L2" s="526"/>
      <c r="M2" s="524"/>
      <c r="N2" s="528"/>
    </row>
    <row r="3" spans="1:14" s="111" customFormat="1" ht="12.75">
      <c r="A3" s="523" t="str">
        <f>+OZN</f>
        <v>4.</v>
      </c>
      <c r="B3" s="523" t="str">
        <f>+DEL</f>
        <v>ELEKTRIČNE INŠTALACIJE</v>
      </c>
      <c r="D3" s="524"/>
      <c r="E3" s="525"/>
      <c r="F3" s="526"/>
      <c r="G3" s="271"/>
      <c r="H3" s="527"/>
      <c r="I3" s="527"/>
      <c r="K3" s="526"/>
      <c r="L3" s="526"/>
      <c r="M3" s="524"/>
      <c r="N3" s="528"/>
    </row>
    <row r="4" spans="1:14" s="111" customFormat="1" ht="12.75">
      <c r="A4" s="523"/>
      <c r="B4" s="529"/>
      <c r="C4" s="523"/>
      <c r="D4" s="524"/>
      <c r="E4" s="525"/>
      <c r="F4" s="526"/>
      <c r="G4" s="271"/>
      <c r="H4" s="527"/>
      <c r="I4" s="527"/>
      <c r="K4" s="526"/>
      <c r="L4" s="526"/>
      <c r="M4" s="524"/>
      <c r="N4" s="528"/>
    </row>
    <row r="5" spans="1:14" s="111" customFormat="1" ht="13.5" thickBot="1">
      <c r="A5" s="530" t="str">
        <f>+OSNOVA!E32</f>
        <v>REKAPITULACIJA</v>
      </c>
      <c r="B5" s="530"/>
      <c r="C5" s="530"/>
      <c r="D5" s="530"/>
      <c r="E5" s="530"/>
      <c r="F5" s="530"/>
      <c r="G5" s="271"/>
      <c r="H5" s="527"/>
      <c r="I5" s="527"/>
      <c r="K5" s="526"/>
      <c r="L5" s="526"/>
      <c r="M5" s="524"/>
      <c r="N5" s="528"/>
    </row>
    <row r="6" spans="1:14" s="111" customFormat="1" ht="12.75">
      <c r="A6" s="523"/>
      <c r="B6" s="529"/>
      <c r="C6" s="523"/>
      <c r="D6" s="524"/>
      <c r="E6" s="525"/>
      <c r="F6" s="526"/>
      <c r="G6" s="271"/>
      <c r="H6" s="527"/>
      <c r="I6" s="527"/>
      <c r="K6" s="526"/>
      <c r="L6" s="526"/>
      <c r="M6" s="524"/>
      <c r="N6" s="528"/>
    </row>
    <row r="7" spans="1:7" s="185" customFormat="1" ht="12.75" customHeight="1">
      <c r="A7" s="201" t="s">
        <v>130</v>
      </c>
      <c r="B7" s="532"/>
      <c r="C7" s="201"/>
      <c r="D7" s="201"/>
      <c r="E7" s="201"/>
      <c r="F7" s="533"/>
      <c r="G7" s="200"/>
    </row>
    <row r="8" spans="1:16" s="540" customFormat="1" ht="13.5" thickBot="1">
      <c r="A8" s="534" t="s">
        <v>509</v>
      </c>
      <c r="B8" s="535"/>
      <c r="C8" s="536"/>
      <c r="D8" s="537"/>
      <c r="E8" s="538"/>
      <c r="F8" s="538"/>
      <c r="G8" s="539"/>
      <c r="M8" s="541"/>
      <c r="O8" s="542"/>
      <c r="P8" s="542"/>
    </row>
    <row r="9" spans="1:15" s="139" customFormat="1" ht="12.75">
      <c r="A9" s="195"/>
      <c r="B9" s="196"/>
      <c r="D9" s="197"/>
      <c r="E9" s="194"/>
      <c r="F9" s="194"/>
      <c r="L9" s="185"/>
      <c r="N9" s="194"/>
      <c r="O9" s="194"/>
    </row>
    <row r="10" spans="1:7" s="145" customFormat="1" ht="12.75">
      <c r="A10" s="543" t="str">
        <f>'NN priključek'!A5</f>
        <v>E1.</v>
      </c>
      <c r="B10" s="140" t="str">
        <f>'NN priključek'!C5</f>
        <v>NN - komunalni priključek</v>
      </c>
      <c r="C10" s="141"/>
      <c r="D10" s="142"/>
      <c r="E10" s="141"/>
      <c r="F10" s="143">
        <f>'NN priključek'!G81</f>
        <v>0</v>
      </c>
      <c r="G10" s="141"/>
    </row>
    <row r="11" spans="1:15" s="139" customFormat="1" ht="12.75">
      <c r="A11" s="195"/>
      <c r="B11" s="196"/>
      <c r="D11" s="197"/>
      <c r="E11" s="194"/>
      <c r="F11" s="194"/>
      <c r="L11" s="185"/>
      <c r="N11" s="194"/>
      <c r="O11" s="194"/>
    </row>
    <row r="12" spans="1:7" s="145" customFormat="1" ht="12.75">
      <c r="A12" s="533" t="str">
        <f>+Razsvetljava!A5</f>
        <v>E2.</v>
      </c>
      <c r="B12" s="140" t="str">
        <f>+Razsvetljava!C5</f>
        <v>RAZSVETLJAVA</v>
      </c>
      <c r="C12" s="141"/>
      <c r="D12" s="142"/>
      <c r="E12" s="141"/>
      <c r="F12" s="143">
        <f>+Razsvetljava!G112</f>
        <v>0</v>
      </c>
      <c r="G12" s="141"/>
    </row>
    <row r="13" spans="1:7" s="145" customFormat="1" ht="12.75">
      <c r="A13" s="533"/>
      <c r="B13" s="140"/>
      <c r="C13" s="141"/>
      <c r="D13" s="142"/>
      <c r="E13" s="141"/>
      <c r="F13" s="143"/>
      <c r="G13" s="141"/>
    </row>
    <row r="14" spans="1:7" s="145" customFormat="1" ht="12.75">
      <c r="A14" s="533" t="str">
        <f>'Vodovni material'!A5</f>
        <v>E3.</v>
      </c>
      <c r="B14" s="140" t="str">
        <f>'Vodovni material'!C5</f>
        <v>VODOVNI MATERIAL</v>
      </c>
      <c r="C14" s="141"/>
      <c r="D14" s="142"/>
      <c r="E14" s="141"/>
      <c r="F14" s="143">
        <f>'Vodovni material'!G212</f>
        <v>0</v>
      </c>
      <c r="G14" s="141"/>
    </row>
    <row r="15" spans="1:7" s="145" customFormat="1" ht="12.75">
      <c r="A15" s="533"/>
      <c r="B15" s="140"/>
      <c r="C15" s="141"/>
      <c r="D15" s="142"/>
      <c r="E15" s="141"/>
      <c r="F15" s="143"/>
      <c r="G15" s="141"/>
    </row>
    <row r="16" spans="1:7" s="145" customFormat="1" ht="12.75">
      <c r="A16" s="533" t="str">
        <f>Razdelilniki!A5</f>
        <v>E4.</v>
      </c>
      <c r="B16" s="140" t="str">
        <f>Razdelilniki!C5</f>
        <v>RAZDELILNIKI</v>
      </c>
      <c r="C16" s="141"/>
      <c r="D16" s="142"/>
      <c r="E16" s="141"/>
      <c r="F16" s="143">
        <f>Razdelilniki!G192</f>
        <v>0</v>
      </c>
      <c r="G16" s="141"/>
    </row>
    <row r="17" spans="1:7" s="145" customFormat="1" ht="12.75">
      <c r="A17" s="533"/>
      <c r="B17" s="140"/>
      <c r="C17" s="141"/>
      <c r="D17" s="142"/>
      <c r="E17" s="141"/>
      <c r="F17" s="143"/>
      <c r="G17" s="141"/>
    </row>
    <row r="18" spans="1:7" s="145" customFormat="1" ht="12.75">
      <c r="A18" s="543" t="str">
        <f>POLNILNICA!A5</f>
        <v>E11.</v>
      </c>
      <c r="B18" s="140" t="str">
        <f>POLNILNICA!C5</f>
        <v>POLNILNA POSTAJA</v>
      </c>
      <c r="C18" s="141"/>
      <c r="D18" s="142"/>
      <c r="E18" s="141"/>
      <c r="F18" s="143">
        <f>POLNILNICA!G33</f>
        <v>0</v>
      </c>
      <c r="G18" s="141"/>
    </row>
    <row r="19" spans="1:7" s="145" customFormat="1" ht="13.5" thickBot="1">
      <c r="A19" s="146"/>
      <c r="B19" s="147"/>
      <c r="C19" s="148"/>
      <c r="D19" s="149"/>
      <c r="E19" s="148"/>
      <c r="F19" s="150"/>
      <c r="G19" s="141"/>
    </row>
    <row r="20" spans="1:15" s="185" customFormat="1" ht="13.5" thickTop="1">
      <c r="A20" s="202"/>
      <c r="B20" s="203"/>
      <c r="C20" s="204"/>
      <c r="D20" s="205"/>
      <c r="E20" s="205"/>
      <c r="F20" s="206"/>
      <c r="G20" s="200"/>
      <c r="O20" s="151"/>
    </row>
    <row r="21" spans="1:8" s="145" customFormat="1" ht="12.75">
      <c r="A21" s="152"/>
      <c r="B21" s="544"/>
      <c r="C21" s="141"/>
      <c r="D21" s="142" t="s">
        <v>6</v>
      </c>
      <c r="E21" s="141"/>
      <c r="F21" s="143">
        <f>IF(OSNOVA!$B$42=1,SUM(F9:F19),"")</f>
        <v>0</v>
      </c>
      <c r="G21" s="545"/>
      <c r="H21" s="546"/>
    </row>
    <row r="22" spans="1:7" s="185" customFormat="1" ht="12.75">
      <c r="A22" s="200"/>
      <c r="B22" s="199"/>
      <c r="C22" s="200"/>
      <c r="D22" s="208"/>
      <c r="E22" s="201"/>
      <c r="F22" s="201"/>
      <c r="G22" s="200"/>
    </row>
    <row r="23" spans="1:7" s="145" customFormat="1" ht="12.75">
      <c r="A23" s="152"/>
      <c r="B23" s="544"/>
      <c r="C23" s="547">
        <f>+DDV</f>
        <v>0.22</v>
      </c>
      <c r="D23" s="142" t="s">
        <v>110</v>
      </c>
      <c r="E23" s="141"/>
      <c r="F23" s="143">
        <f>IF(OSNOVA!$B$42=1,SUM(F21*C23),"")</f>
        <v>0</v>
      </c>
      <c r="G23" s="545"/>
    </row>
    <row r="24" spans="1:7" s="145" customFormat="1" ht="13.5" thickBot="1">
      <c r="A24" s="146"/>
      <c r="B24" s="147"/>
      <c r="C24" s="148"/>
      <c r="D24" s="149"/>
      <c r="E24" s="148"/>
      <c r="F24" s="150"/>
      <c r="G24" s="141"/>
    </row>
    <row r="25" spans="1:15" s="185" customFormat="1" ht="13.5" thickTop="1">
      <c r="A25" s="202"/>
      <c r="B25" s="203"/>
      <c r="C25" s="204"/>
      <c r="D25" s="205"/>
      <c r="E25" s="205"/>
      <c r="F25" s="206"/>
      <c r="G25" s="200"/>
      <c r="O25" s="151"/>
    </row>
    <row r="26" spans="1:7" s="145" customFormat="1" ht="12.75">
      <c r="A26" s="152"/>
      <c r="B26" s="544"/>
      <c r="C26" s="141"/>
      <c r="D26" s="142" t="s">
        <v>111</v>
      </c>
      <c r="E26" s="141"/>
      <c r="F26" s="143">
        <f>IF(OSNOVA!$B$42=1,SUM(F20:F24),"")</f>
        <v>0</v>
      </c>
      <c r="G26" s="545"/>
    </row>
    <row r="27" spans="1:14" s="111" customFormat="1" ht="12.75">
      <c r="A27" s="523"/>
      <c r="B27" s="529"/>
      <c r="C27" s="523"/>
      <c r="D27" s="524"/>
      <c r="E27" s="525"/>
      <c r="F27" s="526"/>
      <c r="G27" s="271"/>
      <c r="H27" s="527"/>
      <c r="I27" s="527"/>
      <c r="K27" s="526"/>
      <c r="L27" s="526"/>
      <c r="M27" s="524"/>
      <c r="N27" s="528"/>
    </row>
    <row r="28" spans="1:16" s="540" customFormat="1" ht="13.5" thickBot="1">
      <c r="A28" s="534" t="s">
        <v>510</v>
      </c>
      <c r="B28" s="535"/>
      <c r="C28" s="536"/>
      <c r="D28" s="537"/>
      <c r="E28" s="538"/>
      <c r="F28" s="538"/>
      <c r="G28" s="539"/>
      <c r="M28" s="541"/>
      <c r="O28" s="542"/>
      <c r="P28" s="542"/>
    </row>
    <row r="29" spans="1:15" s="139" customFormat="1" ht="12.75">
      <c r="A29" s="195"/>
      <c r="B29" s="196"/>
      <c r="D29" s="197"/>
      <c r="E29" s="194"/>
      <c r="F29" s="194"/>
      <c r="L29" s="185"/>
      <c r="N29" s="194"/>
      <c r="O29" s="194"/>
    </row>
    <row r="30" spans="1:7" s="145" customFormat="1" ht="12.75">
      <c r="A30" s="533" t="str">
        <f>'Vodovni material'!A5</f>
        <v>E3.</v>
      </c>
      <c r="B30" s="140" t="str">
        <f>'Vodovni material'!C5</f>
        <v>VODOVNI MATERIAL</v>
      </c>
      <c r="C30" s="141"/>
      <c r="D30" s="142"/>
      <c r="E30" s="141"/>
      <c r="F30" s="143">
        <f>'Vodovni material'!G214</f>
        <v>0</v>
      </c>
      <c r="G30" s="141"/>
    </row>
    <row r="31" spans="1:7" s="145" customFormat="1" ht="12.75">
      <c r="A31" s="533"/>
      <c r="B31" s="140"/>
      <c r="C31" s="141"/>
      <c r="D31" s="142"/>
      <c r="E31" s="141"/>
      <c r="F31" s="143"/>
      <c r="G31" s="141"/>
    </row>
    <row r="32" spans="1:7" s="145" customFormat="1" ht="12.75">
      <c r="A32" s="533" t="str">
        <f>Razdelilniki!A5</f>
        <v>E4.</v>
      </c>
      <c r="B32" s="140" t="str">
        <f>Razdelilniki!C5</f>
        <v>RAZDELILNIKI</v>
      </c>
      <c r="C32" s="141"/>
      <c r="D32" s="142"/>
      <c r="E32" s="141"/>
      <c r="F32" s="143">
        <f>Razdelilniki!G194</f>
        <v>0</v>
      </c>
      <c r="G32" s="141"/>
    </row>
    <row r="33" spans="1:7" s="145" customFormat="1" ht="12.75">
      <c r="A33" s="533"/>
      <c r="B33" s="140"/>
      <c r="C33" s="141"/>
      <c r="D33" s="142"/>
      <c r="E33" s="141"/>
      <c r="F33" s="143"/>
      <c r="G33" s="141"/>
    </row>
    <row r="34" spans="1:7" s="145" customFormat="1" ht="12.75">
      <c r="A34" s="533" t="str">
        <f>TK!A5</f>
        <v>E5.</v>
      </c>
      <c r="B34" s="140" t="str">
        <f>TK!C5</f>
        <v>TELEKOMUNIKACIJE</v>
      </c>
      <c r="C34" s="141"/>
      <c r="D34" s="142"/>
      <c r="E34" s="141"/>
      <c r="F34" s="143">
        <f>TK!G73</f>
        <v>0</v>
      </c>
      <c r="G34" s="141"/>
    </row>
    <row r="35" spans="1:7" s="145" customFormat="1" ht="12.75">
      <c r="A35" s="533"/>
      <c r="B35" s="140"/>
      <c r="C35" s="141"/>
      <c r="D35" s="142"/>
      <c r="E35" s="141"/>
      <c r="F35" s="143"/>
      <c r="G35" s="141"/>
    </row>
    <row r="36" spans="1:7" s="145" customFormat="1" ht="18.75" customHeight="1">
      <c r="A36" s="543" t="str">
        <f>Strelovod!A5</f>
        <v>E6.</v>
      </c>
      <c r="B36" s="140" t="str">
        <f>Strelovod!C5</f>
        <v>STRELOVOD</v>
      </c>
      <c r="C36" s="141"/>
      <c r="D36" s="142"/>
      <c r="E36" s="141"/>
      <c r="F36" s="143">
        <f>Strelovod!G74</f>
        <v>0</v>
      </c>
      <c r="G36" s="141"/>
    </row>
    <row r="37" spans="1:7" s="145" customFormat="1" ht="12.75">
      <c r="A37" s="543"/>
      <c r="B37" s="140"/>
      <c r="C37" s="141"/>
      <c r="D37" s="142"/>
      <c r="E37" s="141"/>
      <c r="F37" s="143"/>
      <c r="G37" s="141"/>
    </row>
    <row r="38" spans="1:7" s="145" customFormat="1" ht="12.75">
      <c r="A38" s="543" t="str">
        <f>RDČ!A5</f>
        <v>E7.</v>
      </c>
      <c r="B38" s="140" t="str">
        <f>RDČ!C5</f>
        <v>REGISTRACIJA DELOVNEGA ČASA (RDČ)</v>
      </c>
      <c r="C38" s="141"/>
      <c r="D38" s="142"/>
      <c r="E38" s="141"/>
      <c r="F38" s="143">
        <f>RDČ!G32</f>
        <v>0</v>
      </c>
      <c r="G38" s="141"/>
    </row>
    <row r="39" spans="1:7" s="145" customFormat="1" ht="12.75">
      <c r="A39" s="543"/>
      <c r="B39" s="140"/>
      <c r="C39" s="141"/>
      <c r="D39" s="142"/>
      <c r="E39" s="141"/>
      <c r="F39" s="143"/>
      <c r="G39" s="141"/>
    </row>
    <row r="40" spans="1:7" s="145" customFormat="1" ht="25.5">
      <c r="A40" s="543" t="str">
        <f>AOJP!A5</f>
        <v>E8.</v>
      </c>
      <c r="B40" s="140" t="str">
        <f>AOJP!C5</f>
        <v>AVTOMATSKO ODKRIVANJE IN JAVLJANJE POŽARA (AOJP)</v>
      </c>
      <c r="C40" s="141"/>
      <c r="D40" s="142"/>
      <c r="E40" s="141"/>
      <c r="F40" s="143">
        <f>AOJP!G78</f>
        <v>0</v>
      </c>
      <c r="G40" s="141"/>
    </row>
    <row r="41" spans="1:7" s="145" customFormat="1" ht="12.75">
      <c r="A41" s="543"/>
      <c r="B41" s="140"/>
      <c r="C41" s="141"/>
      <c r="D41" s="142"/>
      <c r="E41" s="141"/>
      <c r="F41" s="143"/>
      <c r="G41" s="141"/>
    </row>
    <row r="42" spans="1:7" s="145" customFormat="1" ht="12.75">
      <c r="A42" s="543" t="str">
        <f>Ozvočenje!A5</f>
        <v>E9.</v>
      </c>
      <c r="B42" s="140" t="str">
        <f>Ozvočenje!C40</f>
        <v>OZVOČENJE ORKESTRSKE SOBE</v>
      </c>
      <c r="C42" s="141"/>
      <c r="D42" s="142"/>
      <c r="E42" s="141"/>
      <c r="F42" s="143">
        <f>Ozvočenje!G163</f>
        <v>0</v>
      </c>
      <c r="G42" s="141"/>
    </row>
    <row r="43" spans="1:7" s="145" customFormat="1" ht="12.75">
      <c r="A43" s="543"/>
      <c r="B43" s="140"/>
      <c r="C43" s="141"/>
      <c r="D43" s="142"/>
      <c r="E43" s="141"/>
      <c r="F43" s="143"/>
      <c r="G43" s="141"/>
    </row>
    <row r="44" spans="1:7" s="145" customFormat="1" ht="18.75" customHeight="1">
      <c r="A44" s="543" t="str">
        <f>Video!A5</f>
        <v>E10.</v>
      </c>
      <c r="B44" s="140" t="str">
        <f>Video!C5</f>
        <v>VIDEO IN KOMUNIKACIJSKI SISTEM</v>
      </c>
      <c r="C44" s="141"/>
      <c r="D44" s="142"/>
      <c r="E44" s="141"/>
      <c r="F44" s="143">
        <f>Video!G66</f>
        <v>0</v>
      </c>
      <c r="G44" s="141"/>
    </row>
    <row r="45" spans="1:7" s="145" customFormat="1" ht="12.75">
      <c r="A45" s="543"/>
      <c r="B45" s="140"/>
      <c r="C45" s="141"/>
      <c r="D45" s="142"/>
      <c r="E45" s="141"/>
      <c r="F45" s="143"/>
      <c r="G45" s="141"/>
    </row>
    <row r="46" spans="1:7" s="145" customFormat="1" ht="12.75">
      <c r="A46" s="543" t="str">
        <f>Ostalo!A5</f>
        <v>E12.</v>
      </c>
      <c r="B46" s="140" t="str">
        <f>Ostalo!C5</f>
        <v>OSTALO</v>
      </c>
      <c r="C46" s="141"/>
      <c r="D46" s="142"/>
      <c r="E46" s="141"/>
      <c r="F46" s="143">
        <f>Ostalo!G39</f>
        <v>0</v>
      </c>
      <c r="G46" s="141"/>
    </row>
    <row r="47" spans="1:7" s="145" customFormat="1" ht="13.5" thickBot="1">
      <c r="A47" s="146"/>
      <c r="B47" s="147"/>
      <c r="C47" s="148"/>
      <c r="D47" s="149"/>
      <c r="E47" s="148"/>
      <c r="F47" s="150"/>
      <c r="G47" s="141"/>
    </row>
    <row r="48" spans="1:15" s="185" customFormat="1" ht="13.5" thickTop="1">
      <c r="A48" s="202"/>
      <c r="B48" s="203"/>
      <c r="C48" s="204"/>
      <c r="D48" s="205"/>
      <c r="E48" s="205"/>
      <c r="F48" s="206"/>
      <c r="G48" s="200"/>
      <c r="O48" s="151"/>
    </row>
    <row r="49" spans="1:8" s="145" customFormat="1" ht="12.75">
      <c r="A49" s="152"/>
      <c r="B49" s="544"/>
      <c r="C49" s="141"/>
      <c r="D49" s="142" t="s">
        <v>6</v>
      </c>
      <c r="E49" s="141"/>
      <c r="F49" s="143">
        <f>IF(OSNOVA!$B$42=1,SUM(F29:F47),"")</f>
        <v>0</v>
      </c>
      <c r="G49" s="545"/>
      <c r="H49" s="546"/>
    </row>
    <row r="50" spans="1:7" s="185" customFormat="1" ht="12.75">
      <c r="A50" s="200"/>
      <c r="B50" s="199"/>
      <c r="C50" s="200"/>
      <c r="D50" s="208"/>
      <c r="E50" s="201"/>
      <c r="F50" s="201"/>
      <c r="G50" s="200"/>
    </row>
    <row r="51" spans="1:7" s="145" customFormat="1" ht="12.75">
      <c r="A51" s="152"/>
      <c r="B51" s="544"/>
      <c r="C51" s="547">
        <f>+DDV</f>
        <v>0.22</v>
      </c>
      <c r="D51" s="142" t="s">
        <v>110</v>
      </c>
      <c r="E51" s="141"/>
      <c r="F51" s="143">
        <f>IF(OSNOVA!$B$42=1,SUM(F49*C51),"")</f>
        <v>0</v>
      </c>
      <c r="G51" s="545"/>
    </row>
    <row r="52" spans="1:7" s="145" customFormat="1" ht="13.5" thickBot="1">
      <c r="A52" s="146"/>
      <c r="B52" s="147"/>
      <c r="C52" s="148"/>
      <c r="D52" s="149"/>
      <c r="E52" s="148"/>
      <c r="F52" s="150"/>
      <c r="G52" s="141"/>
    </row>
    <row r="53" spans="1:15" s="185" customFormat="1" ht="13.5" thickTop="1">
      <c r="A53" s="202"/>
      <c r="B53" s="203"/>
      <c r="C53" s="204"/>
      <c r="D53" s="205"/>
      <c r="E53" s="205"/>
      <c r="F53" s="206"/>
      <c r="G53" s="200"/>
      <c r="O53" s="151"/>
    </row>
    <row r="54" spans="1:7" s="145" customFormat="1" ht="12.75">
      <c r="A54" s="152"/>
      <c r="B54" s="544"/>
      <c r="C54" s="141"/>
      <c r="D54" s="142" t="s">
        <v>111</v>
      </c>
      <c r="E54" s="141"/>
      <c r="F54" s="143">
        <f>IF(OSNOVA!$B$42=1,SUM(F48:F52),"")</f>
        <v>0</v>
      </c>
      <c r="G54" s="545"/>
    </row>
    <row r="55" spans="1:7" s="185" customFormat="1" ht="12.75">
      <c r="A55" s="200"/>
      <c r="B55" s="548"/>
      <c r="C55" s="200"/>
      <c r="D55" s="208"/>
      <c r="E55" s="201"/>
      <c r="F55" s="201"/>
      <c r="G55" s="200"/>
    </row>
    <row r="57" spans="2:8" ht="12.75">
      <c r="B57" s="508" t="s">
        <v>474</v>
      </c>
      <c r="C57" s="509"/>
      <c r="D57" s="510"/>
      <c r="E57" s="511"/>
      <c r="F57" s="511"/>
      <c r="G57" s="91"/>
      <c r="H57" s="76"/>
    </row>
    <row r="58" spans="2:8" ht="58.5" customHeight="1">
      <c r="B58" s="515" t="s">
        <v>475</v>
      </c>
      <c r="C58" s="515"/>
      <c r="D58" s="515"/>
      <c r="E58" s="515"/>
      <c r="F58" s="515"/>
      <c r="G58" s="91"/>
      <c r="H58" s="76"/>
    </row>
  </sheetData>
  <sheetProtection/>
  <mergeCells count="1">
    <mergeCell ref="B58:F58"/>
  </mergeCells>
  <printOptions/>
  <pageMargins left="0.984251968503937" right="0.3937007874015748" top="0.984251968503937" bottom="0.7480314960629921" header="0" footer="0.3937007874015748"/>
  <pageSetup fitToWidth="0" fitToHeight="1" horizontalDpi="600" verticalDpi="600" orientation="portrait" paperSize="9" scale="90" r:id="rId1"/>
  <headerFooter alignWithMargins="0">
    <oddHeader>&amp;L
&amp;9&amp;R&amp;"Projekt,Običajno"&amp;72p</oddHeader>
    <oddFooter>&amp;C&amp;6 &amp; List: &amp;A&amp;R&amp;P</oddFooter>
  </headerFooter>
</worksheet>
</file>

<file path=xl/worksheets/sheet3.xml><?xml version="1.0" encoding="utf-8"?>
<worksheet xmlns="http://schemas.openxmlformats.org/spreadsheetml/2006/main" xmlns:r="http://schemas.openxmlformats.org/officeDocument/2006/relationships">
  <sheetPr>
    <tabColor rgb="FF92D050"/>
  </sheetPr>
  <dimension ref="A1:H24"/>
  <sheetViews>
    <sheetView view="pageBreakPreview" zoomScaleSheetLayoutView="100" zoomScalePageLayoutView="0" workbookViewId="0" topLeftCell="A1">
      <selection activeCell="G16" sqref="G16"/>
    </sheetView>
  </sheetViews>
  <sheetFormatPr defaultColWidth="9.00390625" defaultRowHeight="12.75"/>
  <cols>
    <col min="1" max="1" width="3.75390625" style="157" customWidth="1"/>
    <col min="2" max="2" width="78.125" style="103" customWidth="1"/>
    <col min="3" max="3" width="6.25390625" style="76" customWidth="1"/>
    <col min="4" max="4" width="9.125" style="113" customWidth="1"/>
    <col min="5" max="5" width="16.75390625" style="113" customWidth="1"/>
    <col min="6" max="6" width="9.875" style="113" customWidth="1"/>
    <col min="7" max="7" width="2.625" style="113" bestFit="1" customWidth="1"/>
    <col min="8" max="8" width="9.125" style="113" customWidth="1"/>
    <col min="9" max="9" width="9.00390625" style="113" customWidth="1"/>
    <col min="10" max="16384" width="9.125" style="113" customWidth="1"/>
  </cols>
  <sheetData>
    <row r="1" spans="1:8" s="111" customFormat="1" ht="12.75">
      <c r="A1" s="529"/>
      <c r="B1" s="523"/>
      <c r="E1" s="526"/>
      <c r="F1" s="526"/>
      <c r="G1" s="524"/>
      <c r="H1" s="528"/>
    </row>
    <row r="2" spans="1:8" s="111" customFormat="1" ht="12.75">
      <c r="A2" s="529" t="str">
        <f>+OZN</f>
        <v>4.</v>
      </c>
      <c r="B2" s="523" t="str">
        <f>+DEL</f>
        <v>ELEKTRIČNE INŠTALACIJE</v>
      </c>
      <c r="E2" s="526"/>
      <c r="F2" s="526"/>
      <c r="G2" s="524"/>
      <c r="H2" s="528"/>
    </row>
    <row r="3" spans="1:8" s="111" customFormat="1" ht="12.75">
      <c r="A3" s="529"/>
      <c r="B3" s="529"/>
      <c r="C3" s="523"/>
      <c r="E3" s="526"/>
      <c r="F3" s="526"/>
      <c r="G3" s="524"/>
      <c r="H3" s="528"/>
    </row>
    <row r="4" spans="1:3" s="111" customFormat="1" ht="12.75">
      <c r="A4" s="549"/>
      <c r="B4" s="550"/>
      <c r="C4" s="524"/>
    </row>
    <row r="5" spans="1:3" s="111" customFormat="1" ht="13.5" thickBot="1">
      <c r="A5" s="552" t="s">
        <v>586</v>
      </c>
      <c r="B5" s="553"/>
      <c r="C5" s="524"/>
    </row>
    <row r="6" spans="1:3" s="111" customFormat="1" ht="12.75">
      <c r="A6" s="549"/>
      <c r="B6" s="550"/>
      <c r="C6" s="524"/>
    </row>
    <row r="7" spans="1:3" s="111" customFormat="1" ht="25.5">
      <c r="A7" s="157" t="s">
        <v>587</v>
      </c>
      <c r="B7" s="554" t="s">
        <v>588</v>
      </c>
      <c r="C7" s="550"/>
    </row>
    <row r="8" spans="1:3" s="111" customFormat="1" ht="38.25">
      <c r="A8" s="157" t="s">
        <v>589</v>
      </c>
      <c r="B8" s="554" t="s">
        <v>590</v>
      </c>
      <c r="C8" s="524"/>
    </row>
    <row r="9" spans="1:3" s="111" customFormat="1" ht="25.5">
      <c r="A9" s="157" t="s">
        <v>125</v>
      </c>
      <c r="B9" s="550" t="s">
        <v>138</v>
      </c>
      <c r="C9" s="524"/>
    </row>
    <row r="10" spans="1:3" s="111" customFormat="1" ht="38.25">
      <c r="A10" s="157" t="s">
        <v>124</v>
      </c>
      <c r="B10" s="554" t="s">
        <v>188</v>
      </c>
      <c r="C10" s="524"/>
    </row>
    <row r="11" spans="1:3" s="111" customFormat="1" ht="51">
      <c r="A11" s="157" t="s">
        <v>591</v>
      </c>
      <c r="B11" s="554" t="s">
        <v>189</v>
      </c>
      <c r="C11" s="524"/>
    </row>
    <row r="12" spans="1:3" s="111" customFormat="1" ht="25.5">
      <c r="A12" s="157" t="s">
        <v>592</v>
      </c>
      <c r="B12" s="550" t="s">
        <v>593</v>
      </c>
      <c r="C12" s="524"/>
    </row>
    <row r="13" spans="1:3" s="111" customFormat="1" ht="25.5">
      <c r="A13" s="157" t="s">
        <v>594</v>
      </c>
      <c r="B13" s="550" t="s">
        <v>595</v>
      </c>
      <c r="C13" s="524"/>
    </row>
    <row r="14" spans="1:3" s="111" customFormat="1" ht="25.5">
      <c r="A14" s="157" t="s">
        <v>596</v>
      </c>
      <c r="B14" s="550" t="s">
        <v>597</v>
      </c>
      <c r="C14" s="524"/>
    </row>
    <row r="15" spans="1:2" ht="25.5">
      <c r="A15" s="157" t="s">
        <v>598</v>
      </c>
      <c r="B15" s="550" t="s">
        <v>599</v>
      </c>
    </row>
    <row r="16" spans="1:2" ht="25.5">
      <c r="A16" s="157" t="s">
        <v>600</v>
      </c>
      <c r="B16" s="550" t="s">
        <v>190</v>
      </c>
    </row>
    <row r="17" spans="1:2" ht="25.5">
      <c r="A17" s="551"/>
      <c r="B17" s="550" t="s">
        <v>191</v>
      </c>
    </row>
    <row r="18" spans="1:2" ht="25.5">
      <c r="A18" s="551"/>
      <c r="B18" s="550" t="s">
        <v>192</v>
      </c>
    </row>
    <row r="19" spans="1:2" ht="25.5">
      <c r="A19" s="551"/>
      <c r="B19" s="550" t="s">
        <v>193</v>
      </c>
    </row>
    <row r="20" spans="1:2" ht="25.5">
      <c r="A20" s="551"/>
      <c r="B20" s="550" t="s">
        <v>194</v>
      </c>
    </row>
    <row r="21" ht="25.5">
      <c r="B21" s="550" t="s">
        <v>601</v>
      </c>
    </row>
    <row r="22" ht="25.5">
      <c r="B22" s="550" t="s">
        <v>602</v>
      </c>
    </row>
    <row r="23" ht="25.5">
      <c r="B23" s="550" t="s">
        <v>603</v>
      </c>
    </row>
    <row r="24" ht="12.75">
      <c r="B24" s="55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List30">
    <tabColor rgb="FF92D050"/>
  </sheetPr>
  <dimension ref="A1:O185"/>
  <sheetViews>
    <sheetView view="pageBreakPreview" zoomScaleNormal="85" zoomScaleSheetLayoutView="100" workbookViewId="0" topLeftCell="A55">
      <selection activeCell="C85" sqref="C85"/>
    </sheetView>
  </sheetViews>
  <sheetFormatPr defaultColWidth="9.00390625" defaultRowHeight="12.75"/>
  <cols>
    <col min="1" max="1" width="2.625" style="113" customWidth="1"/>
    <col min="2" max="2" width="4.375" style="113" customWidth="1"/>
    <col min="3" max="3" width="43.75390625" style="322" customWidth="1"/>
    <col min="4" max="4" width="6.25390625" style="113" customWidth="1"/>
    <col min="5" max="5" width="7.625" style="323" customWidth="1"/>
    <col min="6" max="6" width="9.625" style="324" customWidth="1"/>
    <col min="7" max="7" width="13.25390625" style="324" customWidth="1"/>
    <col min="8" max="8" width="20.375" style="325" customWidth="1"/>
    <col min="9" max="9" width="11.75390625" style="279" customWidth="1"/>
    <col min="10" max="11" width="11.75390625" style="207"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55" t="str">
        <f>+OSNOVA!A2</f>
        <v>POPIS DEL S PREDRAČUNOM</v>
      </c>
      <c r="C1" s="555"/>
      <c r="E1" s="556"/>
      <c r="F1" s="325"/>
      <c r="G1" s="325"/>
      <c r="H1" s="325"/>
      <c r="I1" s="279"/>
      <c r="J1" s="207"/>
      <c r="K1" s="207"/>
      <c r="L1" s="557"/>
    </row>
    <row r="2" spans="1:12" s="111" customFormat="1" ht="12.75">
      <c r="A2" s="555"/>
      <c r="B2" s="555"/>
      <c r="C2" s="555"/>
      <c r="E2" s="556"/>
      <c r="F2" s="325"/>
      <c r="G2" s="325"/>
      <c r="H2" s="325"/>
      <c r="I2" s="279"/>
      <c r="J2" s="207"/>
      <c r="K2" s="207"/>
      <c r="L2" s="557"/>
    </row>
    <row r="3" spans="1:12" s="111" customFormat="1" ht="12.75">
      <c r="A3" s="555" t="str">
        <f>+OZN</f>
        <v>4.</v>
      </c>
      <c r="C3" s="555" t="str">
        <f>+DEL</f>
        <v>ELEKTRIČNE INŠTALACIJE</v>
      </c>
      <c r="E3" s="556"/>
      <c r="F3" s="325"/>
      <c r="G3" s="325"/>
      <c r="H3" s="325"/>
      <c r="I3" s="279"/>
      <c r="J3" s="207"/>
      <c r="K3" s="207"/>
      <c r="L3" s="557"/>
    </row>
    <row r="4" spans="1:12" s="111" customFormat="1" ht="12.75">
      <c r="A4" s="555"/>
      <c r="B4" s="551"/>
      <c r="C4" s="555"/>
      <c r="E4" s="556"/>
      <c r="F4" s="325"/>
      <c r="G4" s="325"/>
      <c r="H4" s="325"/>
      <c r="I4" s="279"/>
      <c r="J4" s="207"/>
      <c r="K4" s="207"/>
      <c r="L4" s="557"/>
    </row>
    <row r="5" spans="1:12" s="426" customFormat="1" ht="12.75">
      <c r="A5" s="558" t="str">
        <f>+OSNOVA!D34</f>
        <v>E1.</v>
      </c>
      <c r="B5" s="559"/>
      <c r="C5" s="560" t="str">
        <f>OSNOVA!E34</f>
        <v>NN - komunalni priključek</v>
      </c>
      <c r="E5" s="561"/>
      <c r="F5" s="339"/>
      <c r="G5" s="339"/>
      <c r="H5" s="339"/>
      <c r="I5" s="279"/>
      <c r="J5" s="269"/>
      <c r="K5" s="269"/>
      <c r="L5" s="562"/>
    </row>
    <row r="6" spans="1:12" ht="14.25" customHeight="1">
      <c r="A6" s="321" t="s">
        <v>121</v>
      </c>
      <c r="B6" s="321"/>
      <c r="C6" s="322" t="s">
        <v>232</v>
      </c>
      <c r="L6" s="516"/>
    </row>
    <row r="7" spans="3:12" ht="12.75">
      <c r="C7" s="326"/>
      <c r="D7" s="321"/>
      <c r="E7" s="321"/>
      <c r="F7" s="321"/>
      <c r="G7" s="321"/>
      <c r="L7" s="516"/>
    </row>
    <row r="8" spans="1:12" ht="12.75" customHeight="1">
      <c r="A8" s="321" t="s">
        <v>131</v>
      </c>
      <c r="B8" s="321"/>
      <c r="C8" s="326"/>
      <c r="D8" s="321"/>
      <c r="E8" s="321"/>
      <c r="F8" s="321"/>
      <c r="G8" s="321"/>
      <c r="L8" s="327"/>
    </row>
    <row r="9" spans="1:15" s="111" customFormat="1" ht="12.75">
      <c r="A9" s="93" t="s">
        <v>0</v>
      </c>
      <c r="B9" s="93"/>
      <c r="C9" s="120" t="s">
        <v>1</v>
      </c>
      <c r="D9" s="93" t="s">
        <v>2</v>
      </c>
      <c r="E9" s="94" t="s">
        <v>3</v>
      </c>
      <c r="F9" s="95" t="s">
        <v>4</v>
      </c>
      <c r="G9" s="95" t="s">
        <v>5</v>
      </c>
      <c r="H9" s="325" t="s">
        <v>102</v>
      </c>
      <c r="I9" s="279" t="s">
        <v>133</v>
      </c>
      <c r="J9" s="207" t="s">
        <v>115</v>
      </c>
      <c r="K9" s="207" t="s">
        <v>116</v>
      </c>
      <c r="L9" s="113"/>
      <c r="N9" s="112"/>
      <c r="O9" s="112"/>
    </row>
    <row r="10" spans="1:11" s="78" customFormat="1" ht="12.75">
      <c r="A10" s="328"/>
      <c r="B10" s="79"/>
      <c r="C10" s="329"/>
      <c r="E10" s="330"/>
      <c r="F10" s="321"/>
      <c r="G10" s="321"/>
      <c r="H10" s="331"/>
      <c r="I10" s="279"/>
      <c r="J10" s="311"/>
      <c r="K10" s="311"/>
    </row>
    <row r="11" spans="1:11" s="178" customFormat="1" ht="13.5" thickBot="1">
      <c r="A11" s="563"/>
      <c r="B11" s="564" t="s">
        <v>117</v>
      </c>
      <c r="C11" s="565" t="s">
        <v>355</v>
      </c>
      <c r="D11" s="335"/>
      <c r="E11" s="336"/>
      <c r="F11" s="337"/>
      <c r="G11" s="338"/>
      <c r="H11" s="339"/>
      <c r="I11" s="279"/>
      <c r="J11" s="269"/>
      <c r="K11" s="269"/>
    </row>
    <row r="12" spans="1:7" ht="12.75">
      <c r="A12" s="340"/>
      <c r="B12" s="114"/>
      <c r="C12" s="341"/>
      <c r="E12" s="342"/>
      <c r="G12" s="343"/>
    </row>
    <row r="13" spans="1:15" s="78" customFormat="1" ht="84">
      <c r="A13" s="158" t="str">
        <f>$B$11</f>
        <v>I.</v>
      </c>
      <c r="B13" s="153">
        <f>COUNT(#REF!)+1</f>
        <v>1</v>
      </c>
      <c r="C13" s="290" t="s">
        <v>372</v>
      </c>
      <c r="D13" s="116" t="s">
        <v>103</v>
      </c>
      <c r="E13" s="102">
        <v>1</v>
      </c>
      <c r="F13" s="298">
        <f>IF(OSNOVA!$B$42=1,+H13*FRD*DF*(I13+1),"")</f>
        <v>0</v>
      </c>
      <c r="G13" s="298">
        <f>IF(OSNOVA!$B$42=1,E13*F13,"")</f>
        <v>0</v>
      </c>
      <c r="H13" s="274"/>
      <c r="I13" s="275"/>
      <c r="J13" s="283"/>
      <c r="K13" s="283"/>
      <c r="L13" s="80"/>
      <c r="M13" s="81"/>
      <c r="N13" s="117"/>
      <c r="O13" s="113"/>
    </row>
    <row r="14" spans="1:15" s="78" customFormat="1" ht="12.75">
      <c r="A14" s="158"/>
      <c r="B14" s="153"/>
      <c r="C14" s="290"/>
      <c r="D14" s="116"/>
      <c r="E14" s="102"/>
      <c r="F14" s="101"/>
      <c r="G14" s="101"/>
      <c r="H14" s="274"/>
      <c r="I14" s="275"/>
      <c r="J14" s="283"/>
      <c r="K14" s="283"/>
      <c r="L14" s="80"/>
      <c r="M14" s="81"/>
      <c r="N14" s="117"/>
      <c r="O14" s="113"/>
    </row>
    <row r="15" spans="1:15" s="78" customFormat="1" ht="84">
      <c r="A15" s="158" t="str">
        <f>$B$11</f>
        <v>I.</v>
      </c>
      <c r="B15" s="87">
        <f>COUNT($A11:B$13)+1</f>
        <v>2</v>
      </c>
      <c r="C15" s="290" t="s">
        <v>573</v>
      </c>
      <c r="D15" s="116" t="s">
        <v>103</v>
      </c>
      <c r="E15" s="102">
        <v>1</v>
      </c>
      <c r="F15" s="298">
        <f>IF(OSNOVA!$B$42=1,+H15*FRD*DF*(I15+1),"")</f>
        <v>0</v>
      </c>
      <c r="G15" s="298">
        <f>IF(OSNOVA!$B$42=1,E15*F15,"")</f>
        <v>0</v>
      </c>
      <c r="H15" s="274"/>
      <c r="I15" s="275"/>
      <c r="J15" s="283"/>
      <c r="K15" s="283"/>
      <c r="L15" s="80"/>
      <c r="M15" s="81"/>
      <c r="N15" s="117"/>
      <c r="O15" s="113"/>
    </row>
    <row r="16" spans="1:15" s="78" customFormat="1" ht="12.75">
      <c r="A16" s="158"/>
      <c r="B16" s="153"/>
      <c r="C16" s="290"/>
      <c r="D16" s="116"/>
      <c r="E16" s="102"/>
      <c r="F16" s="101"/>
      <c r="G16" s="101"/>
      <c r="H16" s="274"/>
      <c r="I16" s="275"/>
      <c r="J16" s="283"/>
      <c r="K16" s="283"/>
      <c r="L16" s="80"/>
      <c r="M16" s="81"/>
      <c r="N16" s="117"/>
      <c r="O16" s="113"/>
    </row>
    <row r="17" spans="1:15" s="78" customFormat="1" ht="36">
      <c r="A17" s="158" t="str">
        <f>$B$11</f>
        <v>I.</v>
      </c>
      <c r="B17" s="153">
        <f>COUNT($A$12:B15)+1</f>
        <v>3</v>
      </c>
      <c r="C17" s="289" t="s">
        <v>373</v>
      </c>
      <c r="D17" s="116" t="s">
        <v>345</v>
      </c>
      <c r="E17" s="102">
        <v>8</v>
      </c>
      <c r="F17" s="298">
        <f>IF(OSNOVA!$B$42=1,+H17*FRD*DF*(I17+1),"")</f>
        <v>0</v>
      </c>
      <c r="G17" s="298">
        <f>IF(OSNOVA!$B$42=1,E17*F17,"")</f>
        <v>0</v>
      </c>
      <c r="H17" s="274"/>
      <c r="I17" s="275"/>
      <c r="J17" s="283"/>
      <c r="K17" s="283"/>
      <c r="L17" s="80"/>
      <c r="M17" s="81"/>
      <c r="N17" s="117"/>
      <c r="O17" s="113"/>
    </row>
    <row r="18" spans="1:15" s="85" customFormat="1" ht="12.75">
      <c r="A18" s="159"/>
      <c r="B18" s="154"/>
      <c r="C18" s="289"/>
      <c r="D18" s="89"/>
      <c r="E18" s="98"/>
      <c r="F18" s="101"/>
      <c r="G18" s="101"/>
      <c r="H18" s="274"/>
      <c r="I18" s="275"/>
      <c r="J18" s="283"/>
      <c r="K18" s="283"/>
      <c r="L18" s="118"/>
      <c r="M18" s="83"/>
      <c r="N18" s="117"/>
      <c r="O18" s="82"/>
    </row>
    <row r="19" spans="1:15" s="78" customFormat="1" ht="36">
      <c r="A19" s="158" t="str">
        <f>$B$11</f>
        <v>I.</v>
      </c>
      <c r="B19" s="153">
        <f>COUNT($A$12:B18)+1</f>
        <v>4</v>
      </c>
      <c r="C19" s="289" t="s">
        <v>354</v>
      </c>
      <c r="D19" s="116" t="s">
        <v>103</v>
      </c>
      <c r="E19" s="102">
        <v>2</v>
      </c>
      <c r="F19" s="298">
        <f>IF(OSNOVA!$B$42=1,+H19*FRD*DF*(I19+1),"")</f>
        <v>0</v>
      </c>
      <c r="G19" s="298">
        <f>IF(OSNOVA!$B$42=1,E19*F19,"")</f>
        <v>0</v>
      </c>
      <c r="H19" s="274"/>
      <c r="I19" s="275"/>
      <c r="J19" s="283"/>
      <c r="K19" s="283"/>
      <c r="L19" s="80"/>
      <c r="M19" s="81"/>
      <c r="N19" s="117"/>
      <c r="O19" s="84"/>
    </row>
    <row r="20" spans="1:15" s="85" customFormat="1" ht="12.75">
      <c r="A20" s="159"/>
      <c r="B20" s="154"/>
      <c r="C20" s="90"/>
      <c r="D20" s="89"/>
      <c r="E20" s="98"/>
      <c r="F20" s="101"/>
      <c r="G20" s="101"/>
      <c r="H20" s="277"/>
      <c r="I20" s="276"/>
      <c r="J20" s="134"/>
      <c r="K20" s="134"/>
      <c r="L20" s="118"/>
      <c r="M20" s="83"/>
      <c r="N20" s="117"/>
      <c r="O20" s="82"/>
    </row>
    <row r="21" spans="1:15" s="78" customFormat="1" ht="24">
      <c r="A21" s="158" t="str">
        <f>$B$11</f>
        <v>I.</v>
      </c>
      <c r="B21" s="153">
        <f>COUNT($A$12:B20)+1</f>
        <v>5</v>
      </c>
      <c r="C21" s="289" t="s">
        <v>346</v>
      </c>
      <c r="D21" s="116" t="s">
        <v>8</v>
      </c>
      <c r="E21" s="102">
        <v>120</v>
      </c>
      <c r="F21" s="298">
        <f>IF(OSNOVA!$B$42=1,+H21*FRD*DF*(I21+1),"")</f>
        <v>0</v>
      </c>
      <c r="G21" s="298">
        <f>IF(OSNOVA!$B$42=1,E21*F21,"")</f>
        <v>0</v>
      </c>
      <c r="H21" s="274"/>
      <c r="I21" s="275"/>
      <c r="J21" s="283"/>
      <c r="K21" s="283"/>
      <c r="L21" s="80"/>
      <c r="M21" s="81"/>
      <c r="N21" s="117"/>
      <c r="O21" s="113"/>
    </row>
    <row r="22" spans="1:15" s="85" customFormat="1" ht="12.75">
      <c r="A22" s="159"/>
      <c r="B22" s="154"/>
      <c r="C22" s="90"/>
      <c r="D22" s="89"/>
      <c r="E22" s="98"/>
      <c r="F22" s="101"/>
      <c r="G22" s="101"/>
      <c r="H22" s="277"/>
      <c r="I22" s="276"/>
      <c r="J22" s="134"/>
      <c r="K22" s="134"/>
      <c r="L22" s="118"/>
      <c r="M22" s="83"/>
      <c r="N22" s="117"/>
      <c r="O22" s="113"/>
    </row>
    <row r="23" spans="1:15" s="78" customFormat="1" ht="60">
      <c r="A23" s="158" t="str">
        <f>$B$11</f>
        <v>I.</v>
      </c>
      <c r="B23" s="153">
        <f>COUNT($A$12:B21)+1</f>
        <v>6</v>
      </c>
      <c r="C23" s="289" t="s">
        <v>347</v>
      </c>
      <c r="D23" s="116" t="s">
        <v>8</v>
      </c>
      <c r="E23" s="102">
        <v>80</v>
      </c>
      <c r="F23" s="298">
        <f>IF(OSNOVA!$B$42=1,+H23*FRD*DF*(I23+1),"")</f>
        <v>0</v>
      </c>
      <c r="G23" s="298">
        <f>IF(OSNOVA!$B$42=1,E23*F23,"")</f>
        <v>0</v>
      </c>
      <c r="H23" s="274"/>
      <c r="I23" s="275"/>
      <c r="J23" s="283"/>
      <c r="K23" s="283"/>
      <c r="L23" s="80"/>
      <c r="M23" s="81"/>
      <c r="N23" s="117"/>
      <c r="O23" s="113"/>
    </row>
    <row r="24" spans="1:15" s="85" customFormat="1" ht="12.75">
      <c r="A24" s="159"/>
      <c r="B24" s="154"/>
      <c r="C24" s="90"/>
      <c r="D24" s="89"/>
      <c r="E24" s="98"/>
      <c r="F24" s="101"/>
      <c r="G24" s="101"/>
      <c r="H24" s="277"/>
      <c r="I24" s="276"/>
      <c r="J24" s="134"/>
      <c r="K24" s="134"/>
      <c r="L24" s="118"/>
      <c r="M24" s="83"/>
      <c r="N24" s="117"/>
      <c r="O24" s="84"/>
    </row>
    <row r="25" spans="1:15" s="78" customFormat="1" ht="24">
      <c r="A25" s="158" t="str">
        <f>$B$11</f>
        <v>I.</v>
      </c>
      <c r="B25" s="153">
        <f>COUNT($A$12:B24)+1</f>
        <v>7</v>
      </c>
      <c r="C25" s="289" t="s">
        <v>348</v>
      </c>
      <c r="D25" s="116" t="s">
        <v>8</v>
      </c>
      <c r="E25" s="102">
        <v>80</v>
      </c>
      <c r="F25" s="298">
        <f>IF(OSNOVA!$B$42=1,+H25*FRD*DF*(I25+1),"")</f>
        <v>0</v>
      </c>
      <c r="G25" s="298">
        <f>IF(OSNOVA!$B$42=1,E25*F25,"")</f>
        <v>0</v>
      </c>
      <c r="H25" s="274"/>
      <c r="I25" s="275"/>
      <c r="J25" s="283"/>
      <c r="K25" s="283"/>
      <c r="L25" s="80"/>
      <c r="M25" s="81"/>
      <c r="N25" s="117"/>
      <c r="O25" s="82"/>
    </row>
    <row r="26" spans="1:15" s="85" customFormat="1" ht="12.75">
      <c r="A26" s="159"/>
      <c r="B26" s="154"/>
      <c r="C26" s="90"/>
      <c r="D26" s="89"/>
      <c r="E26" s="98"/>
      <c r="F26" s="101"/>
      <c r="G26" s="101"/>
      <c r="H26" s="277"/>
      <c r="I26" s="276"/>
      <c r="J26" s="134"/>
      <c r="K26" s="134"/>
      <c r="L26" s="118"/>
      <c r="M26" s="83"/>
      <c r="N26" s="117"/>
      <c r="O26" s="82"/>
    </row>
    <row r="27" spans="1:15" s="78" customFormat="1" ht="24">
      <c r="A27" s="158" t="str">
        <f>$B$11</f>
        <v>I.</v>
      </c>
      <c r="B27" s="153">
        <f>COUNT($A$12:B26)+1</f>
        <v>8</v>
      </c>
      <c r="C27" s="289" t="s">
        <v>574</v>
      </c>
      <c r="D27" s="116" t="s">
        <v>10</v>
      </c>
      <c r="E27" s="102">
        <v>1</v>
      </c>
      <c r="F27" s="298">
        <f>IF(OSNOVA!$B$42=1,+H27*FRD*DF*(I27+1),"")</f>
        <v>0</v>
      </c>
      <c r="G27" s="298">
        <f>IF(OSNOVA!$B$42=1,E27*F27,"")</f>
        <v>0</v>
      </c>
      <c r="H27" s="274"/>
      <c r="I27" s="275"/>
      <c r="J27" s="283"/>
      <c r="K27" s="283"/>
      <c r="L27" s="80"/>
      <c r="M27" s="81"/>
      <c r="N27" s="117"/>
      <c r="O27" s="113"/>
    </row>
    <row r="28" spans="1:15" s="85" customFormat="1" ht="12.75">
      <c r="A28" s="159"/>
      <c r="B28" s="154"/>
      <c r="C28" s="90"/>
      <c r="D28" s="89"/>
      <c r="E28" s="98"/>
      <c r="F28" s="101"/>
      <c r="G28" s="101"/>
      <c r="H28" s="277"/>
      <c r="I28" s="276"/>
      <c r="J28" s="134"/>
      <c r="K28" s="134"/>
      <c r="L28" s="118"/>
      <c r="M28" s="83"/>
      <c r="N28" s="117"/>
      <c r="O28" s="113"/>
    </row>
    <row r="29" spans="1:15" s="78" customFormat="1" ht="24">
      <c r="A29" s="158" t="str">
        <f>$B$11</f>
        <v>I.</v>
      </c>
      <c r="B29" s="153">
        <f>COUNT($A$12:B27)+1</f>
        <v>9</v>
      </c>
      <c r="C29" s="289" t="s">
        <v>575</v>
      </c>
      <c r="D29" s="116" t="s">
        <v>10</v>
      </c>
      <c r="E29" s="102">
        <v>1</v>
      </c>
      <c r="F29" s="298">
        <f>IF(OSNOVA!$B$42=1,+H29*FRD*DF*(I29+1),"")</f>
        <v>0</v>
      </c>
      <c r="G29" s="298">
        <f>IF(OSNOVA!$B$42=1,E29*F29,"")</f>
        <v>0</v>
      </c>
      <c r="H29" s="274"/>
      <c r="I29" s="275"/>
      <c r="J29" s="283"/>
      <c r="K29" s="283"/>
      <c r="L29" s="80"/>
      <c r="M29" s="81"/>
      <c r="N29" s="117"/>
      <c r="O29" s="113"/>
    </row>
    <row r="30" spans="1:15" s="85" customFormat="1" ht="12.75">
      <c r="A30" s="159"/>
      <c r="B30" s="154"/>
      <c r="C30" s="90"/>
      <c r="D30" s="89"/>
      <c r="E30" s="98"/>
      <c r="F30" s="101"/>
      <c r="G30" s="101"/>
      <c r="H30" s="277"/>
      <c r="I30" s="276"/>
      <c r="J30" s="134"/>
      <c r="K30" s="134"/>
      <c r="L30" s="118"/>
      <c r="M30" s="83"/>
      <c r="N30" s="117"/>
      <c r="O30" s="84"/>
    </row>
    <row r="31" spans="1:15" s="78" customFormat="1" ht="12.75">
      <c r="A31" s="158" t="str">
        <f>$B$11</f>
        <v>I.</v>
      </c>
      <c r="B31" s="153">
        <f>COUNT($A$12:B30)+1</f>
        <v>10</v>
      </c>
      <c r="C31" s="289" t="s">
        <v>576</v>
      </c>
      <c r="D31" s="116" t="s">
        <v>10</v>
      </c>
      <c r="E31" s="102">
        <v>1</v>
      </c>
      <c r="F31" s="298">
        <f>IF(OSNOVA!$B$42=1,+H31*FRD*DF*(I31+1),"")</f>
        <v>0</v>
      </c>
      <c r="G31" s="298">
        <f>IF(OSNOVA!$B$42=1,E31*F31,"")</f>
        <v>0</v>
      </c>
      <c r="H31" s="274"/>
      <c r="I31" s="275"/>
      <c r="J31" s="283"/>
      <c r="K31" s="283"/>
      <c r="L31" s="80"/>
      <c r="M31" s="81"/>
      <c r="N31" s="117"/>
      <c r="O31" s="82"/>
    </row>
    <row r="32" spans="1:15" s="85" customFormat="1" ht="12.75">
      <c r="A32" s="159"/>
      <c r="B32" s="154"/>
      <c r="C32" s="90"/>
      <c r="D32" s="89"/>
      <c r="E32" s="98"/>
      <c r="F32" s="101"/>
      <c r="G32" s="101"/>
      <c r="H32" s="277"/>
      <c r="I32" s="276"/>
      <c r="J32" s="134"/>
      <c r="K32" s="134"/>
      <c r="L32" s="118"/>
      <c r="M32" s="83"/>
      <c r="N32" s="117"/>
      <c r="O32" s="113"/>
    </row>
    <row r="33" spans="1:15" s="78" customFormat="1" ht="12.75">
      <c r="A33" s="158" t="str">
        <f>$B$11</f>
        <v>I.</v>
      </c>
      <c r="B33" s="153">
        <f>COUNT($A$12:B32)+1</f>
        <v>11</v>
      </c>
      <c r="C33" s="289" t="s">
        <v>349</v>
      </c>
      <c r="D33" s="116" t="s">
        <v>103</v>
      </c>
      <c r="E33" s="102">
        <v>1</v>
      </c>
      <c r="F33" s="298">
        <f>IF(OSNOVA!$B$42=1,+H33*FRD*DF*(I33+1),"")</f>
        <v>0</v>
      </c>
      <c r="G33" s="298">
        <f>IF(OSNOVA!$B$42=1,E33*F33,"")</f>
        <v>0</v>
      </c>
      <c r="H33" s="274"/>
      <c r="I33" s="275"/>
      <c r="J33" s="283"/>
      <c r="K33" s="283"/>
      <c r="L33" s="80"/>
      <c r="M33" s="81"/>
      <c r="N33" s="117"/>
      <c r="O33" s="82"/>
    </row>
    <row r="34" spans="1:15" s="78" customFormat="1" ht="12.75">
      <c r="A34" s="295"/>
      <c r="B34" s="79"/>
      <c r="C34" s="289"/>
      <c r="D34" s="296"/>
      <c r="E34" s="297"/>
      <c r="F34" s="298"/>
      <c r="G34" s="298"/>
      <c r="H34" s="304"/>
      <c r="I34" s="279"/>
      <c r="J34" s="305"/>
      <c r="K34" s="305"/>
      <c r="L34" s="80"/>
      <c r="M34" s="81"/>
      <c r="N34" s="117"/>
      <c r="O34" s="82"/>
    </row>
    <row r="35" spans="1:11" s="139" customFormat="1" ht="13.5" thickBot="1">
      <c r="A35" s="344"/>
      <c r="B35" s="345"/>
      <c r="C35" s="135" t="str">
        <f>CONCATENATE(B11," ",C11," - SKUPAJ:")</f>
        <v>I. GRADBENI DEL  - SKUPAJ:</v>
      </c>
      <c r="D35" s="135"/>
      <c r="E35" s="135"/>
      <c r="F35" s="346"/>
      <c r="G35" s="347">
        <f>IF(OSNOVA!$B$42=1,SUM(G12:G34),"")</f>
        <v>0</v>
      </c>
      <c r="H35" s="138"/>
      <c r="I35" s="279"/>
      <c r="J35" s="207"/>
      <c r="K35" s="207"/>
    </row>
    <row r="36" spans="3:11" s="78" customFormat="1" ht="12.75">
      <c r="C36" s="329"/>
      <c r="E36" s="330"/>
      <c r="F36" s="321"/>
      <c r="G36" s="321"/>
      <c r="H36" s="331"/>
      <c r="I36" s="279"/>
      <c r="J36" s="311"/>
      <c r="K36" s="311"/>
    </row>
    <row r="37" spans="1:11" s="178" customFormat="1" ht="13.5" thickBot="1">
      <c r="A37" s="566"/>
      <c r="B37" s="567" t="s">
        <v>351</v>
      </c>
      <c r="C37" s="565" t="s">
        <v>137</v>
      </c>
      <c r="D37" s="174"/>
      <c r="E37" s="175"/>
      <c r="F37" s="176"/>
      <c r="G37" s="177"/>
      <c r="H37" s="273"/>
      <c r="I37" s="270"/>
      <c r="J37" s="282"/>
      <c r="K37" s="282"/>
    </row>
    <row r="38" spans="1:11" ht="12.75">
      <c r="A38" s="157"/>
      <c r="B38" s="156"/>
      <c r="C38" s="414"/>
      <c r="D38" s="76"/>
      <c r="E38" s="106"/>
      <c r="F38" s="105"/>
      <c r="G38" s="107"/>
      <c r="H38" s="271"/>
      <c r="I38" s="270"/>
      <c r="J38" s="183"/>
      <c r="K38" s="183"/>
    </row>
    <row r="39" spans="1:15" s="78" customFormat="1" ht="25.5">
      <c r="A39" s="161" t="str">
        <f>$B$37</f>
        <v>II.</v>
      </c>
      <c r="B39" s="153">
        <f>1</f>
        <v>1</v>
      </c>
      <c r="C39" s="289" t="s">
        <v>366</v>
      </c>
      <c r="D39" s="116" t="s">
        <v>8</v>
      </c>
      <c r="E39" s="102">
        <v>120</v>
      </c>
      <c r="F39" s="298">
        <f>IF(OSNOVA!$B$42=1,+H39*FRD*DF*(I39+1),"")</f>
        <v>0</v>
      </c>
      <c r="G39" s="298">
        <f>IF(OSNOVA!$B$42=1,E39*F39,"")</f>
        <v>0</v>
      </c>
      <c r="H39" s="274"/>
      <c r="I39" s="275"/>
      <c r="J39" s="283"/>
      <c r="K39" s="283"/>
      <c r="L39" s="80"/>
      <c r="M39" s="81"/>
      <c r="N39" s="117"/>
      <c r="O39" s="82"/>
    </row>
    <row r="40" spans="1:15" s="85" customFormat="1" ht="12.75">
      <c r="A40" s="159"/>
      <c r="B40" s="154"/>
      <c r="C40" s="90"/>
      <c r="D40" s="89"/>
      <c r="E40" s="98"/>
      <c r="F40" s="97"/>
      <c r="G40" s="101"/>
      <c r="H40" s="277"/>
      <c r="I40" s="276"/>
      <c r="J40" s="134"/>
      <c r="K40" s="134"/>
      <c r="L40" s="118"/>
      <c r="M40" s="83"/>
      <c r="N40" s="117"/>
      <c r="O40" s="84"/>
    </row>
    <row r="41" spans="1:15" s="78" customFormat="1" ht="37.5">
      <c r="A41" s="161" t="str">
        <f>$B$37</f>
        <v>II.</v>
      </c>
      <c r="B41" s="153">
        <f>B39+1</f>
        <v>2</v>
      </c>
      <c r="C41" s="289" t="s">
        <v>369</v>
      </c>
      <c r="D41" s="116" t="s">
        <v>10</v>
      </c>
      <c r="E41" s="102">
        <v>8</v>
      </c>
      <c r="F41" s="298">
        <f>IF(OSNOVA!$B$42=1,+H41*FRD*DF*(I41+1),"")</f>
        <v>0</v>
      </c>
      <c r="G41" s="298">
        <f>IF(OSNOVA!$B$42=1,E41*F41,"")</f>
        <v>0</v>
      </c>
      <c r="H41" s="274"/>
      <c r="I41" s="275"/>
      <c r="J41" s="283"/>
      <c r="K41" s="283"/>
      <c r="L41" s="80"/>
      <c r="M41" s="81"/>
      <c r="N41" s="117"/>
      <c r="O41" s="113"/>
    </row>
    <row r="42" spans="1:15" s="85" customFormat="1" ht="12.75">
      <c r="A42" s="159"/>
      <c r="B42" s="154"/>
      <c r="C42" s="90"/>
      <c r="D42" s="89"/>
      <c r="E42" s="98"/>
      <c r="F42" s="97"/>
      <c r="G42" s="101"/>
      <c r="H42" s="277"/>
      <c r="I42" s="276"/>
      <c r="J42" s="134"/>
      <c r="K42" s="134"/>
      <c r="L42" s="118"/>
      <c r="M42" s="83"/>
      <c r="N42" s="117"/>
      <c r="O42" s="82"/>
    </row>
    <row r="43" spans="1:15" s="78" customFormat="1" ht="36">
      <c r="A43" s="161" t="str">
        <f>$B$37</f>
        <v>II.</v>
      </c>
      <c r="B43" s="153">
        <f>B41+1</f>
        <v>3</v>
      </c>
      <c r="C43" s="289" t="s">
        <v>370</v>
      </c>
      <c r="D43" s="116" t="s">
        <v>103</v>
      </c>
      <c r="E43" s="102">
        <v>1</v>
      </c>
      <c r="F43" s="298">
        <f>IF(OSNOVA!$B$42=1,+H43*FRD*DF*(I43+1),"")</f>
        <v>0</v>
      </c>
      <c r="G43" s="298">
        <f>IF(OSNOVA!$B$42=1,E43*F43,"")</f>
        <v>0</v>
      </c>
      <c r="H43" s="274"/>
      <c r="I43" s="275"/>
      <c r="J43" s="283"/>
      <c r="K43" s="283"/>
      <c r="L43" s="80"/>
      <c r="M43" s="81"/>
      <c r="N43" s="117"/>
      <c r="O43" s="84"/>
    </row>
    <row r="44" spans="1:15" s="78" customFormat="1" ht="12.75">
      <c r="A44" s="159"/>
      <c r="B44" s="154"/>
      <c r="C44" s="289"/>
      <c r="D44" s="116"/>
      <c r="E44" s="102"/>
      <c r="F44" s="97"/>
      <c r="G44" s="101"/>
      <c r="H44" s="278"/>
      <c r="I44" s="270"/>
      <c r="J44" s="284"/>
      <c r="K44" s="284"/>
      <c r="L44" s="80"/>
      <c r="M44" s="81"/>
      <c r="N44" s="117"/>
      <c r="O44" s="84"/>
    </row>
    <row r="45" spans="1:15" s="78" customFormat="1" ht="48.75" customHeight="1">
      <c r="A45" s="161" t="str">
        <f aca="true" t="shared" si="0" ref="A45:A65">$B$37</f>
        <v>II.</v>
      </c>
      <c r="B45" s="153">
        <f>B43+1</f>
        <v>4</v>
      </c>
      <c r="C45" s="289" t="s">
        <v>367</v>
      </c>
      <c r="D45" s="116" t="s">
        <v>103</v>
      </c>
      <c r="E45" s="102">
        <v>1</v>
      </c>
      <c r="F45" s="298">
        <f>IF(OSNOVA!$B$42=1,+H45*FRD*DF*(I45+1),"")</f>
        <v>0</v>
      </c>
      <c r="G45" s="298">
        <f>IF(OSNOVA!$B$42=1,E45*F45,"")</f>
        <v>0</v>
      </c>
      <c r="H45" s="274"/>
      <c r="I45" s="275"/>
      <c r="J45" s="283"/>
      <c r="K45" s="283"/>
      <c r="L45" s="80"/>
      <c r="M45" s="81"/>
      <c r="N45" s="117"/>
      <c r="O45" s="84"/>
    </row>
    <row r="46" spans="1:15" s="78" customFormat="1" ht="12.75">
      <c r="A46" s="161"/>
      <c r="B46" s="154"/>
      <c r="C46" s="289"/>
      <c r="D46" s="116"/>
      <c r="E46" s="102"/>
      <c r="F46" s="97"/>
      <c r="G46" s="101"/>
      <c r="H46" s="278"/>
      <c r="I46" s="270"/>
      <c r="J46" s="284"/>
      <c r="K46" s="284"/>
      <c r="L46" s="80"/>
      <c r="M46" s="81"/>
      <c r="N46" s="117"/>
      <c r="O46" s="84"/>
    </row>
    <row r="47" spans="1:15" s="78" customFormat="1" ht="12.75">
      <c r="A47" s="161" t="str">
        <f t="shared" si="0"/>
        <v>II.</v>
      </c>
      <c r="B47" s="153">
        <f>B45+1</f>
        <v>5</v>
      </c>
      <c r="C47" s="289" t="s">
        <v>360</v>
      </c>
      <c r="D47" s="116" t="s">
        <v>10</v>
      </c>
      <c r="E47" s="102">
        <v>3</v>
      </c>
      <c r="F47" s="298">
        <f>IF(OSNOVA!$B$42=1,+H47*FRD*DF*(I47+1),"")</f>
        <v>0</v>
      </c>
      <c r="G47" s="298">
        <f>IF(OSNOVA!$B$42=1,E47*F47,"")</f>
        <v>0</v>
      </c>
      <c r="H47" s="274"/>
      <c r="I47" s="275"/>
      <c r="J47" s="283"/>
      <c r="K47" s="283"/>
      <c r="L47" s="80"/>
      <c r="M47" s="81"/>
      <c r="N47" s="117"/>
      <c r="O47" s="84"/>
    </row>
    <row r="48" spans="1:15" s="85" customFormat="1" ht="12.75">
      <c r="A48" s="161"/>
      <c r="B48" s="154"/>
      <c r="C48" s="90"/>
      <c r="D48" s="89"/>
      <c r="E48" s="98"/>
      <c r="F48" s="97"/>
      <c r="G48" s="101"/>
      <c r="H48" s="277"/>
      <c r="I48" s="276"/>
      <c r="J48" s="134"/>
      <c r="K48" s="134"/>
      <c r="L48" s="118"/>
      <c r="M48" s="83"/>
      <c r="N48" s="117"/>
      <c r="O48" s="82"/>
    </row>
    <row r="49" spans="1:15" s="78" customFormat="1" ht="36">
      <c r="A49" s="161" t="str">
        <f t="shared" si="0"/>
        <v>II.</v>
      </c>
      <c r="B49" s="153">
        <f>B47+1</f>
        <v>6</v>
      </c>
      <c r="C49" s="289" t="s">
        <v>368</v>
      </c>
      <c r="D49" s="116" t="s">
        <v>103</v>
      </c>
      <c r="E49" s="102">
        <v>1</v>
      </c>
      <c r="F49" s="298">
        <f>IF(OSNOVA!$B$42=1,+H49*FRD*DF*(I49+1),"")</f>
        <v>0</v>
      </c>
      <c r="G49" s="298">
        <f>IF(OSNOVA!$B$42=1,E49*F49,"")</f>
        <v>0</v>
      </c>
      <c r="H49" s="274"/>
      <c r="I49" s="275"/>
      <c r="J49" s="283"/>
      <c r="K49" s="283"/>
      <c r="L49" s="80"/>
      <c r="M49" s="81"/>
      <c r="N49" s="117"/>
      <c r="O49" s="82"/>
    </row>
    <row r="50" spans="1:15" s="78" customFormat="1" ht="12.75">
      <c r="A50" s="161"/>
      <c r="B50" s="154"/>
      <c r="C50" s="289"/>
      <c r="D50" s="116"/>
      <c r="E50" s="102"/>
      <c r="F50" s="97"/>
      <c r="G50" s="101"/>
      <c r="H50" s="278"/>
      <c r="I50" s="270"/>
      <c r="J50" s="284"/>
      <c r="K50" s="284"/>
      <c r="L50" s="80"/>
      <c r="M50" s="81"/>
      <c r="N50" s="117"/>
      <c r="O50" s="82"/>
    </row>
    <row r="51" spans="1:15" s="78" customFormat="1" ht="24">
      <c r="A51" s="161" t="str">
        <f t="shared" si="0"/>
        <v>II.</v>
      </c>
      <c r="B51" s="153">
        <f>B49+1</f>
        <v>7</v>
      </c>
      <c r="C51" s="289" t="s">
        <v>361</v>
      </c>
      <c r="D51" s="116" t="s">
        <v>103</v>
      </c>
      <c r="E51" s="102">
        <v>1</v>
      </c>
      <c r="F51" s="298">
        <f>IF(OSNOVA!$B$42=1,+H51*FRD*DF*(I51+1),"")</f>
        <v>0</v>
      </c>
      <c r="G51" s="298">
        <f>IF(OSNOVA!$B$42=1,E51*F51,"")</f>
        <v>0</v>
      </c>
      <c r="H51" s="274"/>
      <c r="I51" s="275"/>
      <c r="J51" s="283"/>
      <c r="K51" s="283"/>
      <c r="L51" s="80"/>
      <c r="M51" s="81"/>
      <c r="N51" s="117"/>
      <c r="O51" s="82"/>
    </row>
    <row r="52" spans="1:15" s="78" customFormat="1" ht="12.75">
      <c r="A52" s="161"/>
      <c r="B52" s="154"/>
      <c r="C52" s="289"/>
      <c r="D52" s="116"/>
      <c r="E52" s="102"/>
      <c r="F52" s="97"/>
      <c r="G52" s="101"/>
      <c r="H52" s="278"/>
      <c r="I52" s="270"/>
      <c r="J52" s="284"/>
      <c r="K52" s="284"/>
      <c r="L52" s="80"/>
      <c r="M52" s="81"/>
      <c r="N52" s="117"/>
      <c r="O52" s="82"/>
    </row>
    <row r="53" spans="1:15" s="78" customFormat="1" ht="36" customHeight="1">
      <c r="A53" s="161" t="str">
        <f t="shared" si="0"/>
        <v>II.</v>
      </c>
      <c r="B53" s="153">
        <f>B51+1</f>
        <v>8</v>
      </c>
      <c r="C53" s="289" t="s">
        <v>352</v>
      </c>
      <c r="D53" s="116" t="s">
        <v>103</v>
      </c>
      <c r="E53" s="102">
        <v>1</v>
      </c>
      <c r="F53" s="298">
        <f>IF(OSNOVA!$B$42=1,+H53*FRD*DF*(I53+1),"")</f>
        <v>0</v>
      </c>
      <c r="G53" s="298">
        <f>IF(OSNOVA!$B$42=1,E53*F53,"")</f>
        <v>0</v>
      </c>
      <c r="H53" s="274"/>
      <c r="I53" s="275"/>
      <c r="J53" s="283"/>
      <c r="K53" s="283"/>
      <c r="L53" s="80"/>
      <c r="M53" s="81"/>
      <c r="N53" s="117"/>
      <c r="O53" s="82"/>
    </row>
    <row r="54" spans="1:15" s="78" customFormat="1" ht="12.75">
      <c r="A54" s="161"/>
      <c r="B54" s="154"/>
      <c r="C54" s="289"/>
      <c r="D54" s="116"/>
      <c r="E54" s="102"/>
      <c r="F54" s="97"/>
      <c r="G54" s="101"/>
      <c r="H54" s="274"/>
      <c r="I54" s="275"/>
      <c r="J54" s="283"/>
      <c r="K54" s="283"/>
      <c r="L54" s="80"/>
      <c r="M54" s="81"/>
      <c r="N54" s="117"/>
      <c r="O54" s="82"/>
    </row>
    <row r="55" spans="1:15" s="78" customFormat="1" ht="12.75">
      <c r="A55" s="161" t="str">
        <f t="shared" si="0"/>
        <v>II.</v>
      </c>
      <c r="B55" s="153">
        <f>B53+1</f>
        <v>9</v>
      </c>
      <c r="C55" s="289" t="s">
        <v>353</v>
      </c>
      <c r="D55" s="116" t="s">
        <v>103</v>
      </c>
      <c r="E55" s="102">
        <v>1</v>
      </c>
      <c r="F55" s="298">
        <f>IF(OSNOVA!$B$42=1,+H55*FRD*DF*(I55+1),"")</f>
        <v>0</v>
      </c>
      <c r="G55" s="298">
        <f>IF(OSNOVA!$B$42=1,E55*F55,"")</f>
        <v>0</v>
      </c>
      <c r="H55" s="274"/>
      <c r="I55" s="275"/>
      <c r="J55" s="283"/>
      <c r="K55" s="283"/>
      <c r="L55" s="80"/>
      <c r="M55" s="81"/>
      <c r="N55" s="117"/>
      <c r="O55" s="82"/>
    </row>
    <row r="56" spans="1:15" s="78" customFormat="1" ht="12.75">
      <c r="A56" s="161"/>
      <c r="B56" s="154"/>
      <c r="C56" s="289"/>
      <c r="D56" s="116"/>
      <c r="E56" s="102"/>
      <c r="F56" s="97"/>
      <c r="G56" s="101"/>
      <c r="H56" s="278"/>
      <c r="I56" s="270"/>
      <c r="J56" s="284"/>
      <c r="K56" s="284"/>
      <c r="L56" s="80"/>
      <c r="M56" s="81"/>
      <c r="N56" s="117"/>
      <c r="O56" s="82"/>
    </row>
    <row r="57" spans="1:15" s="78" customFormat="1" ht="29.25" customHeight="1">
      <c r="A57" s="161" t="str">
        <f t="shared" si="0"/>
        <v>II.</v>
      </c>
      <c r="B57" s="153">
        <f>B55+1</f>
        <v>10</v>
      </c>
      <c r="C57" s="289" t="s">
        <v>371</v>
      </c>
      <c r="D57" s="116" t="s">
        <v>103</v>
      </c>
      <c r="E57" s="102">
        <v>1</v>
      </c>
      <c r="F57" s="298">
        <f>IF(OSNOVA!$B$42=1,+H57*FRD*DF*(I57+1),"")</f>
        <v>0</v>
      </c>
      <c r="G57" s="298">
        <f>IF(OSNOVA!$B$42=1,E57*F57,"")</f>
        <v>0</v>
      </c>
      <c r="H57" s="274"/>
      <c r="I57" s="275"/>
      <c r="J57" s="283"/>
      <c r="K57" s="283"/>
      <c r="L57" s="80"/>
      <c r="M57" s="81"/>
      <c r="N57" s="117"/>
      <c r="O57" s="82"/>
    </row>
    <row r="58" spans="1:15" s="78" customFormat="1" ht="12.75">
      <c r="A58" s="161"/>
      <c r="B58" s="154"/>
      <c r="C58" s="289"/>
      <c r="D58" s="116"/>
      <c r="E58" s="102"/>
      <c r="F58" s="97"/>
      <c r="G58" s="101"/>
      <c r="H58" s="274"/>
      <c r="I58" s="275"/>
      <c r="J58" s="283"/>
      <c r="K58" s="283"/>
      <c r="L58" s="80"/>
      <c r="M58" s="81"/>
      <c r="N58" s="117"/>
      <c r="O58" s="82"/>
    </row>
    <row r="59" spans="1:15" s="78" customFormat="1" ht="25.5">
      <c r="A59" s="161" t="str">
        <f t="shared" si="0"/>
        <v>II.</v>
      </c>
      <c r="B59" s="153">
        <f>B57+1</f>
        <v>11</v>
      </c>
      <c r="C59" s="289" t="s">
        <v>473</v>
      </c>
      <c r="D59" s="116" t="s">
        <v>8</v>
      </c>
      <c r="E59" s="102">
        <v>15</v>
      </c>
      <c r="F59" s="298">
        <f>IF(OSNOVA!$B$42=1,+H59*FRD*DF*(I59+1),"")</f>
        <v>0</v>
      </c>
      <c r="G59" s="298">
        <f>IF(OSNOVA!$B$42=1,E59*F59,"")</f>
        <v>0</v>
      </c>
      <c r="H59" s="274"/>
      <c r="I59" s="275"/>
      <c r="J59" s="283"/>
      <c r="K59" s="283"/>
      <c r="L59" s="80"/>
      <c r="M59" s="81"/>
      <c r="N59" s="117"/>
      <c r="O59" s="82"/>
    </row>
    <row r="60" spans="1:15" s="78" customFormat="1" ht="12.75">
      <c r="A60" s="161"/>
      <c r="B60" s="154"/>
      <c r="C60" s="289"/>
      <c r="D60" s="116"/>
      <c r="E60" s="102"/>
      <c r="F60" s="97"/>
      <c r="G60" s="101"/>
      <c r="H60" s="278"/>
      <c r="I60" s="270"/>
      <c r="J60" s="284"/>
      <c r="K60" s="284"/>
      <c r="L60" s="80"/>
      <c r="M60" s="81"/>
      <c r="N60" s="117"/>
      <c r="O60" s="82"/>
    </row>
    <row r="61" spans="1:15" s="78" customFormat="1" ht="37.5">
      <c r="A61" s="161" t="str">
        <f t="shared" si="0"/>
        <v>II.</v>
      </c>
      <c r="B61" s="153">
        <f>B59+1</f>
        <v>12</v>
      </c>
      <c r="C61" s="289" t="s">
        <v>460</v>
      </c>
      <c r="D61" s="116" t="s">
        <v>8</v>
      </c>
      <c r="E61" s="102">
        <v>1</v>
      </c>
      <c r="F61" s="298">
        <f>IF(OSNOVA!$B$42=1,+H61*FRD*DF*(I61+1),"")</f>
        <v>0</v>
      </c>
      <c r="G61" s="298">
        <f>IF(OSNOVA!$B$42=1,E61*F61,"")</f>
        <v>0</v>
      </c>
      <c r="H61" s="274"/>
      <c r="I61" s="275"/>
      <c r="J61" s="283"/>
      <c r="K61" s="283"/>
      <c r="L61" s="80"/>
      <c r="M61" s="81"/>
      <c r="N61" s="117"/>
      <c r="O61" s="82"/>
    </row>
    <row r="62" spans="1:15" s="78" customFormat="1" ht="12.75">
      <c r="A62" s="161"/>
      <c r="B62" s="154"/>
      <c r="C62" s="289"/>
      <c r="D62" s="116"/>
      <c r="E62" s="102"/>
      <c r="F62" s="97"/>
      <c r="G62" s="101"/>
      <c r="H62" s="278"/>
      <c r="I62" s="270"/>
      <c r="J62" s="284"/>
      <c r="K62" s="284"/>
      <c r="L62" s="80"/>
      <c r="M62" s="81"/>
      <c r="N62" s="117"/>
      <c r="O62" s="82"/>
    </row>
    <row r="63" spans="1:15" s="78" customFormat="1" ht="24">
      <c r="A63" s="161" t="str">
        <f t="shared" si="0"/>
        <v>II.</v>
      </c>
      <c r="B63" s="153">
        <f>B61+1</f>
        <v>13</v>
      </c>
      <c r="C63" s="289" t="s">
        <v>577</v>
      </c>
      <c r="D63" s="116" t="s">
        <v>8</v>
      </c>
      <c r="E63" s="102">
        <v>40</v>
      </c>
      <c r="F63" s="298">
        <f>IF(OSNOVA!$B$42=1,+H63*FRD*DF*(I63+1),"")</f>
        <v>0</v>
      </c>
      <c r="G63" s="298">
        <f>IF(OSNOVA!$B$42=1,E63*F63,"")</f>
        <v>0</v>
      </c>
      <c r="H63" s="274"/>
      <c r="I63" s="275"/>
      <c r="J63" s="283"/>
      <c r="K63" s="283"/>
      <c r="L63" s="80"/>
      <c r="M63" s="81"/>
      <c r="N63" s="117"/>
      <c r="O63" s="82"/>
    </row>
    <row r="64" spans="1:15" s="78" customFormat="1" ht="12.75">
      <c r="A64" s="161"/>
      <c r="B64" s="154"/>
      <c r="C64" s="289"/>
      <c r="D64" s="116"/>
      <c r="E64" s="102"/>
      <c r="F64" s="97"/>
      <c r="G64" s="101"/>
      <c r="H64" s="278"/>
      <c r="I64" s="270"/>
      <c r="J64" s="284"/>
      <c r="K64" s="284"/>
      <c r="L64" s="80"/>
      <c r="M64" s="81"/>
      <c r="N64" s="117"/>
      <c r="O64" s="82"/>
    </row>
    <row r="65" spans="1:15" s="78" customFormat="1" ht="12.75">
      <c r="A65" s="161" t="str">
        <f t="shared" si="0"/>
        <v>II.</v>
      </c>
      <c r="B65" s="153">
        <f>B63+1</f>
        <v>14</v>
      </c>
      <c r="C65" s="289" t="s">
        <v>349</v>
      </c>
      <c r="D65" s="116" t="s">
        <v>103</v>
      </c>
      <c r="E65" s="102">
        <v>1</v>
      </c>
      <c r="F65" s="298">
        <f>IF(OSNOVA!$B$42=1,+H65*FRD*DF*(I65+1),"")</f>
        <v>0</v>
      </c>
      <c r="G65" s="298">
        <f>IF(OSNOVA!$B$42=1,E65*F65,"")</f>
        <v>0</v>
      </c>
      <c r="H65" s="274"/>
      <c r="I65" s="275"/>
      <c r="J65" s="283"/>
      <c r="K65" s="283"/>
      <c r="L65" s="80"/>
      <c r="M65" s="81"/>
      <c r="N65" s="117"/>
      <c r="O65" s="82"/>
    </row>
    <row r="66" spans="1:15" s="78" customFormat="1" ht="12.75">
      <c r="A66" s="161"/>
      <c r="B66" s="153"/>
      <c r="C66" s="289"/>
      <c r="D66" s="116"/>
      <c r="E66" s="102"/>
      <c r="F66" s="101"/>
      <c r="G66" s="101"/>
      <c r="H66" s="278"/>
      <c r="I66" s="270"/>
      <c r="J66" s="284"/>
      <c r="K66" s="284"/>
      <c r="L66" s="80"/>
      <c r="M66" s="81"/>
      <c r="N66" s="117"/>
      <c r="O66" s="82"/>
    </row>
    <row r="67" spans="1:11" s="139" customFormat="1" ht="13.5" thickBot="1">
      <c r="A67" s="160"/>
      <c r="B67" s="155"/>
      <c r="C67" s="135" t="str">
        <f>CONCATENATE(B37," ",C37," - SKUPAJ:")</f>
        <v>II. ELEKTRO DEL - SKUPAJ:</v>
      </c>
      <c r="D67" s="135"/>
      <c r="E67" s="135"/>
      <c r="F67" s="136"/>
      <c r="G67" s="137">
        <f>IF(OSNOVA!$B$42=1,SUM(G38:G66),"")</f>
        <v>0</v>
      </c>
      <c r="H67" s="138"/>
      <c r="I67" s="276"/>
      <c r="J67" s="207"/>
      <c r="K67" s="207"/>
    </row>
    <row r="68" spans="1:11" s="115" customFormat="1" ht="15">
      <c r="A68" s="99"/>
      <c r="B68" s="99"/>
      <c r="C68" s="108"/>
      <c r="D68" s="99"/>
      <c r="E68" s="109"/>
      <c r="F68" s="99"/>
      <c r="G68" s="119"/>
      <c r="H68" s="100"/>
      <c r="I68" s="276"/>
      <c r="J68" s="266"/>
      <c r="K68" s="266"/>
    </row>
    <row r="69" spans="1:11" s="78" customFormat="1" ht="12.75">
      <c r="A69" s="86"/>
      <c r="B69" s="86"/>
      <c r="C69" s="121"/>
      <c r="D69" s="86"/>
      <c r="E69" s="88"/>
      <c r="F69" s="92"/>
      <c r="G69" s="92"/>
      <c r="H69" s="280"/>
      <c r="I69" s="276"/>
      <c r="J69" s="285"/>
      <c r="K69" s="285"/>
    </row>
    <row r="70" spans="1:11" s="185" customFormat="1" ht="12.75">
      <c r="A70" s="200"/>
      <c r="B70" s="200"/>
      <c r="C70" s="199"/>
      <c r="D70" s="200"/>
      <c r="E70" s="208"/>
      <c r="F70" s="201"/>
      <c r="G70" s="186"/>
      <c r="H70" s="281"/>
      <c r="I70" s="279"/>
      <c r="J70" s="183"/>
      <c r="K70" s="183"/>
    </row>
    <row r="71" spans="1:11" s="145" customFormat="1" ht="13.5" thickBot="1">
      <c r="A71" s="403" t="str">
        <f>CONCATENATE("DELNA REKAPITULACIJA - ",A5,C5)</f>
        <v>DELNA REKAPITULACIJA - E1.NN - komunalni priključek</v>
      </c>
      <c r="B71" s="403"/>
      <c r="C71" s="568"/>
      <c r="D71" s="569"/>
      <c r="E71" s="570"/>
      <c r="F71" s="571"/>
      <c r="G71" s="571"/>
      <c r="H71" s="478"/>
      <c r="I71" s="279"/>
      <c r="J71" s="269"/>
      <c r="K71" s="269"/>
    </row>
    <row r="72" spans="1:11" s="185" customFormat="1" ht="14.25" customHeight="1">
      <c r="A72" s="355"/>
      <c r="B72" s="355"/>
      <c r="C72" s="356"/>
      <c r="D72" s="355"/>
      <c r="E72" s="357"/>
      <c r="F72" s="358"/>
      <c r="G72" s="358"/>
      <c r="H72" s="198"/>
      <c r="I72" s="279"/>
      <c r="J72" s="207"/>
      <c r="K72" s="207"/>
    </row>
    <row r="73" spans="1:11" s="185" customFormat="1" ht="12.75" customHeight="1">
      <c r="A73" s="321" t="s">
        <v>132</v>
      </c>
      <c r="B73" s="359"/>
      <c r="C73" s="360"/>
      <c r="D73" s="359"/>
      <c r="E73" s="359"/>
      <c r="F73" s="359"/>
      <c r="G73" s="359"/>
      <c r="H73" s="198"/>
      <c r="I73" s="279"/>
      <c r="J73" s="207"/>
      <c r="K73" s="207"/>
    </row>
    <row r="74" spans="1:15" s="139" customFormat="1" ht="12.75">
      <c r="A74" s="188"/>
      <c r="B74" s="188"/>
      <c r="C74" s="190"/>
      <c r="D74" s="190"/>
      <c r="E74" s="191"/>
      <c r="F74" s="192"/>
      <c r="G74" s="192"/>
      <c r="H74" s="198"/>
      <c r="I74" s="279"/>
      <c r="J74" s="207"/>
      <c r="K74" s="207"/>
      <c r="L74" s="185"/>
      <c r="N74" s="194"/>
      <c r="O74" s="194"/>
    </row>
    <row r="75" spans="1:11" s="185" customFormat="1" ht="12.75">
      <c r="A75" s="361"/>
      <c r="B75" s="361"/>
      <c r="C75" s="362"/>
      <c r="E75" s="363"/>
      <c r="F75" s="364"/>
      <c r="G75" s="365"/>
      <c r="H75" s="198"/>
      <c r="I75" s="279"/>
      <c r="J75" s="207"/>
      <c r="K75" s="207"/>
    </row>
    <row r="76" spans="1:11" s="145" customFormat="1" ht="12.75">
      <c r="A76" s="366"/>
      <c r="B76" s="366" t="str">
        <f>+B11</f>
        <v>I.</v>
      </c>
      <c r="C76" s="140" t="str">
        <f>+C11</f>
        <v>GRADBENI DEL </v>
      </c>
      <c r="E76" s="142"/>
      <c r="G76" s="367">
        <f>+G35</f>
        <v>0</v>
      </c>
      <c r="H76" s="144"/>
      <c r="I76" s="279"/>
      <c r="J76" s="269"/>
      <c r="K76" s="269"/>
    </row>
    <row r="77" spans="1:11" s="185" customFormat="1" ht="12.75">
      <c r="A77" s="399"/>
      <c r="B77" s="399"/>
      <c r="C77" s="199"/>
      <c r="D77" s="200"/>
      <c r="E77" s="400"/>
      <c r="F77" s="201"/>
      <c r="G77" s="401"/>
      <c r="H77" s="281"/>
      <c r="I77" s="270"/>
      <c r="J77" s="183"/>
      <c r="K77" s="183"/>
    </row>
    <row r="78" spans="1:11" s="145" customFormat="1" ht="12.75">
      <c r="A78" s="402"/>
      <c r="B78" s="402" t="str">
        <f>+B37</f>
        <v>II.</v>
      </c>
      <c r="C78" s="140" t="str">
        <f>+C37</f>
        <v>ELEKTRO DEL</v>
      </c>
      <c r="D78" s="141"/>
      <c r="E78" s="142"/>
      <c r="F78" s="141"/>
      <c r="G78" s="143">
        <f>+G67</f>
        <v>0</v>
      </c>
      <c r="H78" s="144"/>
      <c r="I78" s="272"/>
      <c r="J78" s="269"/>
      <c r="K78" s="269"/>
    </row>
    <row r="79" spans="1:11" s="145" customFormat="1" ht="13.5" thickBot="1">
      <c r="A79" s="368"/>
      <c r="B79" s="368"/>
      <c r="C79" s="147"/>
      <c r="D79" s="369"/>
      <c r="E79" s="149"/>
      <c r="F79" s="369"/>
      <c r="G79" s="370"/>
      <c r="H79" s="144"/>
      <c r="I79" s="279"/>
      <c r="J79" s="269"/>
      <c r="K79" s="269"/>
    </row>
    <row r="80" spans="1:15" s="185" customFormat="1" ht="13.5" thickTop="1">
      <c r="A80" s="202"/>
      <c r="B80" s="202"/>
      <c r="C80" s="203"/>
      <c r="D80" s="204"/>
      <c r="E80" s="205"/>
      <c r="F80" s="205"/>
      <c r="G80" s="206"/>
      <c r="H80" s="138"/>
      <c r="I80" s="279"/>
      <c r="J80" s="207"/>
      <c r="K80" s="207"/>
      <c r="O80" s="151"/>
    </row>
    <row r="81" spans="1:11" s="145" customFormat="1" ht="12.75">
      <c r="A81" s="371"/>
      <c r="B81" s="371"/>
      <c r="C81" s="243" t="str">
        <f>CONCATENATE(A5," ",C5," - SKUPAJ:")</f>
        <v>E1. NN - komunalni priključek - SKUPAJ:</v>
      </c>
      <c r="D81" s="142"/>
      <c r="E81" s="142"/>
      <c r="G81" s="367">
        <f>IF(OSNOVA!$B$42=1,SUM(G75:G79),"")</f>
        <v>0</v>
      </c>
      <c r="H81" s="144"/>
      <c r="I81" s="279"/>
      <c r="J81" s="269"/>
      <c r="K81" s="269"/>
    </row>
    <row r="82" spans="3:11" s="185" customFormat="1" ht="12.75">
      <c r="C82" s="362"/>
      <c r="E82" s="372"/>
      <c r="F82" s="364"/>
      <c r="G82" s="359"/>
      <c r="H82" s="198"/>
      <c r="I82" s="279"/>
      <c r="J82" s="207"/>
      <c r="K82" s="207"/>
    </row>
    <row r="83" spans="3:11" s="78" customFormat="1" ht="12.75">
      <c r="C83" s="308"/>
      <c r="E83" s="330"/>
      <c r="F83" s="321"/>
      <c r="G83" s="321"/>
      <c r="H83" s="331"/>
      <c r="I83" s="279"/>
      <c r="J83" s="311"/>
      <c r="K83" s="311"/>
    </row>
    <row r="84" spans="3:11" s="78" customFormat="1" ht="12.75">
      <c r="C84" s="308"/>
      <c r="E84" s="330"/>
      <c r="F84" s="321"/>
      <c r="G84" s="321"/>
      <c r="H84" s="331"/>
      <c r="I84" s="279"/>
      <c r="J84" s="311"/>
      <c r="K84" s="311"/>
    </row>
    <row r="85" spans="3:11" s="78" customFormat="1" ht="12.75">
      <c r="C85" s="308"/>
      <c r="E85" s="330"/>
      <c r="F85" s="321"/>
      <c r="G85" s="321"/>
      <c r="H85" s="331"/>
      <c r="I85" s="279"/>
      <c r="J85" s="311"/>
      <c r="K85" s="311"/>
    </row>
    <row r="86" spans="3:11" s="78" customFormat="1" ht="12.75">
      <c r="C86" s="308"/>
      <c r="E86" s="330"/>
      <c r="F86" s="321"/>
      <c r="G86" s="321"/>
      <c r="H86" s="331"/>
      <c r="I86" s="279"/>
      <c r="J86" s="311"/>
      <c r="K86" s="311"/>
    </row>
    <row r="87" spans="3:11" s="78" customFormat="1" ht="12.75">
      <c r="C87" s="308"/>
      <c r="E87" s="330"/>
      <c r="F87" s="321"/>
      <c r="G87" s="321"/>
      <c r="H87" s="331"/>
      <c r="I87" s="279"/>
      <c r="J87" s="311"/>
      <c r="K87" s="311"/>
    </row>
    <row r="88" spans="3:11" s="78" customFormat="1" ht="12.75">
      <c r="C88" s="308"/>
      <c r="E88" s="330"/>
      <c r="F88" s="321"/>
      <c r="G88" s="321"/>
      <c r="H88" s="331"/>
      <c r="I88" s="279"/>
      <c r="J88" s="311"/>
      <c r="K88" s="311"/>
    </row>
    <row r="89" spans="3:11" s="78" customFormat="1" ht="12.75">
      <c r="C89" s="308"/>
      <c r="E89" s="330"/>
      <c r="F89" s="321"/>
      <c r="G89" s="321"/>
      <c r="H89" s="331"/>
      <c r="I89" s="279"/>
      <c r="J89" s="311"/>
      <c r="K89" s="311"/>
    </row>
    <row r="90" spans="3:11" s="78" customFormat="1" ht="12.75">
      <c r="C90" s="308"/>
      <c r="E90" s="330"/>
      <c r="F90" s="321"/>
      <c r="G90" s="321"/>
      <c r="H90" s="331"/>
      <c r="I90" s="279"/>
      <c r="J90" s="311"/>
      <c r="K90" s="311"/>
    </row>
    <row r="91" spans="3:11" s="78" customFormat="1" ht="12.75">
      <c r="C91" s="308"/>
      <c r="E91" s="330"/>
      <c r="F91" s="321"/>
      <c r="G91" s="321"/>
      <c r="H91" s="331"/>
      <c r="I91" s="279"/>
      <c r="J91" s="311"/>
      <c r="K91" s="311"/>
    </row>
    <row r="92" spans="3:11" s="78" customFormat="1" ht="12.75">
      <c r="C92" s="308"/>
      <c r="E92" s="330"/>
      <c r="F92" s="321"/>
      <c r="G92" s="321"/>
      <c r="H92" s="331"/>
      <c r="I92" s="279"/>
      <c r="J92" s="311"/>
      <c r="K92" s="311"/>
    </row>
    <row r="93" spans="3:11" s="78" customFormat="1" ht="12.75">
      <c r="C93" s="308"/>
      <c r="E93" s="330"/>
      <c r="F93" s="321"/>
      <c r="G93" s="321"/>
      <c r="H93" s="331"/>
      <c r="I93" s="279"/>
      <c r="J93" s="311"/>
      <c r="K93" s="311"/>
    </row>
    <row r="94" spans="3:11" s="78" customFormat="1" ht="12.75">
      <c r="C94" s="308"/>
      <c r="E94" s="330"/>
      <c r="F94" s="321"/>
      <c r="G94" s="321"/>
      <c r="H94" s="331"/>
      <c r="I94" s="279"/>
      <c r="J94" s="311"/>
      <c r="K94" s="311"/>
    </row>
    <row r="95" spans="3:11" s="78" customFormat="1" ht="12.75">
      <c r="C95" s="308"/>
      <c r="E95" s="330"/>
      <c r="F95" s="321"/>
      <c r="G95" s="321"/>
      <c r="H95" s="331"/>
      <c r="I95" s="279"/>
      <c r="J95" s="311"/>
      <c r="K95" s="311"/>
    </row>
    <row r="96" spans="3:11" s="78" customFormat="1" ht="12.75">
      <c r="C96" s="308"/>
      <c r="E96" s="330"/>
      <c r="F96" s="321"/>
      <c r="G96" s="321"/>
      <c r="H96" s="331"/>
      <c r="I96" s="279"/>
      <c r="J96" s="311"/>
      <c r="K96" s="311"/>
    </row>
    <row r="97" spans="3:11" s="78" customFormat="1" ht="12.75">
      <c r="C97" s="308"/>
      <c r="E97" s="330"/>
      <c r="F97" s="321"/>
      <c r="G97" s="321"/>
      <c r="H97" s="331"/>
      <c r="I97" s="279"/>
      <c r="J97" s="311"/>
      <c r="K97" s="311"/>
    </row>
    <row r="98" spans="3:11" s="78" customFormat="1" ht="12.75">
      <c r="C98" s="308"/>
      <c r="E98" s="330"/>
      <c r="F98" s="321"/>
      <c r="G98" s="321"/>
      <c r="H98" s="331"/>
      <c r="I98" s="279"/>
      <c r="J98" s="311"/>
      <c r="K98" s="311"/>
    </row>
    <row r="99" spans="3:11" s="78" customFormat="1" ht="12.75">
      <c r="C99" s="308"/>
      <c r="E99" s="330"/>
      <c r="F99" s="321"/>
      <c r="G99" s="321"/>
      <c r="H99" s="331"/>
      <c r="I99" s="279"/>
      <c r="J99" s="311"/>
      <c r="K99" s="311"/>
    </row>
    <row r="100" spans="3:11" s="78" customFormat="1" ht="12.75">
      <c r="C100" s="308"/>
      <c r="E100" s="330"/>
      <c r="F100" s="321"/>
      <c r="G100" s="321"/>
      <c r="H100" s="331"/>
      <c r="I100" s="279"/>
      <c r="J100" s="311"/>
      <c r="K100" s="311"/>
    </row>
    <row r="101" spans="3:11" s="78" customFormat="1" ht="12.75">
      <c r="C101" s="308"/>
      <c r="E101" s="330"/>
      <c r="F101" s="321"/>
      <c r="G101" s="321"/>
      <c r="H101" s="331"/>
      <c r="I101" s="279"/>
      <c r="J101" s="311"/>
      <c r="K101" s="311"/>
    </row>
    <row r="102" spans="3:11" s="78" customFormat="1" ht="12.75">
      <c r="C102" s="308"/>
      <c r="E102" s="330"/>
      <c r="F102" s="321"/>
      <c r="G102" s="321"/>
      <c r="H102" s="331"/>
      <c r="I102" s="279"/>
      <c r="J102" s="311"/>
      <c r="K102" s="311"/>
    </row>
    <row r="103" spans="3:11" s="78" customFormat="1" ht="12.75">
      <c r="C103" s="308"/>
      <c r="E103" s="330"/>
      <c r="F103" s="321"/>
      <c r="G103" s="321"/>
      <c r="H103" s="331"/>
      <c r="I103" s="279"/>
      <c r="J103" s="311"/>
      <c r="K103" s="311"/>
    </row>
    <row r="104" spans="3:11" s="78" customFormat="1" ht="12.75">
      <c r="C104" s="308"/>
      <c r="E104" s="330"/>
      <c r="F104" s="321"/>
      <c r="G104" s="321"/>
      <c r="H104" s="331"/>
      <c r="I104" s="279"/>
      <c r="J104" s="311"/>
      <c r="K104" s="311"/>
    </row>
    <row r="105" spans="3:11" s="78" customFormat="1" ht="12.75">
      <c r="C105" s="308"/>
      <c r="E105" s="330"/>
      <c r="F105" s="321"/>
      <c r="G105" s="321"/>
      <c r="H105" s="331"/>
      <c r="I105" s="279"/>
      <c r="J105" s="311"/>
      <c r="K105" s="311"/>
    </row>
    <row r="106" spans="3:11" s="78" customFormat="1" ht="12.75">
      <c r="C106" s="308"/>
      <c r="E106" s="330"/>
      <c r="F106" s="321"/>
      <c r="G106" s="321"/>
      <c r="H106" s="331"/>
      <c r="I106" s="279"/>
      <c r="J106" s="311"/>
      <c r="K106" s="311"/>
    </row>
    <row r="107" spans="3:11" s="78" customFormat="1" ht="12.75">
      <c r="C107" s="308"/>
      <c r="E107" s="330"/>
      <c r="F107" s="321"/>
      <c r="G107" s="321"/>
      <c r="H107" s="331"/>
      <c r="I107" s="279"/>
      <c r="J107" s="311"/>
      <c r="K107" s="311"/>
    </row>
    <row r="108" spans="3:11" s="78" customFormat="1" ht="12.75">
      <c r="C108" s="308"/>
      <c r="E108" s="330"/>
      <c r="F108" s="321"/>
      <c r="G108" s="321"/>
      <c r="H108" s="331"/>
      <c r="I108" s="279"/>
      <c r="J108" s="311"/>
      <c r="K108" s="311"/>
    </row>
    <row r="109" spans="3:11" s="78" customFormat="1" ht="12.75">
      <c r="C109" s="308"/>
      <c r="E109" s="330"/>
      <c r="F109" s="321"/>
      <c r="G109" s="321"/>
      <c r="H109" s="331"/>
      <c r="I109" s="279"/>
      <c r="J109" s="311"/>
      <c r="K109" s="311"/>
    </row>
    <row r="110" spans="3:11" s="78" customFormat="1" ht="12.75">
      <c r="C110" s="308"/>
      <c r="E110" s="330"/>
      <c r="F110" s="321"/>
      <c r="G110" s="321"/>
      <c r="H110" s="331"/>
      <c r="I110" s="279"/>
      <c r="J110" s="311"/>
      <c r="K110" s="311"/>
    </row>
    <row r="111" spans="3:11" s="78" customFormat="1" ht="12.75">
      <c r="C111" s="308"/>
      <c r="E111" s="330"/>
      <c r="F111" s="321"/>
      <c r="G111" s="321"/>
      <c r="H111" s="331"/>
      <c r="I111" s="279"/>
      <c r="J111" s="311"/>
      <c r="K111" s="311"/>
    </row>
    <row r="112" spans="3:11" s="78" customFormat="1" ht="12.75">
      <c r="C112" s="308"/>
      <c r="E112" s="330"/>
      <c r="F112" s="321"/>
      <c r="G112" s="321"/>
      <c r="H112" s="331"/>
      <c r="I112" s="279"/>
      <c r="J112" s="311"/>
      <c r="K112" s="311"/>
    </row>
    <row r="113" spans="3:11" s="78" customFormat="1" ht="12.75">
      <c r="C113" s="308"/>
      <c r="E113" s="330"/>
      <c r="F113" s="321"/>
      <c r="G113" s="321"/>
      <c r="H113" s="331"/>
      <c r="I113" s="279"/>
      <c r="J113" s="311"/>
      <c r="K113" s="311"/>
    </row>
    <row r="114" spans="3:11" s="78" customFormat="1" ht="12.75">
      <c r="C114" s="308"/>
      <c r="E114" s="330"/>
      <c r="F114" s="321"/>
      <c r="G114" s="321"/>
      <c r="H114" s="331"/>
      <c r="I114" s="279"/>
      <c r="J114" s="311"/>
      <c r="K114" s="311"/>
    </row>
    <row r="115" spans="3:11" s="78" customFormat="1" ht="12.75">
      <c r="C115" s="308"/>
      <c r="E115" s="330"/>
      <c r="F115" s="321"/>
      <c r="G115" s="321"/>
      <c r="H115" s="331"/>
      <c r="I115" s="279"/>
      <c r="J115" s="311"/>
      <c r="K115" s="311"/>
    </row>
    <row r="116" spans="3:11" s="78" customFormat="1" ht="12.75">
      <c r="C116" s="308"/>
      <c r="E116" s="330"/>
      <c r="F116" s="321"/>
      <c r="G116" s="321"/>
      <c r="H116" s="331"/>
      <c r="I116" s="279"/>
      <c r="J116" s="311"/>
      <c r="K116" s="311"/>
    </row>
    <row r="117" spans="3:11" s="78" customFormat="1" ht="12.75">
      <c r="C117" s="308"/>
      <c r="E117" s="330"/>
      <c r="F117" s="321"/>
      <c r="G117" s="321"/>
      <c r="H117" s="331"/>
      <c r="I117" s="279"/>
      <c r="J117" s="311"/>
      <c r="K117" s="311"/>
    </row>
    <row r="118" spans="3:11" s="78" customFormat="1" ht="12.75">
      <c r="C118" s="308"/>
      <c r="E118" s="330"/>
      <c r="F118" s="321"/>
      <c r="G118" s="321"/>
      <c r="H118" s="331"/>
      <c r="I118" s="279"/>
      <c r="J118" s="311"/>
      <c r="K118" s="311"/>
    </row>
    <row r="119" spans="3:11" s="78" customFormat="1" ht="12.75">
      <c r="C119" s="308"/>
      <c r="E119" s="330"/>
      <c r="F119" s="321"/>
      <c r="G119" s="321"/>
      <c r="H119" s="331"/>
      <c r="I119" s="279"/>
      <c r="J119" s="311"/>
      <c r="K119" s="311"/>
    </row>
    <row r="120" spans="3:11" s="78" customFormat="1" ht="12.75">
      <c r="C120" s="308"/>
      <c r="E120" s="330"/>
      <c r="F120" s="321"/>
      <c r="G120" s="321"/>
      <c r="H120" s="331"/>
      <c r="I120" s="279"/>
      <c r="J120" s="311"/>
      <c r="K120" s="311"/>
    </row>
    <row r="121" spans="3:11" s="78" customFormat="1" ht="12.75">
      <c r="C121" s="308"/>
      <c r="E121" s="330"/>
      <c r="F121" s="321"/>
      <c r="G121" s="321"/>
      <c r="H121" s="331"/>
      <c r="I121" s="279"/>
      <c r="J121" s="311"/>
      <c r="K121" s="311"/>
    </row>
    <row r="122" spans="3:11" s="78" customFormat="1" ht="12.75">
      <c r="C122" s="308"/>
      <c r="E122" s="330"/>
      <c r="F122" s="321"/>
      <c r="G122" s="321"/>
      <c r="H122" s="331"/>
      <c r="I122" s="279"/>
      <c r="J122" s="311"/>
      <c r="K122" s="311"/>
    </row>
    <row r="123" spans="3:11" s="78" customFormat="1" ht="12.75">
      <c r="C123" s="308"/>
      <c r="E123" s="330"/>
      <c r="F123" s="321"/>
      <c r="G123" s="321"/>
      <c r="H123" s="331"/>
      <c r="I123" s="279"/>
      <c r="J123" s="311"/>
      <c r="K123" s="311"/>
    </row>
    <row r="124" spans="3:11" s="78" customFormat="1" ht="12.75">
      <c r="C124" s="308"/>
      <c r="E124" s="330"/>
      <c r="F124" s="321"/>
      <c r="G124" s="321"/>
      <c r="H124" s="331"/>
      <c r="I124" s="279"/>
      <c r="J124" s="311"/>
      <c r="K124" s="311"/>
    </row>
    <row r="125" spans="3:11" s="78" customFormat="1" ht="12.75">
      <c r="C125" s="308"/>
      <c r="E125" s="330"/>
      <c r="F125" s="321"/>
      <c r="G125" s="321"/>
      <c r="H125" s="331"/>
      <c r="I125" s="279"/>
      <c r="J125" s="311"/>
      <c r="K125" s="311"/>
    </row>
    <row r="126" spans="3:11" s="78" customFormat="1" ht="12.75">
      <c r="C126" s="308"/>
      <c r="E126" s="330"/>
      <c r="F126" s="321"/>
      <c r="G126" s="321"/>
      <c r="H126" s="331"/>
      <c r="I126" s="279"/>
      <c r="J126" s="311"/>
      <c r="K126" s="311"/>
    </row>
    <row r="127" spans="3:11" s="78" customFormat="1" ht="12.75">
      <c r="C127" s="308"/>
      <c r="E127" s="330"/>
      <c r="F127" s="321"/>
      <c r="G127" s="321"/>
      <c r="H127" s="331"/>
      <c r="I127" s="279"/>
      <c r="J127" s="311"/>
      <c r="K127" s="311"/>
    </row>
    <row r="128" spans="3:11" s="78" customFormat="1" ht="12.75">
      <c r="C128" s="308"/>
      <c r="E128" s="330"/>
      <c r="F128" s="321"/>
      <c r="G128" s="321"/>
      <c r="H128" s="331"/>
      <c r="I128" s="279"/>
      <c r="J128" s="311"/>
      <c r="K128" s="311"/>
    </row>
    <row r="129" spans="3:11" s="78" customFormat="1" ht="12.75">
      <c r="C129" s="308"/>
      <c r="E129" s="330"/>
      <c r="F129" s="321"/>
      <c r="G129" s="321"/>
      <c r="H129" s="331"/>
      <c r="I129" s="279"/>
      <c r="J129" s="311"/>
      <c r="K129" s="311"/>
    </row>
    <row r="130" spans="3:11" s="78" customFormat="1" ht="12.75">
      <c r="C130" s="308"/>
      <c r="E130" s="330"/>
      <c r="F130" s="321"/>
      <c r="G130" s="321"/>
      <c r="H130" s="331"/>
      <c r="I130" s="279"/>
      <c r="J130" s="311"/>
      <c r="K130" s="311"/>
    </row>
    <row r="131" spans="3:11" s="78" customFormat="1" ht="12.75">
      <c r="C131" s="308"/>
      <c r="E131" s="330"/>
      <c r="F131" s="321"/>
      <c r="G131" s="321"/>
      <c r="H131" s="331"/>
      <c r="I131" s="279"/>
      <c r="J131" s="311"/>
      <c r="K131" s="311"/>
    </row>
    <row r="132" spans="3:11" s="78" customFormat="1" ht="12.75">
      <c r="C132" s="308"/>
      <c r="E132" s="330"/>
      <c r="F132" s="321"/>
      <c r="G132" s="321"/>
      <c r="H132" s="331"/>
      <c r="I132" s="279"/>
      <c r="J132" s="311"/>
      <c r="K132" s="311"/>
    </row>
    <row r="133" spans="3:11" s="78" customFormat="1" ht="12.75">
      <c r="C133" s="308"/>
      <c r="E133" s="330"/>
      <c r="F133" s="321"/>
      <c r="G133" s="321"/>
      <c r="H133" s="331"/>
      <c r="I133" s="279"/>
      <c r="J133" s="311"/>
      <c r="K133" s="311"/>
    </row>
    <row r="134" spans="3:11" s="78" customFormat="1" ht="12.75">
      <c r="C134" s="308"/>
      <c r="E134" s="330"/>
      <c r="F134" s="321"/>
      <c r="G134" s="321"/>
      <c r="H134" s="331"/>
      <c r="I134" s="279"/>
      <c r="J134" s="311"/>
      <c r="K134" s="311"/>
    </row>
    <row r="135" spans="3:11" s="78" customFormat="1" ht="12.75">
      <c r="C135" s="308"/>
      <c r="E135" s="330"/>
      <c r="F135" s="321"/>
      <c r="G135" s="321"/>
      <c r="H135" s="331"/>
      <c r="I135" s="279"/>
      <c r="J135" s="311"/>
      <c r="K135" s="311"/>
    </row>
    <row r="136" spans="3:11" s="78" customFormat="1" ht="12.75">
      <c r="C136" s="308"/>
      <c r="E136" s="330"/>
      <c r="F136" s="321"/>
      <c r="G136" s="321"/>
      <c r="H136" s="331"/>
      <c r="I136" s="279"/>
      <c r="J136" s="311"/>
      <c r="K136" s="311"/>
    </row>
    <row r="137" spans="3:11" s="78" customFormat="1" ht="12.75">
      <c r="C137" s="308"/>
      <c r="E137" s="330"/>
      <c r="F137" s="321"/>
      <c r="G137" s="321"/>
      <c r="H137" s="331"/>
      <c r="I137" s="279"/>
      <c r="J137" s="311"/>
      <c r="K137" s="311"/>
    </row>
    <row r="138" spans="3:11" s="78" customFormat="1" ht="12.75">
      <c r="C138" s="308"/>
      <c r="E138" s="330"/>
      <c r="F138" s="321"/>
      <c r="G138" s="321"/>
      <c r="H138" s="331"/>
      <c r="I138" s="279"/>
      <c r="J138" s="311"/>
      <c r="K138" s="311"/>
    </row>
    <row r="139" spans="3:11" s="78" customFormat="1" ht="12.75">
      <c r="C139" s="308"/>
      <c r="E139" s="330"/>
      <c r="F139" s="321"/>
      <c r="G139" s="321"/>
      <c r="H139" s="331"/>
      <c r="I139" s="279"/>
      <c r="J139" s="311"/>
      <c r="K139" s="311"/>
    </row>
    <row r="140" spans="3:11" s="78" customFormat="1" ht="12.75">
      <c r="C140" s="308"/>
      <c r="E140" s="330"/>
      <c r="F140" s="321"/>
      <c r="G140" s="321"/>
      <c r="H140" s="331"/>
      <c r="I140" s="279"/>
      <c r="J140" s="311"/>
      <c r="K140" s="311"/>
    </row>
    <row r="141" spans="3:11" s="78" customFormat="1" ht="12.75">
      <c r="C141" s="308"/>
      <c r="E141" s="330"/>
      <c r="F141" s="321"/>
      <c r="G141" s="321"/>
      <c r="H141" s="331"/>
      <c r="I141" s="279"/>
      <c r="J141" s="311"/>
      <c r="K141" s="311"/>
    </row>
    <row r="142" spans="3:11" s="78" customFormat="1" ht="12.75">
      <c r="C142" s="308"/>
      <c r="E142" s="330"/>
      <c r="F142" s="321"/>
      <c r="G142" s="321"/>
      <c r="H142" s="331"/>
      <c r="I142" s="279"/>
      <c r="J142" s="311"/>
      <c r="K142" s="311"/>
    </row>
    <row r="143" spans="3:11" s="78" customFormat="1" ht="12.75">
      <c r="C143" s="308"/>
      <c r="E143" s="330"/>
      <c r="F143" s="321"/>
      <c r="G143" s="321"/>
      <c r="H143" s="331"/>
      <c r="I143" s="279"/>
      <c r="J143" s="311"/>
      <c r="K143" s="311"/>
    </row>
    <row r="144" spans="3:11" s="78" customFormat="1" ht="12.75">
      <c r="C144" s="308"/>
      <c r="E144" s="330"/>
      <c r="F144" s="321"/>
      <c r="G144" s="321"/>
      <c r="H144" s="331"/>
      <c r="I144" s="279"/>
      <c r="J144" s="311"/>
      <c r="K144" s="311"/>
    </row>
    <row r="145" spans="3:11" s="78" customFormat="1" ht="12.75">
      <c r="C145" s="308"/>
      <c r="E145" s="330"/>
      <c r="F145" s="321"/>
      <c r="G145" s="321"/>
      <c r="H145" s="331"/>
      <c r="I145" s="279"/>
      <c r="J145" s="311"/>
      <c r="K145" s="311"/>
    </row>
    <row r="146" spans="3:11" s="78" customFormat="1" ht="12.75">
      <c r="C146" s="308"/>
      <c r="E146" s="330"/>
      <c r="F146" s="321"/>
      <c r="G146" s="321"/>
      <c r="H146" s="331"/>
      <c r="I146" s="279"/>
      <c r="J146" s="311"/>
      <c r="K146" s="311"/>
    </row>
    <row r="147" spans="3:11" s="78" customFormat="1" ht="12.75">
      <c r="C147" s="308"/>
      <c r="E147" s="330"/>
      <c r="F147" s="321"/>
      <c r="G147" s="321"/>
      <c r="H147" s="331"/>
      <c r="I147" s="279"/>
      <c r="J147" s="311"/>
      <c r="K147" s="311"/>
    </row>
    <row r="148" spans="3:11" s="78" customFormat="1" ht="12.75">
      <c r="C148" s="308"/>
      <c r="E148" s="330"/>
      <c r="F148" s="321"/>
      <c r="G148" s="321"/>
      <c r="H148" s="331"/>
      <c r="I148" s="279"/>
      <c r="J148" s="311"/>
      <c r="K148" s="311"/>
    </row>
    <row r="149" spans="3:11" s="78" customFormat="1" ht="12.75">
      <c r="C149" s="308"/>
      <c r="E149" s="330"/>
      <c r="F149" s="321"/>
      <c r="G149" s="321"/>
      <c r="H149" s="331"/>
      <c r="I149" s="279"/>
      <c r="J149" s="311"/>
      <c r="K149" s="311"/>
    </row>
    <row r="150" spans="3:11" s="78" customFormat="1" ht="12.75">
      <c r="C150" s="308"/>
      <c r="E150" s="330"/>
      <c r="F150" s="321"/>
      <c r="G150" s="321"/>
      <c r="H150" s="331"/>
      <c r="I150" s="279"/>
      <c r="J150" s="311"/>
      <c r="K150" s="311"/>
    </row>
    <row r="151" spans="3:11" s="78" customFormat="1" ht="12.75">
      <c r="C151" s="308"/>
      <c r="E151" s="330"/>
      <c r="F151" s="321"/>
      <c r="G151" s="321"/>
      <c r="H151" s="331"/>
      <c r="I151" s="279"/>
      <c r="J151" s="311"/>
      <c r="K151" s="311"/>
    </row>
    <row r="152" spans="3:11" s="78" customFormat="1" ht="12.75">
      <c r="C152" s="308"/>
      <c r="E152" s="330"/>
      <c r="F152" s="321"/>
      <c r="G152" s="321"/>
      <c r="H152" s="331"/>
      <c r="I152" s="279"/>
      <c r="J152" s="311"/>
      <c r="K152" s="311"/>
    </row>
    <row r="153" spans="3:11" s="78" customFormat="1" ht="12.75">
      <c r="C153" s="308"/>
      <c r="E153" s="330"/>
      <c r="F153" s="321"/>
      <c r="G153" s="321"/>
      <c r="H153" s="331"/>
      <c r="I153" s="279"/>
      <c r="J153" s="311"/>
      <c r="K153" s="311"/>
    </row>
    <row r="154" spans="3:11" s="78" customFormat="1" ht="12.75">
      <c r="C154" s="308"/>
      <c r="E154" s="330"/>
      <c r="F154" s="321"/>
      <c r="G154" s="321"/>
      <c r="H154" s="331"/>
      <c r="I154" s="279"/>
      <c r="J154" s="311"/>
      <c r="K154" s="311"/>
    </row>
    <row r="155" spans="3:11" s="78" customFormat="1" ht="12.75">
      <c r="C155" s="308"/>
      <c r="E155" s="330"/>
      <c r="F155" s="321"/>
      <c r="G155" s="321"/>
      <c r="H155" s="331"/>
      <c r="I155" s="279"/>
      <c r="J155" s="311"/>
      <c r="K155" s="311"/>
    </row>
    <row r="156" spans="3:11" s="78" customFormat="1" ht="12.75">
      <c r="C156" s="308"/>
      <c r="E156" s="330"/>
      <c r="F156" s="321"/>
      <c r="G156" s="321"/>
      <c r="H156" s="331"/>
      <c r="I156" s="279"/>
      <c r="J156" s="311"/>
      <c r="K156" s="311"/>
    </row>
    <row r="157" spans="3:11" s="78" customFormat="1" ht="12.75">
      <c r="C157" s="308"/>
      <c r="E157" s="330"/>
      <c r="F157" s="321"/>
      <c r="G157" s="321"/>
      <c r="H157" s="331"/>
      <c r="I157" s="279"/>
      <c r="J157" s="311"/>
      <c r="K157" s="311"/>
    </row>
    <row r="158" spans="3:11" s="78" customFormat="1" ht="12.75">
      <c r="C158" s="308"/>
      <c r="E158" s="330"/>
      <c r="F158" s="321"/>
      <c r="G158" s="321"/>
      <c r="H158" s="331"/>
      <c r="I158" s="279"/>
      <c r="J158" s="311"/>
      <c r="K158" s="311"/>
    </row>
    <row r="159" spans="3:11" s="78" customFormat="1" ht="12.75">
      <c r="C159" s="308"/>
      <c r="E159" s="330"/>
      <c r="F159" s="321"/>
      <c r="G159" s="321"/>
      <c r="H159" s="331"/>
      <c r="I159" s="279"/>
      <c r="J159" s="311"/>
      <c r="K159" s="311"/>
    </row>
    <row r="160" spans="3:11" s="78" customFormat="1" ht="12.75">
      <c r="C160" s="308"/>
      <c r="E160" s="330"/>
      <c r="F160" s="321"/>
      <c r="G160" s="321"/>
      <c r="H160" s="331"/>
      <c r="I160" s="279"/>
      <c r="J160" s="311"/>
      <c r="K160" s="311"/>
    </row>
    <row r="161" spans="3:11" s="78" customFormat="1" ht="12.75">
      <c r="C161" s="308"/>
      <c r="E161" s="330"/>
      <c r="F161" s="321"/>
      <c r="G161" s="321"/>
      <c r="H161" s="331"/>
      <c r="I161" s="279"/>
      <c r="J161" s="311"/>
      <c r="K161" s="311"/>
    </row>
    <row r="162" spans="3:11" s="78" customFormat="1" ht="12.75">
      <c r="C162" s="308"/>
      <c r="E162" s="330"/>
      <c r="F162" s="321"/>
      <c r="G162" s="321"/>
      <c r="H162" s="331"/>
      <c r="I162" s="279"/>
      <c r="J162" s="311"/>
      <c r="K162" s="311"/>
    </row>
    <row r="163" spans="3:11" s="78" customFormat="1" ht="12.75">
      <c r="C163" s="308"/>
      <c r="E163" s="330"/>
      <c r="F163" s="321"/>
      <c r="G163" s="321"/>
      <c r="H163" s="331"/>
      <c r="I163" s="279"/>
      <c r="J163" s="311"/>
      <c r="K163" s="311"/>
    </row>
    <row r="164" spans="3:11" s="78" customFormat="1" ht="12.75">
      <c r="C164" s="308"/>
      <c r="E164" s="330"/>
      <c r="F164" s="321"/>
      <c r="G164" s="321"/>
      <c r="H164" s="331"/>
      <c r="I164" s="279"/>
      <c r="J164" s="311"/>
      <c r="K164" s="311"/>
    </row>
    <row r="165" spans="3:11" s="78" customFormat="1" ht="12.75">
      <c r="C165" s="308"/>
      <c r="E165" s="330"/>
      <c r="F165" s="321"/>
      <c r="G165" s="321"/>
      <c r="H165" s="331"/>
      <c r="I165" s="279"/>
      <c r="J165" s="311"/>
      <c r="K165" s="311"/>
    </row>
    <row r="166" spans="3:11" s="78" customFormat="1" ht="12.75">
      <c r="C166" s="308"/>
      <c r="E166" s="330"/>
      <c r="F166" s="321"/>
      <c r="G166" s="321"/>
      <c r="H166" s="331"/>
      <c r="I166" s="279"/>
      <c r="J166" s="311"/>
      <c r="K166" s="311"/>
    </row>
    <row r="167" spans="3:11" s="78" customFormat="1" ht="12.75">
      <c r="C167" s="308"/>
      <c r="E167" s="330"/>
      <c r="F167" s="321"/>
      <c r="G167" s="321"/>
      <c r="H167" s="331"/>
      <c r="I167" s="279"/>
      <c r="J167" s="311"/>
      <c r="K167" s="311"/>
    </row>
    <row r="168" spans="3:11" s="78" customFormat="1" ht="12.75">
      <c r="C168" s="308"/>
      <c r="E168" s="330"/>
      <c r="F168" s="321"/>
      <c r="G168" s="321"/>
      <c r="H168" s="331"/>
      <c r="I168" s="279"/>
      <c r="J168" s="311"/>
      <c r="K168" s="311"/>
    </row>
    <row r="169" spans="3:11" s="78" customFormat="1" ht="12.75">
      <c r="C169" s="308"/>
      <c r="E169" s="330"/>
      <c r="F169" s="321"/>
      <c r="G169" s="321"/>
      <c r="H169" s="331"/>
      <c r="I169" s="279"/>
      <c r="J169" s="311"/>
      <c r="K169" s="311"/>
    </row>
    <row r="170" spans="3:11" s="78" customFormat="1" ht="12.75">
      <c r="C170" s="308"/>
      <c r="E170" s="330"/>
      <c r="F170" s="321"/>
      <c r="G170" s="321"/>
      <c r="H170" s="331"/>
      <c r="I170" s="279"/>
      <c r="J170" s="311"/>
      <c r="K170" s="311"/>
    </row>
    <row r="171" spans="3:11" s="78" customFormat="1" ht="12.75">
      <c r="C171" s="308"/>
      <c r="E171" s="330"/>
      <c r="F171" s="321"/>
      <c r="G171" s="321"/>
      <c r="H171" s="331"/>
      <c r="I171" s="279"/>
      <c r="J171" s="311"/>
      <c r="K171" s="311"/>
    </row>
    <row r="172" spans="3:11" s="78" customFormat="1" ht="12.75">
      <c r="C172" s="308"/>
      <c r="E172" s="330"/>
      <c r="F172" s="321"/>
      <c r="G172" s="321"/>
      <c r="H172" s="331"/>
      <c r="I172" s="279"/>
      <c r="J172" s="311"/>
      <c r="K172" s="311"/>
    </row>
    <row r="173" spans="3:11" s="78" customFormat="1" ht="12.75">
      <c r="C173" s="308"/>
      <c r="E173" s="330"/>
      <c r="F173" s="321"/>
      <c r="G173" s="321"/>
      <c r="H173" s="331"/>
      <c r="I173" s="279"/>
      <c r="J173" s="311"/>
      <c r="K173" s="311"/>
    </row>
    <row r="174" spans="3:11" s="78" customFormat="1" ht="12.75">
      <c r="C174" s="308"/>
      <c r="E174" s="330"/>
      <c r="F174" s="321"/>
      <c r="G174" s="321"/>
      <c r="H174" s="331"/>
      <c r="I174" s="279"/>
      <c r="J174" s="311"/>
      <c r="K174" s="311"/>
    </row>
    <row r="175" spans="3:11" s="78" customFormat="1" ht="12.75">
      <c r="C175" s="308"/>
      <c r="E175" s="330"/>
      <c r="F175" s="321"/>
      <c r="G175" s="321"/>
      <c r="H175" s="331"/>
      <c r="I175" s="279"/>
      <c r="J175" s="311"/>
      <c r="K175" s="311"/>
    </row>
    <row r="176" spans="3:11" s="78" customFormat="1" ht="12.75">
      <c r="C176" s="308"/>
      <c r="E176" s="330"/>
      <c r="F176" s="321"/>
      <c r="G176" s="321"/>
      <c r="H176" s="331"/>
      <c r="I176" s="279"/>
      <c r="J176" s="311"/>
      <c r="K176" s="311"/>
    </row>
    <row r="177" spans="3:11" s="78" customFormat="1" ht="12.75">
      <c r="C177" s="308"/>
      <c r="E177" s="330"/>
      <c r="F177" s="321"/>
      <c r="G177" s="321"/>
      <c r="H177" s="331"/>
      <c r="I177" s="279"/>
      <c r="J177" s="311"/>
      <c r="K177" s="311"/>
    </row>
    <row r="178" spans="3:11" s="78" customFormat="1" ht="12.75">
      <c r="C178" s="308"/>
      <c r="E178" s="330"/>
      <c r="F178" s="321"/>
      <c r="G178" s="321"/>
      <c r="H178" s="331"/>
      <c r="I178" s="279"/>
      <c r="J178" s="311"/>
      <c r="K178" s="311"/>
    </row>
    <row r="179" spans="3:11" s="78" customFormat="1" ht="12.75">
      <c r="C179" s="308"/>
      <c r="E179" s="330"/>
      <c r="F179" s="321"/>
      <c r="G179" s="321"/>
      <c r="H179" s="331"/>
      <c r="I179" s="279"/>
      <c r="J179" s="311"/>
      <c r="K179" s="311"/>
    </row>
    <row r="180" spans="3:11" s="78" customFormat="1" ht="12.75">
      <c r="C180" s="308"/>
      <c r="E180" s="330"/>
      <c r="F180" s="321"/>
      <c r="G180" s="321"/>
      <c r="H180" s="331"/>
      <c r="I180" s="279"/>
      <c r="J180" s="311"/>
      <c r="K180" s="311"/>
    </row>
    <row r="181" spans="3:11" s="78" customFormat="1" ht="12.75">
      <c r="C181" s="308"/>
      <c r="E181" s="330"/>
      <c r="F181" s="321"/>
      <c r="G181" s="321"/>
      <c r="H181" s="331"/>
      <c r="I181" s="279"/>
      <c r="J181" s="311"/>
      <c r="K181" s="311"/>
    </row>
    <row r="182" spans="3:11" s="78" customFormat="1" ht="12.75">
      <c r="C182" s="308"/>
      <c r="E182" s="330"/>
      <c r="F182" s="321"/>
      <c r="G182" s="321"/>
      <c r="H182" s="331"/>
      <c r="I182" s="279"/>
      <c r="J182" s="311"/>
      <c r="K182" s="311"/>
    </row>
    <row r="183" spans="3:11" s="78" customFormat="1" ht="12.75">
      <c r="C183" s="308"/>
      <c r="E183" s="330"/>
      <c r="F183" s="321"/>
      <c r="G183" s="321"/>
      <c r="H183" s="331"/>
      <c r="I183" s="279"/>
      <c r="J183" s="311"/>
      <c r="K183" s="311"/>
    </row>
    <row r="184" spans="3:11" s="78" customFormat="1" ht="12.75">
      <c r="C184" s="308"/>
      <c r="E184" s="330"/>
      <c r="F184" s="321"/>
      <c r="G184" s="321"/>
      <c r="H184" s="331"/>
      <c r="I184" s="279"/>
      <c r="J184" s="311"/>
      <c r="K184" s="311"/>
    </row>
    <row r="185" spans="3:11" s="78" customFormat="1" ht="12.75">
      <c r="C185" s="308"/>
      <c r="E185" s="330"/>
      <c r="F185" s="321"/>
      <c r="G185" s="321"/>
      <c r="H185" s="331"/>
      <c r="I185" s="279"/>
      <c r="J185" s="311"/>
      <c r="K185" s="311"/>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5.xml><?xml version="1.0" encoding="utf-8"?>
<worksheet xmlns="http://schemas.openxmlformats.org/spreadsheetml/2006/main" xmlns:r="http://schemas.openxmlformats.org/officeDocument/2006/relationships">
  <sheetPr codeName="List18">
    <tabColor rgb="FF92D050"/>
  </sheetPr>
  <dimension ref="A1:O216"/>
  <sheetViews>
    <sheetView view="pageBreakPreview" zoomScaleSheetLayoutView="100" workbookViewId="0" topLeftCell="A1">
      <selection activeCell="K109" sqref="K109"/>
    </sheetView>
  </sheetViews>
  <sheetFormatPr defaultColWidth="9.00390625" defaultRowHeight="12.75"/>
  <cols>
    <col min="1" max="1" width="2.625" style="76" customWidth="1"/>
    <col min="2" max="2" width="6.125" style="76" customWidth="1"/>
    <col min="3" max="3" width="43.625" style="103" customWidth="1"/>
    <col min="4" max="4" width="6.25390625" style="76" customWidth="1"/>
    <col min="5" max="5" width="8.375" style="104" bestFit="1" customWidth="1"/>
    <col min="6" max="6" width="9.25390625" style="105" customWidth="1"/>
    <col min="7" max="7" width="13.25390625" style="105" customWidth="1"/>
    <col min="8" max="8" width="20.375" style="271" customWidth="1"/>
    <col min="9" max="9" width="11.75390625" style="270" customWidth="1"/>
    <col min="10" max="11" width="11.75390625" style="183"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23" t="str">
        <f>+OSNOVA!A2</f>
        <v>POPIS DEL S PREDRAČUNOM</v>
      </c>
      <c r="C1" s="523"/>
      <c r="D1" s="524"/>
      <c r="E1" s="525"/>
      <c r="F1" s="526"/>
      <c r="G1" s="526"/>
      <c r="H1" s="271"/>
      <c r="I1" s="270"/>
      <c r="J1" s="183"/>
      <c r="K1" s="183"/>
      <c r="L1" s="528"/>
    </row>
    <row r="2" spans="1:12" s="111" customFormat="1" ht="12.75">
      <c r="A2" s="523"/>
      <c r="B2" s="523"/>
      <c r="C2" s="523"/>
      <c r="D2" s="524"/>
      <c r="E2" s="525"/>
      <c r="F2" s="526"/>
      <c r="G2" s="526"/>
      <c r="H2" s="271"/>
      <c r="I2" s="270"/>
      <c r="J2" s="183"/>
      <c r="K2" s="183"/>
      <c r="L2" s="528"/>
    </row>
    <row r="3" spans="1:12" s="111" customFormat="1" ht="12.75">
      <c r="A3" s="523" t="str">
        <f>+OZN</f>
        <v>4.</v>
      </c>
      <c r="C3" s="523" t="str">
        <f>+DEL</f>
        <v>ELEKTRIČNE INŠTALACIJE</v>
      </c>
      <c r="D3" s="524"/>
      <c r="E3" s="525"/>
      <c r="F3" s="526"/>
      <c r="G3" s="526"/>
      <c r="H3" s="271"/>
      <c r="I3" s="270"/>
      <c r="J3" s="183"/>
      <c r="K3" s="183"/>
      <c r="L3" s="528"/>
    </row>
    <row r="4" spans="1:12" s="111" customFormat="1" ht="12.75">
      <c r="A4" s="523"/>
      <c r="B4" s="529"/>
      <c r="C4" s="523"/>
      <c r="D4" s="524"/>
      <c r="E4" s="525"/>
      <c r="F4" s="526"/>
      <c r="G4" s="526"/>
      <c r="H4" s="271"/>
      <c r="I4" s="270"/>
      <c r="J4" s="183"/>
      <c r="K4" s="183"/>
      <c r="L4" s="528"/>
    </row>
    <row r="5" spans="1:12" s="426" customFormat="1" ht="12.75">
      <c r="A5" s="572" t="str">
        <f>+OSNOVA!D35</f>
        <v>E2.</v>
      </c>
      <c r="B5" s="573"/>
      <c r="C5" s="572" t="str">
        <f>+OSNOVA!E35</f>
        <v>RAZSVETLJAVA</v>
      </c>
      <c r="D5" s="574"/>
      <c r="E5" s="575"/>
      <c r="F5" s="576"/>
      <c r="G5" s="576"/>
      <c r="H5" s="273"/>
      <c r="I5" s="270"/>
      <c r="J5" s="282"/>
      <c r="K5" s="282"/>
      <c r="L5" s="577"/>
    </row>
    <row r="6" spans="1:12" s="172" customFormat="1" ht="18.75">
      <c r="A6" s="166"/>
      <c r="B6" s="167"/>
      <c r="C6" s="166"/>
      <c r="D6" s="168"/>
      <c r="E6" s="169"/>
      <c r="F6" s="170"/>
      <c r="G6" s="170"/>
      <c r="H6" s="171"/>
      <c r="I6" s="270"/>
      <c r="J6" s="267"/>
      <c r="K6" s="267"/>
      <c r="L6" s="173"/>
    </row>
    <row r="7" spans="1:12" ht="12.75" customHeight="1">
      <c r="A7" s="92" t="s">
        <v>131</v>
      </c>
      <c r="B7" s="92"/>
      <c r="C7" s="110"/>
      <c r="D7" s="92"/>
      <c r="E7" s="92"/>
      <c r="F7" s="92"/>
      <c r="G7" s="92"/>
      <c r="L7" s="77"/>
    </row>
    <row r="8" spans="1:15" s="111" customFormat="1" ht="12.75">
      <c r="A8" s="93" t="s">
        <v>0</v>
      </c>
      <c r="B8" s="93"/>
      <c r="C8" s="120" t="s">
        <v>1</v>
      </c>
      <c r="D8" s="93" t="s">
        <v>2</v>
      </c>
      <c r="E8" s="94" t="s">
        <v>3</v>
      </c>
      <c r="F8" s="95" t="s">
        <v>4</v>
      </c>
      <c r="G8" s="95" t="s">
        <v>5</v>
      </c>
      <c r="H8" s="96" t="s">
        <v>102</v>
      </c>
      <c r="I8" s="272" t="s">
        <v>133</v>
      </c>
      <c r="J8" s="268" t="s">
        <v>115</v>
      </c>
      <c r="K8" s="268" t="s">
        <v>116</v>
      </c>
      <c r="L8" s="113"/>
      <c r="N8" s="112"/>
      <c r="O8" s="112"/>
    </row>
    <row r="9" spans="1:11" s="78" customFormat="1" ht="12.75">
      <c r="A9" s="158"/>
      <c r="B9" s="153"/>
      <c r="C9" s="121"/>
      <c r="D9" s="86"/>
      <c r="E9" s="88"/>
      <c r="F9" s="92"/>
      <c r="G9" s="92"/>
      <c r="H9" s="280"/>
      <c r="I9" s="270"/>
      <c r="J9" s="285"/>
      <c r="K9" s="285"/>
    </row>
    <row r="10" spans="1:11" s="178" customFormat="1" ht="13.5" thickBot="1">
      <c r="A10" s="566"/>
      <c r="B10" s="567" t="s">
        <v>117</v>
      </c>
      <c r="C10" s="565" t="s">
        <v>137</v>
      </c>
      <c r="D10" s="174"/>
      <c r="E10" s="175"/>
      <c r="F10" s="176"/>
      <c r="G10" s="177"/>
      <c r="H10" s="273"/>
      <c r="I10" s="270"/>
      <c r="J10" s="282"/>
      <c r="K10" s="282"/>
    </row>
    <row r="11" spans="1:11" s="178" customFormat="1" ht="15.75">
      <c r="A11" s="315"/>
      <c r="B11" s="316"/>
      <c r="C11" s="317"/>
      <c r="D11" s="214"/>
      <c r="E11" s="318"/>
      <c r="F11" s="215"/>
      <c r="G11" s="319"/>
      <c r="H11" s="273"/>
      <c r="I11" s="270"/>
      <c r="J11" s="282"/>
      <c r="K11" s="282"/>
    </row>
    <row r="12" spans="1:7" ht="12.75">
      <c r="A12" s="157"/>
      <c r="B12" s="156"/>
      <c r="C12" s="314" t="s">
        <v>195</v>
      </c>
      <c r="E12" s="106"/>
      <c r="G12" s="107"/>
    </row>
    <row r="13" spans="1:7" ht="12.75">
      <c r="A13" s="157"/>
      <c r="B13" s="156"/>
      <c r="C13" s="341"/>
      <c r="E13" s="106"/>
      <c r="G13" s="107"/>
    </row>
    <row r="14" spans="1:15" s="78" customFormat="1" ht="110.25" customHeight="1">
      <c r="A14" s="161" t="str">
        <f>$B$10</f>
        <v>I.</v>
      </c>
      <c r="B14" s="153">
        <f>1</f>
        <v>1</v>
      </c>
      <c r="C14" s="383" t="s">
        <v>511</v>
      </c>
      <c r="D14" s="116" t="s">
        <v>103</v>
      </c>
      <c r="E14" s="102">
        <v>41</v>
      </c>
      <c r="F14" s="101">
        <f>IF(OSNOVA!$B$42=1,+H14*FRD*DF*(I14+1),"")</f>
        <v>0</v>
      </c>
      <c r="G14" s="101">
        <f>IF(OSNOVA!$B$42=1,E14*F14,"")</f>
        <v>0</v>
      </c>
      <c r="H14" s="274"/>
      <c r="I14" s="270"/>
      <c r="J14" s="284"/>
      <c r="K14" s="284"/>
      <c r="L14" s="80"/>
      <c r="M14" s="81"/>
      <c r="N14" s="117"/>
      <c r="O14" s="385"/>
    </row>
    <row r="15" spans="1:15" s="78" customFormat="1" ht="24">
      <c r="A15" s="161"/>
      <c r="B15" s="153"/>
      <c r="C15" s="407" t="s">
        <v>321</v>
      </c>
      <c r="D15" s="116" t="s">
        <v>103</v>
      </c>
      <c r="E15" s="102">
        <v>5</v>
      </c>
      <c r="F15" s="101">
        <f>IF(OSNOVA!$B$42=1,+H15*FRD*DF*(I15+1),"")</f>
        <v>0</v>
      </c>
      <c r="G15" s="101">
        <f>IF(OSNOVA!$B$42=1,E15*F15,"")</f>
        <v>0</v>
      </c>
      <c r="H15" s="274"/>
      <c r="I15" s="270"/>
      <c r="J15" s="284"/>
      <c r="K15" s="284"/>
      <c r="L15" s="80"/>
      <c r="M15" s="81"/>
      <c r="N15" s="117"/>
      <c r="O15" s="385"/>
    </row>
    <row r="16" spans="1:15" s="78" customFormat="1" ht="12.75">
      <c r="A16" s="161"/>
      <c r="B16" s="153"/>
      <c r="C16" s="407" t="s">
        <v>322</v>
      </c>
      <c r="D16" s="116" t="s">
        <v>103</v>
      </c>
      <c r="E16" s="102">
        <v>5</v>
      </c>
      <c r="F16" s="101">
        <f>IF(OSNOVA!$B$42=1,+H16*FRD*DF*(I16+1),"")</f>
        <v>0</v>
      </c>
      <c r="G16" s="101">
        <f>IF(OSNOVA!$B$42=1,E16*F16,"")</f>
        <v>0</v>
      </c>
      <c r="H16" s="274"/>
      <c r="I16" s="270"/>
      <c r="J16" s="284"/>
      <c r="K16" s="284"/>
      <c r="L16" s="80"/>
      <c r="M16" s="81"/>
      <c r="N16" s="117"/>
      <c r="O16" s="385"/>
    </row>
    <row r="17" spans="1:15" s="85" customFormat="1" ht="12.75">
      <c r="A17" s="159"/>
      <c r="B17" s="154"/>
      <c r="C17" s="383"/>
      <c r="D17" s="116"/>
      <c r="E17" s="102"/>
      <c r="F17" s="101"/>
      <c r="G17" s="101"/>
      <c r="H17" s="274"/>
      <c r="I17" s="276"/>
      <c r="J17" s="134"/>
      <c r="K17" s="134"/>
      <c r="L17" s="118"/>
      <c r="M17" s="83"/>
      <c r="N17" s="117"/>
      <c r="O17" s="306"/>
    </row>
    <row r="18" spans="1:15" s="78" customFormat="1" ht="84">
      <c r="A18" s="161" t="str">
        <f>$B$10</f>
        <v>I.</v>
      </c>
      <c r="B18" s="153">
        <f>COUNT($A$14:B14)+1</f>
        <v>2</v>
      </c>
      <c r="C18" s="383" t="s">
        <v>512</v>
      </c>
      <c r="D18" s="116" t="s">
        <v>103</v>
      </c>
      <c r="E18" s="102">
        <v>102</v>
      </c>
      <c r="F18" s="101">
        <f>IF(OSNOVA!$B$42=1,+H18*FRD*DF*(I18+1),"")</f>
        <v>0</v>
      </c>
      <c r="G18" s="101">
        <f>IF(OSNOVA!$B$42=1,E18*F18,"")</f>
        <v>0</v>
      </c>
      <c r="H18" s="274"/>
      <c r="I18" s="270"/>
      <c r="J18" s="386"/>
      <c r="K18" s="284"/>
      <c r="L18" s="80"/>
      <c r="M18" s="81"/>
      <c r="N18" s="117"/>
      <c r="O18" s="385"/>
    </row>
    <row r="19" spans="1:15" s="85" customFormat="1" ht="12.75">
      <c r="A19" s="159"/>
      <c r="B19" s="154"/>
      <c r="C19" s="383"/>
      <c r="D19" s="116"/>
      <c r="E19" s="102"/>
      <c r="F19" s="101"/>
      <c r="G19" s="101"/>
      <c r="H19" s="274"/>
      <c r="I19" s="275"/>
      <c r="J19" s="283"/>
      <c r="K19" s="283"/>
      <c r="L19" s="118"/>
      <c r="M19" s="83"/>
      <c r="N19" s="117"/>
      <c r="O19" s="385"/>
    </row>
    <row r="20" spans="1:15" s="78" customFormat="1" ht="96">
      <c r="A20" s="161" t="str">
        <f>$B$10</f>
        <v>I.</v>
      </c>
      <c r="B20" s="153">
        <f>COUNT($A$14:B18)+1</f>
        <v>3</v>
      </c>
      <c r="C20" s="407" t="s">
        <v>513</v>
      </c>
      <c r="D20" s="116" t="s">
        <v>103</v>
      </c>
      <c r="E20" s="102">
        <v>57</v>
      </c>
      <c r="F20" s="101">
        <f>IF(OSNOVA!$B$42=1,+H20*FRD*DF*(I20+1),"")</f>
        <v>0</v>
      </c>
      <c r="G20" s="101">
        <f>IF(OSNOVA!$B$42=1,E20*F20,"")</f>
        <v>0</v>
      </c>
      <c r="H20" s="274"/>
      <c r="I20" s="270"/>
      <c r="J20" s="386"/>
      <c r="K20" s="284"/>
      <c r="L20" s="80"/>
      <c r="M20" s="81"/>
      <c r="N20" s="117"/>
      <c r="O20" s="385"/>
    </row>
    <row r="21" spans="1:15" s="85" customFormat="1" ht="12.75">
      <c r="A21" s="159"/>
      <c r="B21" s="154"/>
      <c r="C21" s="383"/>
      <c r="D21" s="116"/>
      <c r="E21" s="102"/>
      <c r="F21" s="101"/>
      <c r="G21" s="101"/>
      <c r="H21" s="274"/>
      <c r="I21" s="275"/>
      <c r="J21" s="283"/>
      <c r="K21" s="283"/>
      <c r="L21" s="118"/>
      <c r="M21" s="83"/>
      <c r="N21" s="117"/>
      <c r="O21" s="385"/>
    </row>
    <row r="22" spans="1:15" s="78" customFormat="1" ht="108">
      <c r="A22" s="161" t="str">
        <f>$B$10</f>
        <v>I.</v>
      </c>
      <c r="B22" s="153">
        <f>COUNT($A$14:B20)+1</f>
        <v>4</v>
      </c>
      <c r="C22" s="390" t="s">
        <v>514</v>
      </c>
      <c r="D22" s="116" t="s">
        <v>103</v>
      </c>
      <c r="E22" s="102">
        <v>6</v>
      </c>
      <c r="F22" s="101">
        <f>IF(OSNOVA!$B$42=1,+H22*FRD*DF*(I22+1),"")</f>
        <v>0</v>
      </c>
      <c r="G22" s="101">
        <f>IF(OSNOVA!$B$42=1,E22*F22,"")</f>
        <v>0</v>
      </c>
      <c r="H22" s="274"/>
      <c r="I22" s="270"/>
      <c r="J22" s="284"/>
      <c r="K22" s="284"/>
      <c r="L22" s="80"/>
      <c r="M22" s="81"/>
      <c r="N22" s="117"/>
      <c r="O22" s="385"/>
    </row>
    <row r="23" spans="1:15" s="78" customFormat="1" ht="12.75">
      <c r="A23" s="161"/>
      <c r="B23" s="153"/>
      <c r="C23" s="383"/>
      <c r="D23" s="89"/>
      <c r="E23" s="98"/>
      <c r="F23" s="97"/>
      <c r="G23" s="101"/>
      <c r="H23" s="274"/>
      <c r="I23" s="275"/>
      <c r="J23" s="283"/>
      <c r="K23" s="283"/>
      <c r="L23" s="80"/>
      <c r="M23" s="81"/>
      <c r="N23" s="117"/>
      <c r="O23" s="306"/>
    </row>
    <row r="24" spans="1:15" s="78" customFormat="1" ht="108">
      <c r="A24" s="161" t="str">
        <f>$B$10</f>
        <v>I.</v>
      </c>
      <c r="B24" s="153">
        <f>COUNT($A$14:B23)+1</f>
        <v>5</v>
      </c>
      <c r="C24" s="390" t="s">
        <v>515</v>
      </c>
      <c r="D24" s="116" t="s">
        <v>103</v>
      </c>
      <c r="E24" s="102">
        <v>25</v>
      </c>
      <c r="F24" s="101">
        <f>IF(OSNOVA!$B$42=1,+H24*FRD*DF*(I24+1),"")</f>
        <v>0</v>
      </c>
      <c r="G24" s="101">
        <f>IF(OSNOVA!$B$42=1,E24*F24,"")</f>
        <v>0</v>
      </c>
      <c r="H24" s="274"/>
      <c r="I24" s="270"/>
      <c r="J24" s="284"/>
      <c r="K24" s="284"/>
      <c r="L24" s="80"/>
      <c r="M24" s="81"/>
      <c r="N24" s="117"/>
      <c r="O24" s="385"/>
    </row>
    <row r="25" spans="1:15" s="78" customFormat="1" ht="24">
      <c r="A25" s="161"/>
      <c r="B25" s="153"/>
      <c r="C25" s="390" t="s">
        <v>316</v>
      </c>
      <c r="D25" s="116" t="s">
        <v>103</v>
      </c>
      <c r="E25" s="102">
        <v>22</v>
      </c>
      <c r="F25" s="101">
        <f>IF(OSNOVA!$B$42=1,+H25*FRD*DF*(I25+1),"")</f>
        <v>0</v>
      </c>
      <c r="G25" s="101">
        <f>IF(OSNOVA!$B$42=1,E25*F25,"")</f>
        <v>0</v>
      </c>
      <c r="H25" s="274"/>
      <c r="I25" s="270"/>
      <c r="J25" s="284"/>
      <c r="K25" s="284"/>
      <c r="L25" s="80"/>
      <c r="M25" s="81"/>
      <c r="N25" s="117"/>
      <c r="O25" s="385"/>
    </row>
    <row r="26" spans="1:15" s="78" customFormat="1" ht="12.75">
      <c r="A26" s="161"/>
      <c r="B26" s="153"/>
      <c r="C26" s="390" t="s">
        <v>317</v>
      </c>
      <c r="D26" s="116" t="s">
        <v>103</v>
      </c>
      <c r="E26" s="102">
        <v>3</v>
      </c>
      <c r="F26" s="101">
        <f>IF(OSNOVA!$B$42=1,+H26*FRD*DF*(I26+1),"")</f>
        <v>0</v>
      </c>
      <c r="G26" s="101">
        <f>IF(OSNOVA!$B$42=1,E26*F26,"")</f>
        <v>0</v>
      </c>
      <c r="H26" s="274"/>
      <c r="I26" s="270"/>
      <c r="J26" s="284"/>
      <c r="K26" s="284"/>
      <c r="L26" s="80"/>
      <c r="M26" s="81"/>
      <c r="N26" s="117"/>
      <c r="O26" s="385"/>
    </row>
    <row r="27" spans="1:15" s="78" customFormat="1" ht="36">
      <c r="A27" s="161"/>
      <c r="B27" s="153"/>
      <c r="C27" s="390" t="s">
        <v>318</v>
      </c>
      <c r="D27" s="116" t="s">
        <v>103</v>
      </c>
      <c r="E27" s="102">
        <v>19</v>
      </c>
      <c r="F27" s="101">
        <f>IF(OSNOVA!$B$42=1,+H27*FRD*DF*(I27+1),"")</f>
        <v>0</v>
      </c>
      <c r="G27" s="101">
        <f>IF(OSNOVA!$B$42=1,E27*F27,"")</f>
        <v>0</v>
      </c>
      <c r="H27" s="274"/>
      <c r="I27" s="270"/>
      <c r="J27" s="284"/>
      <c r="K27" s="284"/>
      <c r="L27" s="80"/>
      <c r="M27" s="81"/>
      <c r="N27" s="117"/>
      <c r="O27" s="385"/>
    </row>
    <row r="28" spans="1:15" s="78" customFormat="1" ht="96">
      <c r="A28" s="161"/>
      <c r="B28" s="153"/>
      <c r="C28" s="408" t="s">
        <v>319</v>
      </c>
      <c r="D28" s="116" t="s">
        <v>103</v>
      </c>
      <c r="E28" s="102">
        <v>1</v>
      </c>
      <c r="F28" s="101">
        <f>IF(OSNOVA!$B$42=1,+H28*FRD*DF*(I28+1),"")</f>
        <v>0</v>
      </c>
      <c r="G28" s="101">
        <f>IF(OSNOVA!$B$42=1,E28*F28,"")</f>
        <v>0</v>
      </c>
      <c r="H28" s="274"/>
      <c r="I28" s="270"/>
      <c r="J28" s="284"/>
      <c r="K28" s="284"/>
      <c r="L28" s="80"/>
      <c r="M28" s="81"/>
      <c r="N28" s="117"/>
      <c r="O28" s="385"/>
    </row>
    <row r="29" spans="1:15" s="78" customFormat="1" ht="60">
      <c r="A29" s="161"/>
      <c r="B29" s="153"/>
      <c r="C29" s="408" t="s">
        <v>320</v>
      </c>
      <c r="D29" s="116" t="s">
        <v>103</v>
      </c>
      <c r="E29" s="102">
        <v>2</v>
      </c>
      <c r="F29" s="101">
        <f>IF(OSNOVA!$B$42=1,+H29*FRD*DF*(I29+1),"")</f>
        <v>0</v>
      </c>
      <c r="G29" s="101">
        <f>IF(OSNOVA!$B$42=1,E29*F29,"")</f>
        <v>0</v>
      </c>
      <c r="H29" s="274"/>
      <c r="I29" s="270"/>
      <c r="J29" s="284"/>
      <c r="K29" s="284"/>
      <c r="L29" s="80"/>
      <c r="M29" s="81"/>
      <c r="N29" s="117"/>
      <c r="O29" s="385"/>
    </row>
    <row r="30" spans="1:15" s="85" customFormat="1" ht="12.75">
      <c r="A30" s="159"/>
      <c r="B30" s="154"/>
      <c r="C30" s="383"/>
      <c r="D30" s="89"/>
      <c r="E30" s="98"/>
      <c r="F30" s="97"/>
      <c r="G30" s="101"/>
      <c r="H30" s="274"/>
      <c r="I30" s="276"/>
      <c r="J30" s="134"/>
      <c r="K30" s="134"/>
      <c r="L30" s="118"/>
      <c r="M30" s="83"/>
      <c r="N30" s="117"/>
      <c r="O30" s="385"/>
    </row>
    <row r="31" spans="1:15" s="78" customFormat="1" ht="72">
      <c r="A31" s="161" t="str">
        <f>$B$10</f>
        <v>I.</v>
      </c>
      <c r="B31" s="153">
        <f>COUNT($A$14:B30)+1</f>
        <v>6</v>
      </c>
      <c r="C31" s="409" t="s">
        <v>516</v>
      </c>
      <c r="D31" s="116" t="s">
        <v>103</v>
      </c>
      <c r="E31" s="102">
        <v>9</v>
      </c>
      <c r="F31" s="101">
        <f>IF(OSNOVA!$B$42=1,+H31*FRD*DF*(I31+1),"")</f>
        <v>0</v>
      </c>
      <c r="G31" s="101">
        <f>IF(OSNOVA!$B$42=1,E31*F31,"")</f>
        <v>0</v>
      </c>
      <c r="H31" s="274"/>
      <c r="I31" s="270"/>
      <c r="J31" s="284"/>
      <c r="K31" s="284"/>
      <c r="L31" s="80"/>
      <c r="M31" s="81"/>
      <c r="N31" s="117"/>
      <c r="O31" s="385"/>
    </row>
    <row r="32" spans="1:15" s="85" customFormat="1" ht="12.75">
      <c r="A32" s="159"/>
      <c r="B32" s="154"/>
      <c r="C32" s="383"/>
      <c r="D32" s="89"/>
      <c r="E32" s="98"/>
      <c r="F32" s="97"/>
      <c r="G32" s="101"/>
      <c r="H32" s="277"/>
      <c r="I32" s="276"/>
      <c r="J32" s="134"/>
      <c r="K32" s="134"/>
      <c r="L32" s="118"/>
      <c r="M32" s="83"/>
      <c r="N32" s="117"/>
      <c r="O32" s="385"/>
    </row>
    <row r="33" spans="1:15" s="78" customFormat="1" ht="96">
      <c r="A33" s="161" t="str">
        <f>$B$10</f>
        <v>I.</v>
      </c>
      <c r="B33" s="153">
        <f>COUNT($A$14:B32)+1</f>
        <v>7</v>
      </c>
      <c r="C33" s="390" t="s">
        <v>517</v>
      </c>
      <c r="D33" s="116" t="s">
        <v>103</v>
      </c>
      <c r="E33" s="102">
        <v>11</v>
      </c>
      <c r="F33" s="101">
        <f>IF(OSNOVA!$B$42=1,+H33*FRD*DF*(I33+1),"")</f>
        <v>0</v>
      </c>
      <c r="G33" s="101">
        <f>IF(OSNOVA!$B$42=1,E33*F33,"")</f>
        <v>0</v>
      </c>
      <c r="H33" s="274"/>
      <c r="I33" s="270"/>
      <c r="J33" s="284"/>
      <c r="K33" s="284"/>
      <c r="L33" s="80"/>
      <c r="M33" s="81"/>
      <c r="N33" s="117"/>
      <c r="O33" s="385"/>
    </row>
    <row r="34" spans="1:15" s="78" customFormat="1" ht="12.75">
      <c r="A34" s="161"/>
      <c r="B34" s="153"/>
      <c r="C34" s="392"/>
      <c r="D34" s="89"/>
      <c r="E34" s="98"/>
      <c r="F34" s="97"/>
      <c r="G34" s="101"/>
      <c r="H34" s="277"/>
      <c r="I34" s="276"/>
      <c r="J34" s="134"/>
      <c r="K34" s="134"/>
      <c r="L34" s="80"/>
      <c r="M34" s="81"/>
      <c r="N34" s="117"/>
      <c r="O34" s="385"/>
    </row>
    <row r="35" spans="1:15" s="78" customFormat="1" ht="96">
      <c r="A35" s="161" t="str">
        <f>$B$10</f>
        <v>I.</v>
      </c>
      <c r="B35" s="153">
        <f>COUNT($A$14:B34)+1</f>
        <v>8</v>
      </c>
      <c r="C35" s="409" t="s">
        <v>518</v>
      </c>
      <c r="D35" s="116" t="s">
        <v>103</v>
      </c>
      <c r="E35" s="102">
        <v>4</v>
      </c>
      <c r="F35" s="101">
        <f>IF(OSNOVA!$B$42=1,+H35*FRD*DF*(I35+1),"")</f>
        <v>0</v>
      </c>
      <c r="G35" s="101">
        <f>IF(OSNOVA!$B$42=1,E35*F35,"")</f>
        <v>0</v>
      </c>
      <c r="H35" s="274"/>
      <c r="I35" s="270"/>
      <c r="J35" s="284"/>
      <c r="K35" s="284"/>
      <c r="L35" s="80"/>
      <c r="M35" s="81"/>
      <c r="N35" s="117"/>
      <c r="O35" s="385"/>
    </row>
    <row r="36" spans="1:15" s="78" customFormat="1" ht="12.75">
      <c r="A36" s="161"/>
      <c r="B36" s="153"/>
      <c r="C36" s="392"/>
      <c r="D36" s="116"/>
      <c r="E36" s="102"/>
      <c r="F36" s="101"/>
      <c r="G36" s="101"/>
      <c r="H36" s="278"/>
      <c r="I36" s="270"/>
      <c r="J36" s="284"/>
      <c r="K36" s="284"/>
      <c r="L36" s="80"/>
      <c r="M36" s="81"/>
      <c r="N36" s="117"/>
      <c r="O36" s="385"/>
    </row>
    <row r="37" spans="1:15" s="78" customFormat="1" ht="120">
      <c r="A37" s="161" t="str">
        <f>$B$10</f>
        <v>I.</v>
      </c>
      <c r="B37" s="153">
        <f>COUNT($A$14:B36)+1</f>
        <v>9</v>
      </c>
      <c r="C37" s="409" t="s">
        <v>519</v>
      </c>
      <c r="D37" s="116" t="s">
        <v>103</v>
      </c>
      <c r="E37" s="102">
        <v>18</v>
      </c>
      <c r="F37" s="101">
        <f>IF(OSNOVA!$B$42=1,+H37*FRD*DF*(I37+1),"")</f>
        <v>0</v>
      </c>
      <c r="G37" s="101">
        <f>IF(OSNOVA!$B$42=1,E37*F37,"")</f>
        <v>0</v>
      </c>
      <c r="H37" s="274"/>
      <c r="I37" s="270"/>
      <c r="J37" s="284"/>
      <c r="K37" s="284"/>
      <c r="L37" s="80"/>
      <c r="M37" s="81"/>
      <c r="N37" s="117"/>
      <c r="O37" s="385"/>
    </row>
    <row r="38" spans="1:15" s="78" customFormat="1" ht="12.75">
      <c r="A38" s="161"/>
      <c r="B38" s="153"/>
      <c r="C38" s="392"/>
      <c r="D38" s="116"/>
      <c r="E38" s="102"/>
      <c r="F38" s="101"/>
      <c r="G38" s="101"/>
      <c r="H38" s="278"/>
      <c r="I38" s="270"/>
      <c r="J38" s="284"/>
      <c r="K38" s="284"/>
      <c r="L38" s="80"/>
      <c r="M38" s="81"/>
      <c r="N38" s="117"/>
      <c r="O38" s="385"/>
    </row>
    <row r="39" spans="1:15" s="78" customFormat="1" ht="98.25">
      <c r="A39" s="161" t="str">
        <f>$B$10</f>
        <v>I.</v>
      </c>
      <c r="B39" s="153">
        <f>COUNT($A$14:B38)+1</f>
        <v>10</v>
      </c>
      <c r="C39" s="409" t="s">
        <v>520</v>
      </c>
      <c r="D39" s="116" t="s">
        <v>103</v>
      </c>
      <c r="E39" s="102">
        <v>11</v>
      </c>
      <c r="F39" s="101">
        <f>IF(OSNOVA!$B$42=1,+H39*FRD*DF*(I39+1),"")</f>
        <v>0</v>
      </c>
      <c r="G39" s="101">
        <f>IF(OSNOVA!$B$42=1,E39*F39,"")</f>
        <v>0</v>
      </c>
      <c r="H39" s="274"/>
      <c r="I39" s="270"/>
      <c r="J39" s="284"/>
      <c r="K39" s="284"/>
      <c r="L39" s="80"/>
      <c r="M39" s="81"/>
      <c r="N39" s="117"/>
      <c r="O39" s="385"/>
    </row>
    <row r="40" spans="1:15" s="78" customFormat="1" ht="12.75">
      <c r="A40" s="161"/>
      <c r="B40" s="153"/>
      <c r="C40" s="392"/>
      <c r="D40" s="116"/>
      <c r="E40" s="102"/>
      <c r="F40" s="101"/>
      <c r="G40" s="101"/>
      <c r="H40" s="278"/>
      <c r="I40" s="270"/>
      <c r="J40" s="284"/>
      <c r="K40" s="284"/>
      <c r="L40" s="80"/>
      <c r="M40" s="81"/>
      <c r="N40" s="117"/>
      <c r="O40" s="385"/>
    </row>
    <row r="41" spans="1:15" s="78" customFormat="1" ht="132">
      <c r="A41" s="161" t="str">
        <f>$B$10</f>
        <v>I.</v>
      </c>
      <c r="B41" s="153">
        <f>COUNT($A$14:B39)+1</f>
        <v>11</v>
      </c>
      <c r="C41" s="390" t="s">
        <v>521</v>
      </c>
      <c r="D41" s="116" t="s">
        <v>103</v>
      </c>
      <c r="E41" s="102">
        <v>2</v>
      </c>
      <c r="F41" s="101">
        <f>IF(OSNOVA!$B$42=1,+H41*FRD*DF*(I41+1),"")</f>
        <v>0</v>
      </c>
      <c r="G41" s="101">
        <f>IF(OSNOVA!$B$42=1,E41*F41,"")</f>
        <v>0</v>
      </c>
      <c r="H41" s="274"/>
      <c r="I41" s="270"/>
      <c r="J41" s="284"/>
      <c r="K41" s="284"/>
      <c r="L41" s="80"/>
      <c r="M41" s="81"/>
      <c r="N41" s="117"/>
      <c r="O41" s="385"/>
    </row>
    <row r="42" spans="1:15" s="78" customFormat="1" ht="12.75">
      <c r="A42" s="161"/>
      <c r="B42" s="153"/>
      <c r="C42" s="392"/>
      <c r="D42" s="116"/>
      <c r="E42" s="102"/>
      <c r="F42" s="101"/>
      <c r="G42" s="101"/>
      <c r="H42" s="274"/>
      <c r="I42" s="270"/>
      <c r="J42" s="284"/>
      <c r="K42" s="284"/>
      <c r="L42" s="80"/>
      <c r="M42" s="81"/>
      <c r="N42" s="117"/>
      <c r="O42" s="385"/>
    </row>
    <row r="43" spans="1:15" s="78" customFormat="1" ht="78.75" customHeight="1">
      <c r="A43" s="161" t="str">
        <f>$B$10</f>
        <v>I.</v>
      </c>
      <c r="B43" s="153">
        <f>COUNT($A$14:B41)+1</f>
        <v>12</v>
      </c>
      <c r="C43" s="390" t="s">
        <v>522</v>
      </c>
      <c r="D43" s="116" t="s">
        <v>103</v>
      </c>
      <c r="E43" s="102">
        <v>7</v>
      </c>
      <c r="F43" s="101">
        <f>IF(OSNOVA!$B$42=1,+H43*FRD*DF*(I43+1),"")</f>
        <v>0</v>
      </c>
      <c r="G43" s="101">
        <f>IF(OSNOVA!$B$42=1,E43*F43,"")</f>
        <v>0</v>
      </c>
      <c r="H43" s="274"/>
      <c r="I43" s="270"/>
      <c r="J43" s="284"/>
      <c r="K43" s="284"/>
      <c r="L43" s="80"/>
      <c r="M43" s="81"/>
      <c r="N43" s="117"/>
      <c r="O43" s="385"/>
    </row>
    <row r="44" spans="1:15" s="78" customFormat="1" ht="12.75">
      <c r="A44" s="161"/>
      <c r="B44" s="153"/>
      <c r="C44" s="383"/>
      <c r="D44" s="116"/>
      <c r="E44" s="102"/>
      <c r="F44" s="101"/>
      <c r="G44" s="101"/>
      <c r="H44" s="274"/>
      <c r="I44" s="270"/>
      <c r="J44" s="284"/>
      <c r="K44" s="284"/>
      <c r="L44" s="80"/>
      <c r="M44" s="81"/>
      <c r="N44" s="117"/>
      <c r="O44" s="385"/>
    </row>
    <row r="45" spans="1:15" s="78" customFormat="1" ht="60">
      <c r="A45" s="161" t="str">
        <f>$B$10</f>
        <v>I.</v>
      </c>
      <c r="B45" s="153">
        <f>COUNT($A$14:B43)+1</f>
        <v>13</v>
      </c>
      <c r="C45" s="390" t="s">
        <v>523</v>
      </c>
      <c r="D45" s="116" t="s">
        <v>103</v>
      </c>
      <c r="E45" s="102">
        <v>2</v>
      </c>
      <c r="F45" s="101">
        <f>IF(OSNOVA!$B$42=1,+H45*FRD*DF*(I45+1),"")</f>
        <v>0</v>
      </c>
      <c r="G45" s="101">
        <f>IF(OSNOVA!$B$42=1,E45*F45,"")</f>
        <v>0</v>
      </c>
      <c r="H45" s="274"/>
      <c r="I45" s="270"/>
      <c r="J45" s="284"/>
      <c r="K45" s="284"/>
      <c r="L45" s="80"/>
      <c r="M45" s="81"/>
      <c r="N45" s="117"/>
      <c r="O45" s="385"/>
    </row>
    <row r="46" spans="1:15" s="78" customFormat="1" ht="12.75">
      <c r="A46" s="161"/>
      <c r="B46" s="153"/>
      <c r="C46" s="383"/>
      <c r="D46" s="116"/>
      <c r="E46" s="102"/>
      <c r="F46" s="101"/>
      <c r="G46" s="101"/>
      <c r="H46" s="274"/>
      <c r="I46" s="270"/>
      <c r="J46" s="284"/>
      <c r="K46" s="284"/>
      <c r="L46" s="80"/>
      <c r="M46" s="81"/>
      <c r="N46" s="117"/>
      <c r="O46" s="385"/>
    </row>
    <row r="47" spans="1:15" s="78" customFormat="1" ht="72">
      <c r="A47" s="161" t="str">
        <f>$B$10</f>
        <v>I.</v>
      </c>
      <c r="B47" s="153">
        <f>COUNT($A$14:B45)+1</f>
        <v>14</v>
      </c>
      <c r="C47" s="390" t="s">
        <v>524</v>
      </c>
      <c r="D47" s="116" t="s">
        <v>103</v>
      </c>
      <c r="E47" s="102">
        <v>6</v>
      </c>
      <c r="F47" s="101">
        <f>IF(OSNOVA!$B$42=1,+H47*FRD*DF*(I47+1),"")</f>
        <v>0</v>
      </c>
      <c r="G47" s="101">
        <f>IF(OSNOVA!$B$42=1,E47*F47,"")</f>
        <v>0</v>
      </c>
      <c r="H47" s="274"/>
      <c r="I47" s="270"/>
      <c r="J47" s="284"/>
      <c r="K47" s="284"/>
      <c r="L47" s="80"/>
      <c r="M47" s="81"/>
      <c r="N47" s="117"/>
      <c r="O47" s="385"/>
    </row>
    <row r="48" spans="1:15" s="78" customFormat="1" ht="12.75">
      <c r="A48" s="161"/>
      <c r="B48" s="153"/>
      <c r="C48" s="383"/>
      <c r="D48" s="116"/>
      <c r="E48" s="102"/>
      <c r="F48" s="101"/>
      <c r="G48" s="101"/>
      <c r="H48" s="274"/>
      <c r="I48" s="270"/>
      <c r="J48" s="284"/>
      <c r="K48" s="284"/>
      <c r="L48" s="80"/>
      <c r="M48" s="81"/>
      <c r="N48" s="117"/>
      <c r="O48" s="385"/>
    </row>
    <row r="49" spans="1:15" s="78" customFormat="1" ht="72">
      <c r="A49" s="161" t="str">
        <f>$B$10</f>
        <v>I.</v>
      </c>
      <c r="B49" s="153">
        <f>COUNT($A$14:B47)+1</f>
        <v>15</v>
      </c>
      <c r="C49" s="390" t="s">
        <v>525</v>
      </c>
      <c r="D49" s="116" t="s">
        <v>103</v>
      </c>
      <c r="E49" s="102">
        <v>1</v>
      </c>
      <c r="F49" s="101">
        <f>IF(OSNOVA!$B$42=1,+H49*FRD*DF*(I49+1),"")</f>
        <v>0</v>
      </c>
      <c r="G49" s="101">
        <f>IF(OSNOVA!$B$42=1,E49*F49,"")</f>
        <v>0</v>
      </c>
      <c r="H49" s="274"/>
      <c r="I49" s="270"/>
      <c r="J49" s="284"/>
      <c r="K49" s="284"/>
      <c r="L49" s="80"/>
      <c r="M49" s="81"/>
      <c r="N49" s="117"/>
      <c r="O49" s="385"/>
    </row>
    <row r="50" spans="1:15" s="78" customFormat="1" ht="12.75">
      <c r="A50" s="161"/>
      <c r="B50" s="153"/>
      <c r="C50" s="383"/>
      <c r="D50" s="116"/>
      <c r="E50" s="102"/>
      <c r="F50" s="101"/>
      <c r="G50" s="101"/>
      <c r="H50" s="274"/>
      <c r="I50" s="270"/>
      <c r="J50" s="284"/>
      <c r="K50" s="284"/>
      <c r="L50" s="80"/>
      <c r="M50" s="81"/>
      <c r="N50" s="117"/>
      <c r="O50" s="385"/>
    </row>
    <row r="51" spans="1:15" s="78" customFormat="1" ht="132">
      <c r="A51" s="161" t="str">
        <f>$B$10</f>
        <v>I.</v>
      </c>
      <c r="B51" s="153">
        <f>COUNT($A$14:B49)+1</f>
        <v>16</v>
      </c>
      <c r="C51" s="390" t="s">
        <v>526</v>
      </c>
      <c r="D51" s="116" t="s">
        <v>103</v>
      </c>
      <c r="E51" s="102">
        <v>1</v>
      </c>
      <c r="F51" s="101">
        <f>IF(OSNOVA!$B$42=1,+H51*FRD*DF*(I51+1),"")</f>
        <v>0</v>
      </c>
      <c r="G51" s="101">
        <f>IF(OSNOVA!$B$42=1,E51*F51,"")</f>
        <v>0</v>
      </c>
      <c r="H51" s="274"/>
      <c r="I51" s="270"/>
      <c r="J51" s="284"/>
      <c r="K51" s="284"/>
      <c r="L51" s="80"/>
      <c r="M51" s="81"/>
      <c r="N51" s="117"/>
      <c r="O51" s="385"/>
    </row>
    <row r="52" spans="1:15" s="78" customFormat="1" ht="12.75">
      <c r="A52" s="161"/>
      <c r="B52" s="153"/>
      <c r="C52" s="383"/>
      <c r="D52" s="116"/>
      <c r="E52" s="102"/>
      <c r="F52" s="101"/>
      <c r="G52" s="101"/>
      <c r="H52" s="274"/>
      <c r="I52" s="270"/>
      <c r="J52" s="284"/>
      <c r="K52" s="284"/>
      <c r="L52" s="80"/>
      <c r="M52" s="81"/>
      <c r="N52" s="117"/>
      <c r="O52" s="385"/>
    </row>
    <row r="53" spans="1:15" s="78" customFormat="1" ht="108">
      <c r="A53" s="161" t="str">
        <f>$B$10</f>
        <v>I.</v>
      </c>
      <c r="B53" s="153">
        <f>COUNT($A$14:B51)+1</f>
        <v>17</v>
      </c>
      <c r="C53" s="390" t="s">
        <v>527</v>
      </c>
      <c r="D53" s="116" t="s">
        <v>103</v>
      </c>
      <c r="E53" s="102">
        <v>6</v>
      </c>
      <c r="F53" s="101">
        <f>IF(OSNOVA!$B$42=1,+H53*FRD*DF*(I53+1),"")</f>
        <v>0</v>
      </c>
      <c r="G53" s="101">
        <f>IF(OSNOVA!$B$42=1,E53*F53,"")</f>
        <v>0</v>
      </c>
      <c r="H53" s="274"/>
      <c r="I53" s="270"/>
      <c r="J53" s="284"/>
      <c r="K53" s="284"/>
      <c r="L53" s="80"/>
      <c r="M53" s="81"/>
      <c r="N53" s="117"/>
      <c r="O53" s="385"/>
    </row>
    <row r="54" spans="1:15" s="78" customFormat="1" ht="12.75">
      <c r="A54" s="161"/>
      <c r="B54" s="153"/>
      <c r="C54" s="383"/>
      <c r="D54" s="116"/>
      <c r="E54" s="102"/>
      <c r="F54" s="101"/>
      <c r="G54" s="101"/>
      <c r="H54" s="274"/>
      <c r="I54" s="270"/>
      <c r="J54" s="284"/>
      <c r="K54" s="284"/>
      <c r="L54" s="80"/>
      <c r="M54" s="81"/>
      <c r="N54" s="117"/>
      <c r="O54" s="385"/>
    </row>
    <row r="55" spans="1:15" s="78" customFormat="1" ht="24">
      <c r="A55" s="161" t="str">
        <f>$B$10</f>
        <v>I.</v>
      </c>
      <c r="B55" s="153">
        <f>COUNT($A$14:B53)+1</f>
        <v>18</v>
      </c>
      <c r="C55" s="390" t="s">
        <v>572</v>
      </c>
      <c r="D55" s="116" t="s">
        <v>10</v>
      </c>
      <c r="E55" s="102">
        <v>12</v>
      </c>
      <c r="F55" s="101">
        <f>IF(OSNOVA!$B$42=1,+H55*FRD*DF*(I55+1),"")</f>
        <v>0</v>
      </c>
      <c r="G55" s="101">
        <f>IF(OSNOVA!$B$42=1,E55*F55,"")</f>
        <v>0</v>
      </c>
      <c r="H55" s="274"/>
      <c r="I55" s="270"/>
      <c r="J55" s="284"/>
      <c r="K55" s="284"/>
      <c r="L55" s="80"/>
      <c r="M55" s="81"/>
      <c r="N55" s="117"/>
      <c r="O55" s="385"/>
    </row>
    <row r="56" spans="1:15" s="78" customFormat="1" ht="12.75">
      <c r="A56" s="161"/>
      <c r="B56" s="153"/>
      <c r="C56" s="383"/>
      <c r="D56" s="116"/>
      <c r="E56" s="102"/>
      <c r="F56" s="101"/>
      <c r="G56" s="101"/>
      <c r="H56" s="274"/>
      <c r="I56" s="270"/>
      <c r="J56" s="284"/>
      <c r="K56" s="284"/>
      <c r="L56" s="80"/>
      <c r="M56" s="81"/>
      <c r="N56" s="117"/>
      <c r="O56" s="385"/>
    </row>
    <row r="57" spans="1:15" s="78" customFormat="1" ht="24">
      <c r="A57" s="161" t="str">
        <f>$B$10</f>
        <v>I.</v>
      </c>
      <c r="B57" s="153">
        <f>COUNT($A$14:B55)+1</f>
        <v>19</v>
      </c>
      <c r="C57" s="390" t="s">
        <v>323</v>
      </c>
      <c r="D57" s="116" t="s">
        <v>103</v>
      </c>
      <c r="E57" s="102">
        <v>1</v>
      </c>
      <c r="F57" s="101">
        <f>IF(OSNOVA!$B$42=1,+H57*FRD*DF*(I57+1),"")</f>
        <v>0</v>
      </c>
      <c r="G57" s="101">
        <f>IF(OSNOVA!$B$42=1,E57*F57,"")</f>
        <v>0</v>
      </c>
      <c r="H57" s="274"/>
      <c r="I57" s="270"/>
      <c r="J57" s="284"/>
      <c r="K57" s="284"/>
      <c r="L57" s="80"/>
      <c r="M57" s="81"/>
      <c r="N57" s="117"/>
      <c r="O57" s="385"/>
    </row>
    <row r="58" spans="1:15" s="78" customFormat="1" ht="12.75">
      <c r="A58" s="161"/>
      <c r="B58" s="153"/>
      <c r="C58" s="383"/>
      <c r="D58" s="116"/>
      <c r="E58" s="102"/>
      <c r="F58" s="101"/>
      <c r="G58" s="101"/>
      <c r="H58" s="278"/>
      <c r="I58" s="270"/>
      <c r="J58" s="284"/>
      <c r="K58" s="284"/>
      <c r="L58" s="80"/>
      <c r="M58" s="81"/>
      <c r="N58" s="117"/>
      <c r="O58" s="385"/>
    </row>
    <row r="59" spans="1:15" s="78" customFormat="1" ht="12.75">
      <c r="A59" s="161" t="str">
        <f>$B$10</f>
        <v>I.</v>
      </c>
      <c r="B59" s="153">
        <f>COUNT($A$14:B57)+1</f>
        <v>20</v>
      </c>
      <c r="C59" s="289" t="s">
        <v>197</v>
      </c>
      <c r="D59" s="116" t="s">
        <v>103</v>
      </c>
      <c r="E59" s="102">
        <v>1</v>
      </c>
      <c r="F59" s="101">
        <f>IF(OSNOVA!$B$42=1,+H59*FRD*DF*(I59+1),"")</f>
        <v>0</v>
      </c>
      <c r="G59" s="101">
        <f>IF(OSNOVA!$B$42=1,E59*F59,"")</f>
        <v>0</v>
      </c>
      <c r="H59" s="274"/>
      <c r="I59" s="275"/>
      <c r="J59" s="283"/>
      <c r="K59" s="283"/>
      <c r="L59" s="80"/>
      <c r="M59" s="81"/>
      <c r="N59" s="117"/>
      <c r="O59" s="385"/>
    </row>
    <row r="60" spans="1:15" s="78" customFormat="1" ht="12.75">
      <c r="A60" s="161"/>
      <c r="B60" s="153"/>
      <c r="C60" s="90"/>
      <c r="D60" s="89"/>
      <c r="E60" s="98"/>
      <c r="F60" s="97"/>
      <c r="G60" s="101"/>
      <c r="H60" s="277"/>
      <c r="I60" s="276"/>
      <c r="J60" s="134"/>
      <c r="K60" s="134"/>
      <c r="L60" s="80"/>
      <c r="M60" s="81"/>
      <c r="N60" s="117"/>
      <c r="O60" s="385"/>
    </row>
    <row r="61" spans="1:15" s="78" customFormat="1" ht="12.75">
      <c r="A61" s="161" t="str">
        <f>$B$10</f>
        <v>I.</v>
      </c>
      <c r="B61" s="153">
        <f>COUNT($A$14:B59)+1</f>
        <v>21</v>
      </c>
      <c r="C61" s="289" t="s">
        <v>230</v>
      </c>
      <c r="D61" s="116" t="s">
        <v>150</v>
      </c>
      <c r="E61" s="102">
        <v>3</v>
      </c>
      <c r="F61" s="101">
        <f>IF(OSNOVA!$B$42=1,+H61*FRD*DF*(I61+1),"")</f>
        <v>0</v>
      </c>
      <c r="G61" s="101">
        <f>IF(OSNOVA!$B$42=1,E61*F61,"")</f>
        <v>0</v>
      </c>
      <c r="H61" s="274"/>
      <c r="I61" s="275"/>
      <c r="J61" s="283"/>
      <c r="K61" s="283"/>
      <c r="L61" s="80"/>
      <c r="M61" s="81"/>
      <c r="N61" s="117"/>
      <c r="O61" s="385"/>
    </row>
    <row r="62" spans="1:15" s="78" customFormat="1" ht="12.75">
      <c r="A62" s="161"/>
      <c r="B62" s="153"/>
      <c r="C62" s="289"/>
      <c r="D62" s="116"/>
      <c r="E62" s="102"/>
      <c r="F62" s="101"/>
      <c r="G62" s="101"/>
      <c r="H62" s="278"/>
      <c r="I62" s="270"/>
      <c r="J62" s="284"/>
      <c r="K62" s="284"/>
      <c r="L62" s="80"/>
      <c r="M62" s="81"/>
      <c r="N62" s="117"/>
      <c r="O62" s="385"/>
    </row>
    <row r="63" spans="1:15" s="78" customFormat="1" ht="12.75">
      <c r="A63" s="161" t="str">
        <f>$B$10</f>
        <v>I.</v>
      </c>
      <c r="B63" s="153">
        <f>COUNT($A$14:B61)+1</f>
        <v>22</v>
      </c>
      <c r="C63" s="289" t="s">
        <v>231</v>
      </c>
      <c r="D63" s="116" t="s">
        <v>150</v>
      </c>
      <c r="E63" s="102">
        <v>5</v>
      </c>
      <c r="F63" s="101">
        <f>IF(OSNOVA!$B$42=1,+H63*FRD*DF*(I63+1),"")</f>
        <v>0</v>
      </c>
      <c r="G63" s="101">
        <f>IF(OSNOVA!$B$42=1,E63*F63,"")</f>
        <v>0</v>
      </c>
      <c r="H63" s="274"/>
      <c r="I63" s="275"/>
      <c r="J63" s="283"/>
      <c r="K63" s="283"/>
      <c r="L63" s="80"/>
      <c r="M63" s="81"/>
      <c r="N63" s="117"/>
      <c r="O63" s="385"/>
    </row>
    <row r="64" spans="1:15" s="78" customFormat="1" ht="12.75">
      <c r="A64" s="161"/>
      <c r="B64" s="153"/>
      <c r="C64" s="289"/>
      <c r="D64" s="116"/>
      <c r="E64" s="102"/>
      <c r="F64" s="101"/>
      <c r="G64" s="101"/>
      <c r="H64" s="278"/>
      <c r="I64" s="270"/>
      <c r="J64" s="284"/>
      <c r="K64" s="284"/>
      <c r="L64" s="80"/>
      <c r="M64" s="81"/>
      <c r="N64" s="117"/>
      <c r="O64" s="385"/>
    </row>
    <row r="65" spans="1:11" s="139" customFormat="1" ht="13.5" thickBot="1">
      <c r="A65" s="160"/>
      <c r="B65" s="155"/>
      <c r="C65" s="135" t="str">
        <f>CONCATENATE(C12," - SKUPAJ:")</f>
        <v>SPLOŠNA RAZSVETLJAVA - SKUPAJ:</v>
      </c>
      <c r="D65" s="135"/>
      <c r="E65" s="135"/>
      <c r="F65" s="136"/>
      <c r="G65" s="137">
        <f>IF(OSNOVA!$B$42=1,SUM(G14:G63),"")</f>
        <v>0</v>
      </c>
      <c r="H65" s="138"/>
      <c r="I65" s="276"/>
      <c r="J65" s="207"/>
      <c r="K65" s="207"/>
    </row>
    <row r="66" spans="1:11" s="115" customFormat="1" ht="15">
      <c r="A66" s="99"/>
      <c r="B66" s="99"/>
      <c r="C66" s="108"/>
      <c r="D66" s="99"/>
      <c r="E66" s="109"/>
      <c r="F66" s="99"/>
      <c r="G66" s="119"/>
      <c r="H66" s="100"/>
      <c r="I66" s="276"/>
      <c r="J66" s="266"/>
      <c r="K66" s="266"/>
    </row>
    <row r="67" spans="1:15" s="78" customFormat="1" ht="12.75">
      <c r="A67" s="161"/>
      <c r="B67" s="153"/>
      <c r="C67" s="289"/>
      <c r="D67" s="116"/>
      <c r="E67" s="102"/>
      <c r="F67" s="101"/>
      <c r="G67" s="101"/>
      <c r="H67" s="278"/>
      <c r="I67" s="270"/>
      <c r="J67" s="284"/>
      <c r="K67" s="284"/>
      <c r="L67" s="80"/>
      <c r="M67" s="81"/>
      <c r="N67" s="117"/>
      <c r="O67" s="385"/>
    </row>
    <row r="68" spans="1:7" ht="12.75">
      <c r="A68" s="157"/>
      <c r="B68" s="156"/>
      <c r="C68" s="314" t="s">
        <v>196</v>
      </c>
      <c r="E68" s="106"/>
      <c r="G68" s="107"/>
    </row>
    <row r="69" spans="1:15" s="78" customFormat="1" ht="12.75">
      <c r="A69" s="161"/>
      <c r="B69" s="87"/>
      <c r="C69" s="289"/>
      <c r="D69" s="116"/>
      <c r="E69" s="102"/>
      <c r="F69" s="101"/>
      <c r="G69" s="101"/>
      <c r="H69" s="274"/>
      <c r="I69" s="275"/>
      <c r="J69" s="283"/>
      <c r="K69" s="283"/>
      <c r="L69" s="80"/>
      <c r="M69" s="81"/>
      <c r="N69" s="117"/>
      <c r="O69" s="385"/>
    </row>
    <row r="70" spans="1:15" s="78" customFormat="1" ht="114.75">
      <c r="A70" s="161" t="str">
        <f>$B$10</f>
        <v>I.</v>
      </c>
      <c r="B70" s="153">
        <f>COUNT($A$14:B69)+1</f>
        <v>23</v>
      </c>
      <c r="C70" s="405" t="s">
        <v>528</v>
      </c>
      <c r="D70" s="116" t="s">
        <v>103</v>
      </c>
      <c r="E70" s="102">
        <v>11</v>
      </c>
      <c r="F70" s="101">
        <f>IF(OSNOVA!$B$42=1,+H70*FRD*DF*(I70+1),"")</f>
        <v>0</v>
      </c>
      <c r="G70" s="101">
        <f>IF(OSNOVA!$B$42=1,E70*F70,"")</f>
        <v>0</v>
      </c>
      <c r="H70" s="274"/>
      <c r="I70" s="275"/>
      <c r="J70" s="283"/>
      <c r="K70" s="283"/>
      <c r="L70" s="80"/>
      <c r="M70" s="81"/>
      <c r="N70" s="117"/>
      <c r="O70" s="385"/>
    </row>
    <row r="71" spans="1:15" s="78" customFormat="1" ht="12.75">
      <c r="A71" s="161"/>
      <c r="B71" s="153"/>
      <c r="C71" s="290"/>
      <c r="D71" s="116"/>
      <c r="E71" s="102"/>
      <c r="F71" s="101"/>
      <c r="G71" s="101"/>
      <c r="H71" s="278"/>
      <c r="I71" s="270"/>
      <c r="J71" s="284"/>
      <c r="K71" s="284"/>
      <c r="L71" s="80"/>
      <c r="M71" s="81"/>
      <c r="N71" s="117"/>
      <c r="O71" s="385"/>
    </row>
    <row r="72" spans="1:15" s="78" customFormat="1" ht="114.75">
      <c r="A72" s="161" t="str">
        <f>$B$10</f>
        <v>I.</v>
      </c>
      <c r="B72" s="153">
        <f>COUNT($A$14:B71)+1</f>
        <v>24</v>
      </c>
      <c r="C72" s="405" t="s">
        <v>529</v>
      </c>
      <c r="D72" s="116" t="s">
        <v>103</v>
      </c>
      <c r="E72" s="102">
        <v>70</v>
      </c>
      <c r="F72" s="101">
        <f>IF(OSNOVA!$B$42=1,+H72*FRD*DF*(I72+1),"")</f>
        <v>0</v>
      </c>
      <c r="G72" s="101">
        <f>IF(OSNOVA!$B$42=1,E72*F72,"")</f>
        <v>0</v>
      </c>
      <c r="H72" s="274"/>
      <c r="I72" s="275"/>
      <c r="J72" s="283"/>
      <c r="K72" s="283"/>
      <c r="L72" s="80"/>
      <c r="M72" s="81"/>
      <c r="N72" s="117"/>
      <c r="O72" s="385"/>
    </row>
    <row r="73" spans="1:15" s="78" customFormat="1" ht="12.75">
      <c r="A73" s="161"/>
      <c r="B73" s="153"/>
      <c r="C73" s="290"/>
      <c r="D73" s="116"/>
      <c r="E73" s="102"/>
      <c r="F73" s="101"/>
      <c r="G73" s="101"/>
      <c r="H73" s="278"/>
      <c r="I73" s="270"/>
      <c r="J73" s="284"/>
      <c r="K73" s="284"/>
      <c r="L73" s="80"/>
      <c r="M73" s="81"/>
      <c r="N73" s="117"/>
      <c r="O73" s="385"/>
    </row>
    <row r="74" spans="1:15" s="78" customFormat="1" ht="127.5">
      <c r="A74" s="161" t="str">
        <f>$B$10</f>
        <v>I.</v>
      </c>
      <c r="B74" s="153">
        <f>COUNT($A$14:B73)+1</f>
        <v>25</v>
      </c>
      <c r="C74" s="405" t="s">
        <v>530</v>
      </c>
      <c r="D74" s="116" t="s">
        <v>103</v>
      </c>
      <c r="E74" s="102">
        <v>14</v>
      </c>
      <c r="F74" s="101">
        <f>IF(OSNOVA!$B$42=1,+H74*FRD*DF*(I74+1),"")</f>
        <v>0</v>
      </c>
      <c r="G74" s="101">
        <f>IF(OSNOVA!$B$42=1,E74*F74,"")</f>
        <v>0</v>
      </c>
      <c r="H74" s="274"/>
      <c r="I74" s="275"/>
      <c r="J74" s="283"/>
      <c r="K74" s="283"/>
      <c r="L74" s="80"/>
      <c r="M74" s="81"/>
      <c r="N74" s="117"/>
      <c r="O74" s="385"/>
    </row>
    <row r="75" spans="1:15" s="78" customFormat="1" ht="12.75">
      <c r="A75" s="161"/>
      <c r="B75" s="153"/>
      <c r="C75" s="406" t="s">
        <v>324</v>
      </c>
      <c r="D75" s="116" t="s">
        <v>103</v>
      </c>
      <c r="E75" s="102">
        <v>13</v>
      </c>
      <c r="F75" s="101">
        <f>IF(OSNOVA!$B$42=1,+H75*FRD*DF*(I75+1),"")</f>
        <v>0</v>
      </c>
      <c r="G75" s="101">
        <f>IF(OSNOVA!$B$42=1,E75*F75,"")</f>
        <v>0</v>
      </c>
      <c r="H75" s="274"/>
      <c r="I75" s="270"/>
      <c r="J75" s="284"/>
      <c r="K75" s="284"/>
      <c r="L75" s="80"/>
      <c r="M75" s="81"/>
      <c r="N75" s="117"/>
      <c r="O75" s="385"/>
    </row>
    <row r="76" spans="1:15" s="78" customFormat="1" ht="12.75">
      <c r="A76" s="161"/>
      <c r="B76" s="153"/>
      <c r="C76" s="290"/>
      <c r="D76" s="116"/>
      <c r="E76" s="102"/>
      <c r="F76" s="101"/>
      <c r="G76" s="101"/>
      <c r="H76" s="278"/>
      <c r="I76" s="270"/>
      <c r="J76" s="284"/>
      <c r="K76" s="284"/>
      <c r="L76" s="80"/>
      <c r="M76" s="81"/>
      <c r="N76" s="117"/>
      <c r="O76" s="385"/>
    </row>
    <row r="77" spans="1:15" s="78" customFormat="1" ht="114.75">
      <c r="A77" s="161" t="str">
        <f>$B$10</f>
        <v>I.</v>
      </c>
      <c r="B77" s="153">
        <f>COUNT($A$14:B76)+1</f>
        <v>26</v>
      </c>
      <c r="C77" s="405" t="s">
        <v>531</v>
      </c>
      <c r="D77" s="116" t="s">
        <v>103</v>
      </c>
      <c r="E77" s="102">
        <v>14</v>
      </c>
      <c r="F77" s="101">
        <f>IF(OSNOVA!$B$42=1,+H77*FRD*DF*(I77+1),"")</f>
        <v>0</v>
      </c>
      <c r="G77" s="101">
        <f>IF(OSNOVA!$B$42=1,E77*F77,"")</f>
        <v>0</v>
      </c>
      <c r="H77" s="274"/>
      <c r="I77" s="275"/>
      <c r="J77" s="283"/>
      <c r="K77" s="283"/>
      <c r="L77" s="80"/>
      <c r="M77" s="81"/>
      <c r="N77" s="117"/>
      <c r="O77" s="385"/>
    </row>
    <row r="78" spans="1:15" s="78" customFormat="1" ht="12.75">
      <c r="A78" s="161"/>
      <c r="B78" s="153"/>
      <c r="C78" s="406" t="s">
        <v>324</v>
      </c>
      <c r="D78" s="116" t="s">
        <v>103</v>
      </c>
      <c r="E78" s="102">
        <v>8</v>
      </c>
      <c r="F78" s="101">
        <f>IF(OSNOVA!$B$42=1,+H78*FRD*DF*(I78+1),"")</f>
        <v>0</v>
      </c>
      <c r="G78" s="101">
        <f>IF(OSNOVA!$B$42=1,E78*F78,"")</f>
        <v>0</v>
      </c>
      <c r="H78" s="274"/>
      <c r="I78" s="270"/>
      <c r="J78" s="284"/>
      <c r="K78" s="284"/>
      <c r="L78" s="80"/>
      <c r="M78" s="81"/>
      <c r="N78" s="117"/>
      <c r="O78" s="385"/>
    </row>
    <row r="79" spans="1:15" s="78" customFormat="1" ht="12.75">
      <c r="A79" s="161"/>
      <c r="B79" s="153"/>
      <c r="C79" s="290"/>
      <c r="D79" s="116"/>
      <c r="E79" s="102"/>
      <c r="F79" s="101"/>
      <c r="G79" s="101"/>
      <c r="H79" s="278"/>
      <c r="I79" s="270"/>
      <c r="J79" s="284"/>
      <c r="K79" s="284"/>
      <c r="L79" s="80"/>
      <c r="M79" s="81"/>
      <c r="N79" s="117"/>
      <c r="O79" s="385"/>
    </row>
    <row r="80" spans="1:15" s="78" customFormat="1" ht="114.75">
      <c r="A80" s="161" t="str">
        <f>$B$10</f>
        <v>I.</v>
      </c>
      <c r="B80" s="153">
        <f>COUNT($A$14:B79)+1</f>
        <v>27</v>
      </c>
      <c r="C80" s="406" t="s">
        <v>532</v>
      </c>
      <c r="D80" s="116" t="s">
        <v>103</v>
      </c>
      <c r="E80" s="102">
        <v>4</v>
      </c>
      <c r="F80" s="101">
        <f>IF(OSNOVA!$B$42=1,+H80*FRD*DF*(I80+1),"")</f>
        <v>0</v>
      </c>
      <c r="G80" s="101">
        <f>IF(OSNOVA!$B$42=1,E80*F80,"")</f>
        <v>0</v>
      </c>
      <c r="H80" s="274"/>
      <c r="I80" s="275"/>
      <c r="J80" s="283"/>
      <c r="K80" s="283"/>
      <c r="L80" s="80"/>
      <c r="M80" s="81"/>
      <c r="N80" s="117"/>
      <c r="O80" s="385"/>
    </row>
    <row r="81" spans="1:15" s="78" customFormat="1" ht="12.75">
      <c r="A81" s="161"/>
      <c r="B81" s="153"/>
      <c r="C81" s="290"/>
      <c r="D81" s="116"/>
      <c r="E81" s="102"/>
      <c r="F81" s="101"/>
      <c r="G81" s="101"/>
      <c r="H81" s="278"/>
      <c r="I81" s="270"/>
      <c r="J81" s="284"/>
      <c r="K81" s="284"/>
      <c r="L81" s="80"/>
      <c r="M81" s="81"/>
      <c r="N81" s="117"/>
      <c r="O81" s="385"/>
    </row>
    <row r="82" spans="1:15" s="78" customFormat="1" ht="127.5">
      <c r="A82" s="161" t="str">
        <f>$B$10</f>
        <v>I.</v>
      </c>
      <c r="B82" s="153">
        <f>COUNT($A$14:B81)+1</f>
        <v>28</v>
      </c>
      <c r="C82" s="405" t="s">
        <v>533</v>
      </c>
      <c r="D82" s="116" t="s">
        <v>10</v>
      </c>
      <c r="E82" s="102">
        <v>3</v>
      </c>
      <c r="F82" s="101">
        <f>IF(OSNOVA!$B$42=1,+H82*FRD*DF*(I82+1),"")</f>
        <v>0</v>
      </c>
      <c r="G82" s="101">
        <f>IF(OSNOVA!$B$42=1,E82*F82,"")</f>
        <v>0</v>
      </c>
      <c r="H82" s="274"/>
      <c r="I82" s="275"/>
      <c r="J82" s="283"/>
      <c r="K82" s="283"/>
      <c r="L82" s="80"/>
      <c r="M82" s="81"/>
      <c r="N82" s="117"/>
      <c r="O82" s="385"/>
    </row>
    <row r="83" spans="1:15" s="78" customFormat="1" ht="12.75">
      <c r="A83" s="161"/>
      <c r="B83" s="153"/>
      <c r="C83" s="290"/>
      <c r="D83" s="116"/>
      <c r="E83" s="102"/>
      <c r="F83" s="101"/>
      <c r="G83" s="101"/>
      <c r="H83" s="278"/>
      <c r="I83" s="270"/>
      <c r="J83" s="284"/>
      <c r="K83" s="284"/>
      <c r="L83" s="80"/>
      <c r="M83" s="81"/>
      <c r="N83" s="117"/>
      <c r="O83" s="385"/>
    </row>
    <row r="84" spans="1:15" s="78" customFormat="1" ht="102">
      <c r="A84" s="161" t="str">
        <f>$B$10</f>
        <v>I.</v>
      </c>
      <c r="B84" s="153">
        <f>COUNT($A$14:B83)+1</f>
        <v>29</v>
      </c>
      <c r="C84" s="406" t="s">
        <v>534</v>
      </c>
      <c r="D84" s="116" t="s">
        <v>10</v>
      </c>
      <c r="E84" s="102">
        <v>4</v>
      </c>
      <c r="F84" s="101">
        <f>IF(OSNOVA!$B$42=1,+H84*FRD*DF*(I84+1),"")</f>
        <v>0</v>
      </c>
      <c r="G84" s="101">
        <f>IF(OSNOVA!$B$42=1,E84*F84,"")</f>
        <v>0</v>
      </c>
      <c r="H84" s="274"/>
      <c r="I84" s="275"/>
      <c r="J84" s="283"/>
      <c r="K84" s="283"/>
      <c r="L84" s="80"/>
      <c r="M84" s="81"/>
      <c r="N84" s="117"/>
      <c r="O84" s="385"/>
    </row>
    <row r="85" spans="1:15" s="78" customFormat="1" ht="12.75">
      <c r="A85" s="161"/>
      <c r="B85" s="153"/>
      <c r="C85" s="290"/>
      <c r="D85" s="116"/>
      <c r="E85" s="102"/>
      <c r="F85" s="101"/>
      <c r="G85" s="101"/>
      <c r="H85" s="278"/>
      <c r="I85" s="270"/>
      <c r="J85" s="284"/>
      <c r="K85" s="284"/>
      <c r="L85" s="80"/>
      <c r="M85" s="81"/>
      <c r="N85" s="117"/>
      <c r="O85" s="385"/>
    </row>
    <row r="86" spans="1:15" s="78" customFormat="1" ht="102">
      <c r="A86" s="161" t="str">
        <f>$B$10</f>
        <v>I.</v>
      </c>
      <c r="B86" s="153">
        <f>COUNT($A$14:B85)+1</f>
        <v>30</v>
      </c>
      <c r="C86" s="406" t="s">
        <v>535</v>
      </c>
      <c r="D86" s="116" t="s">
        <v>10</v>
      </c>
      <c r="E86" s="102">
        <v>20</v>
      </c>
      <c r="F86" s="101">
        <f>IF(OSNOVA!$B$42=1,+H86*FRD*DF*(I86+1),"")</f>
        <v>0</v>
      </c>
      <c r="G86" s="101">
        <f>IF(OSNOVA!$B$42=1,E86*F86,"")</f>
        <v>0</v>
      </c>
      <c r="H86" s="274"/>
      <c r="I86" s="275"/>
      <c r="J86" s="283"/>
      <c r="K86" s="283"/>
      <c r="L86" s="80"/>
      <c r="M86" s="81"/>
      <c r="N86" s="117"/>
      <c r="O86" s="385"/>
    </row>
    <row r="87" spans="1:15" s="78" customFormat="1" ht="12.75">
      <c r="A87" s="161"/>
      <c r="B87" s="153"/>
      <c r="C87" s="290"/>
      <c r="D87" s="116"/>
      <c r="E87" s="102"/>
      <c r="F87" s="101"/>
      <c r="G87" s="101"/>
      <c r="H87" s="278"/>
      <c r="I87" s="270"/>
      <c r="J87" s="284"/>
      <c r="K87" s="284"/>
      <c r="L87" s="80"/>
      <c r="M87" s="81"/>
      <c r="N87" s="117"/>
      <c r="O87" s="385"/>
    </row>
    <row r="88" spans="1:15" s="78" customFormat="1" ht="25.5">
      <c r="A88" s="161" t="str">
        <f>$B$10</f>
        <v>I.</v>
      </c>
      <c r="B88" s="153">
        <f>COUNT($A$14:B87)+1</f>
        <v>31</v>
      </c>
      <c r="C88" s="406" t="s">
        <v>325</v>
      </c>
      <c r="D88" s="116" t="s">
        <v>10</v>
      </c>
      <c r="E88" s="102">
        <v>57</v>
      </c>
      <c r="F88" s="101">
        <f>IF(OSNOVA!$B$42=1,+H88*FRD*DF*(I88+1),"")</f>
        <v>0</v>
      </c>
      <c r="G88" s="101">
        <f>IF(OSNOVA!$B$42=1,E88*F88,"")</f>
        <v>0</v>
      </c>
      <c r="H88" s="274"/>
      <c r="I88" s="275"/>
      <c r="J88" s="283"/>
      <c r="K88" s="283"/>
      <c r="L88" s="80"/>
      <c r="M88" s="81"/>
      <c r="N88" s="117"/>
      <c r="O88" s="385"/>
    </row>
    <row r="89" spans="1:15" s="78" customFormat="1" ht="12.75">
      <c r="A89" s="161"/>
      <c r="B89" s="153"/>
      <c r="C89" s="290"/>
      <c r="D89" s="116"/>
      <c r="E89" s="102"/>
      <c r="F89" s="101"/>
      <c r="G89" s="101"/>
      <c r="H89" s="278"/>
      <c r="I89" s="270"/>
      <c r="J89" s="284"/>
      <c r="K89" s="284"/>
      <c r="L89" s="80"/>
      <c r="M89" s="81"/>
      <c r="N89" s="117"/>
      <c r="O89" s="385"/>
    </row>
    <row r="90" spans="1:15" s="78" customFormat="1" ht="12.75">
      <c r="A90" s="161" t="str">
        <f>$B$10</f>
        <v>I.</v>
      </c>
      <c r="B90" s="153">
        <f>COUNT($A$14:B89)+1</f>
        <v>32</v>
      </c>
      <c r="C90" s="290" t="s">
        <v>326</v>
      </c>
      <c r="D90" s="116" t="s">
        <v>103</v>
      </c>
      <c r="E90" s="102">
        <v>1</v>
      </c>
      <c r="F90" s="101">
        <f>IF(OSNOVA!$B$42=1,+H90*FRD*DF*(I90+1),"")</f>
        <v>0</v>
      </c>
      <c r="G90" s="101">
        <f>IF(OSNOVA!$B$42=1,E90*F90,"")</f>
        <v>0</v>
      </c>
      <c r="H90" s="274"/>
      <c r="I90" s="270"/>
      <c r="J90" s="284"/>
      <c r="K90" s="284"/>
      <c r="L90" s="80"/>
      <c r="M90" s="81"/>
      <c r="N90" s="117"/>
      <c r="O90" s="385"/>
    </row>
    <row r="91" spans="1:15" s="78" customFormat="1" ht="12.75">
      <c r="A91" s="161"/>
      <c r="B91" s="153"/>
      <c r="C91" s="290"/>
      <c r="D91" s="116"/>
      <c r="E91" s="102"/>
      <c r="F91" s="101"/>
      <c r="G91" s="101"/>
      <c r="H91" s="278"/>
      <c r="I91" s="270"/>
      <c r="J91" s="284"/>
      <c r="K91" s="284"/>
      <c r="L91" s="80"/>
      <c r="M91" s="81"/>
      <c r="N91" s="117"/>
      <c r="O91" s="385"/>
    </row>
    <row r="92" spans="1:15" s="78" customFormat="1" ht="12.75">
      <c r="A92" s="161" t="str">
        <f>$B$10</f>
        <v>I.</v>
      </c>
      <c r="B92" s="153">
        <f>COUNT($A$14:B91)+1</f>
        <v>33</v>
      </c>
      <c r="C92" s="289" t="s">
        <v>206</v>
      </c>
      <c r="D92" s="116" t="s">
        <v>103</v>
      </c>
      <c r="E92" s="102">
        <v>1</v>
      </c>
      <c r="F92" s="101">
        <f>IF(OSNOVA!$B$42=1,+H92*FRD*DF*(I92+1),"")</f>
        <v>0</v>
      </c>
      <c r="G92" s="101">
        <f>IF(OSNOVA!$B$42=1,E92*F92,"")</f>
        <v>0</v>
      </c>
      <c r="H92" s="274"/>
      <c r="I92" s="275"/>
      <c r="J92" s="283"/>
      <c r="K92" s="283"/>
      <c r="L92" s="80"/>
      <c r="M92" s="81"/>
      <c r="N92" s="117"/>
      <c r="O92" s="385"/>
    </row>
    <row r="93" spans="1:15" s="78" customFormat="1" ht="12.75">
      <c r="A93" s="161"/>
      <c r="B93" s="153"/>
      <c r="C93" s="309"/>
      <c r="D93" s="89"/>
      <c r="E93" s="98"/>
      <c r="F93" s="97"/>
      <c r="G93" s="101"/>
      <c r="H93" s="277"/>
      <c r="I93" s="276"/>
      <c r="J93" s="134"/>
      <c r="K93" s="134"/>
      <c r="L93" s="80"/>
      <c r="M93" s="81"/>
      <c r="N93" s="117"/>
      <c r="O93" s="385"/>
    </row>
    <row r="94" spans="1:15" s="78" customFormat="1" ht="12.75">
      <c r="A94" s="161" t="str">
        <f>$B$10</f>
        <v>I.</v>
      </c>
      <c r="B94" s="153">
        <f>COUNT($A$14:B93)+1</f>
        <v>34</v>
      </c>
      <c r="C94" s="289" t="s">
        <v>230</v>
      </c>
      <c r="D94" s="116" t="s">
        <v>150</v>
      </c>
      <c r="E94" s="102">
        <v>3</v>
      </c>
      <c r="F94" s="101">
        <f>IF(OSNOVA!$B$42=1,+H94*FRD*DF*(I94+1),"")</f>
        <v>0</v>
      </c>
      <c r="G94" s="101">
        <f>IF(OSNOVA!$B$42=1,E94*F94,"")</f>
        <v>0</v>
      </c>
      <c r="H94" s="274"/>
      <c r="I94" s="275"/>
      <c r="J94" s="283"/>
      <c r="K94" s="283"/>
      <c r="L94" s="80"/>
      <c r="M94" s="81"/>
      <c r="N94" s="117"/>
      <c r="O94" s="385"/>
    </row>
    <row r="95" spans="1:15" s="78" customFormat="1" ht="12.75">
      <c r="A95" s="161"/>
      <c r="B95" s="153"/>
      <c r="C95" s="289"/>
      <c r="D95" s="116"/>
      <c r="E95" s="102"/>
      <c r="F95" s="101"/>
      <c r="G95" s="101"/>
      <c r="H95" s="278"/>
      <c r="I95" s="270"/>
      <c r="J95" s="284"/>
      <c r="K95" s="284"/>
      <c r="L95" s="80"/>
      <c r="M95" s="81"/>
      <c r="N95" s="117"/>
      <c r="O95" s="385"/>
    </row>
    <row r="96" spans="1:11" s="139" customFormat="1" ht="13.5" thickBot="1">
      <c r="A96" s="160"/>
      <c r="B96" s="155"/>
      <c r="C96" s="135" t="str">
        <f>CONCATENATE(C68," - SKUPAJ:")</f>
        <v>VARNOSTNA RAZSVETLJAVA - SKUPAJ:</v>
      </c>
      <c r="D96" s="135"/>
      <c r="E96" s="135"/>
      <c r="F96" s="136"/>
      <c r="G96" s="137">
        <f>IF(OSNOVA!$B$42=1,SUM(G70:G94),"")</f>
        <v>0</v>
      </c>
      <c r="H96" s="138"/>
      <c r="I96" s="276"/>
      <c r="J96" s="207"/>
      <c r="K96" s="207"/>
    </row>
    <row r="97" spans="1:11" s="115" customFormat="1" ht="15">
      <c r="A97" s="99"/>
      <c r="B97" s="99"/>
      <c r="C97" s="108"/>
      <c r="D97" s="99"/>
      <c r="E97" s="109"/>
      <c r="F97" s="99"/>
      <c r="G97" s="119"/>
      <c r="H97" s="100"/>
      <c r="I97" s="276"/>
      <c r="J97" s="266"/>
      <c r="K97" s="266"/>
    </row>
    <row r="98" spans="1:11" s="139" customFormat="1" ht="13.5" thickBot="1">
      <c r="A98" s="160"/>
      <c r="B98" s="155"/>
      <c r="C98" s="135" t="str">
        <f>CONCATENATE(B10," ",C10," - SKUPAJ:")</f>
        <v>I. ELEKTRO DEL - SKUPAJ:</v>
      </c>
      <c r="D98" s="135"/>
      <c r="E98" s="135"/>
      <c r="F98" s="136"/>
      <c r="G98" s="137">
        <f>IF(OSNOVA!$B$42=1,SUM(G65,G96),"")</f>
        <v>0</v>
      </c>
      <c r="H98" s="138"/>
      <c r="I98" s="276"/>
      <c r="J98" s="207"/>
      <c r="K98" s="207"/>
    </row>
    <row r="99" spans="1:11" s="115" customFormat="1" ht="15">
      <c r="A99" s="99"/>
      <c r="B99" s="99"/>
      <c r="C99" s="108"/>
      <c r="D99" s="99"/>
      <c r="E99" s="109"/>
      <c r="F99" s="99"/>
      <c r="G99" s="119"/>
      <c r="H99" s="100"/>
      <c r="I99" s="276"/>
      <c r="J99" s="266"/>
      <c r="K99" s="266"/>
    </row>
    <row r="100" spans="3:12" ht="12.75">
      <c r="C100" s="110"/>
      <c r="D100" s="92"/>
      <c r="E100" s="92"/>
      <c r="F100" s="92"/>
      <c r="G100" s="92"/>
      <c r="L100" s="123"/>
    </row>
    <row r="101" spans="1:11" s="78" customFormat="1" ht="12.75">
      <c r="A101" s="86"/>
      <c r="B101" s="86"/>
      <c r="C101" s="121"/>
      <c r="D101" s="86"/>
      <c r="E101" s="88"/>
      <c r="F101" s="92"/>
      <c r="G101" s="92"/>
      <c r="H101" s="280"/>
      <c r="I101" s="276"/>
      <c r="J101" s="285"/>
      <c r="K101" s="285"/>
    </row>
    <row r="102" spans="1:11" s="145" customFormat="1" ht="13.5" thickBot="1">
      <c r="A102" s="578" t="str">
        <f>CONCATENATE("DELNA REKAPITULACIJA - ",A5,C5)</f>
        <v>DELNA REKAPITULACIJA - E2.RAZSVETLJAVA</v>
      </c>
      <c r="B102" s="578"/>
      <c r="C102" s="579"/>
      <c r="D102" s="456"/>
      <c r="E102" s="580"/>
      <c r="F102" s="581"/>
      <c r="G102" s="581"/>
      <c r="H102" s="492"/>
      <c r="I102" s="276"/>
      <c r="J102" s="282"/>
      <c r="K102" s="282"/>
    </row>
    <row r="103" spans="1:11" s="185" customFormat="1" ht="14.25" customHeight="1">
      <c r="A103" s="179"/>
      <c r="B103" s="179"/>
      <c r="C103" s="180"/>
      <c r="D103" s="179"/>
      <c r="E103" s="181"/>
      <c r="F103" s="182"/>
      <c r="G103" s="182"/>
      <c r="H103" s="281"/>
      <c r="I103" s="279"/>
      <c r="J103" s="183"/>
      <c r="K103" s="183"/>
    </row>
    <row r="104" spans="1:11" s="185" customFormat="1" ht="12.75" customHeight="1">
      <c r="A104" s="92" t="s">
        <v>132</v>
      </c>
      <c r="B104" s="186"/>
      <c r="C104" s="187"/>
      <c r="D104" s="186"/>
      <c r="E104" s="186"/>
      <c r="F104" s="186"/>
      <c r="G104" s="186"/>
      <c r="H104" s="281"/>
      <c r="I104" s="279"/>
      <c r="J104" s="183"/>
      <c r="K104" s="183"/>
    </row>
    <row r="105" spans="1:15" s="139" customFormat="1" ht="12.75">
      <c r="A105" s="188"/>
      <c r="B105" s="188"/>
      <c r="C105" s="189"/>
      <c r="D105" s="190"/>
      <c r="E105" s="191"/>
      <c r="F105" s="192"/>
      <c r="G105" s="192"/>
      <c r="H105" s="193"/>
      <c r="I105" s="270"/>
      <c r="J105" s="268"/>
      <c r="K105" s="268"/>
      <c r="L105" s="185"/>
      <c r="N105" s="194"/>
      <c r="O105" s="194"/>
    </row>
    <row r="106" spans="1:15" s="139" customFormat="1" ht="12.75">
      <c r="A106" s="195"/>
      <c r="B106" s="195"/>
      <c r="C106" s="196"/>
      <c r="E106" s="197"/>
      <c r="F106" s="194"/>
      <c r="G106" s="194"/>
      <c r="H106" s="198"/>
      <c r="I106" s="270"/>
      <c r="J106" s="207"/>
      <c r="K106" s="207"/>
      <c r="L106" s="185"/>
      <c r="N106" s="194"/>
      <c r="O106" s="194"/>
    </row>
    <row r="107" spans="1:15" s="139" customFormat="1" ht="12.75">
      <c r="A107" s="195"/>
      <c r="B107" s="195"/>
      <c r="C107" s="140" t="str">
        <f>C65</f>
        <v>SPLOŠNA RAZSVETLJAVA - SKUPAJ:</v>
      </c>
      <c r="E107" s="197"/>
      <c r="F107" s="194"/>
      <c r="G107" s="384">
        <f>G65</f>
        <v>0</v>
      </c>
      <c r="H107" s="198"/>
      <c r="I107" s="270"/>
      <c r="J107" s="207"/>
      <c r="K107" s="207"/>
      <c r="L107" s="185"/>
      <c r="N107" s="194"/>
      <c r="O107" s="194"/>
    </row>
    <row r="108" spans="1:15" s="139" customFormat="1" ht="12.75">
      <c r="A108" s="195"/>
      <c r="B108" s="195"/>
      <c r="C108" s="140"/>
      <c r="E108" s="197"/>
      <c r="F108" s="194"/>
      <c r="G108" s="384"/>
      <c r="H108" s="198"/>
      <c r="I108" s="270"/>
      <c r="J108" s="207"/>
      <c r="K108" s="207"/>
      <c r="L108" s="185"/>
      <c r="N108" s="194"/>
      <c r="O108" s="194"/>
    </row>
    <row r="109" spans="1:15" s="139" customFormat="1" ht="12.75">
      <c r="A109" s="195"/>
      <c r="B109" s="195"/>
      <c r="C109" s="140" t="str">
        <f>C96</f>
        <v>VARNOSTNA RAZSVETLJAVA - SKUPAJ:</v>
      </c>
      <c r="E109" s="197"/>
      <c r="F109" s="194"/>
      <c r="G109" s="384">
        <f>G96</f>
        <v>0</v>
      </c>
      <c r="H109" s="198"/>
      <c r="I109" s="270"/>
      <c r="J109" s="207"/>
      <c r="K109" s="207"/>
      <c r="L109" s="185"/>
      <c r="N109" s="194"/>
      <c r="O109" s="194"/>
    </row>
    <row r="110" spans="1:11" s="145" customFormat="1" ht="13.5" thickBot="1">
      <c r="A110" s="146"/>
      <c r="B110" s="146"/>
      <c r="C110" s="147"/>
      <c r="D110" s="148"/>
      <c r="E110" s="149"/>
      <c r="F110" s="148"/>
      <c r="G110" s="150"/>
      <c r="H110" s="144"/>
      <c r="I110" s="279"/>
      <c r="J110" s="269"/>
      <c r="K110" s="269"/>
    </row>
    <row r="111" spans="1:15" s="185" customFormat="1" ht="13.5" thickTop="1">
      <c r="A111" s="202"/>
      <c r="B111" s="202"/>
      <c r="C111" s="203"/>
      <c r="D111" s="204"/>
      <c r="E111" s="205"/>
      <c r="F111" s="205"/>
      <c r="G111" s="206"/>
      <c r="H111" s="138"/>
      <c r="I111" s="279"/>
      <c r="J111" s="207"/>
      <c r="K111" s="207"/>
      <c r="O111" s="387"/>
    </row>
    <row r="112" spans="1:11" s="145" customFormat="1" ht="12.75">
      <c r="A112" s="152"/>
      <c r="B112" s="152"/>
      <c r="C112" s="243" t="str">
        <f>CONCATENATE(A5," ",C5," - SKUPAJ:")</f>
        <v>E2. RAZSVETLJAVA - SKUPAJ:</v>
      </c>
      <c r="D112" s="142"/>
      <c r="E112" s="142"/>
      <c r="F112" s="141"/>
      <c r="G112" s="143">
        <f>IF(OSNOVA!$B$42=1,SUM(G106:G110),"")</f>
        <v>0</v>
      </c>
      <c r="H112" s="144"/>
      <c r="I112" s="270"/>
      <c r="J112" s="269"/>
      <c r="K112" s="269"/>
    </row>
    <row r="113" spans="1:11" s="185" customFormat="1" ht="12.75">
      <c r="A113" s="200"/>
      <c r="B113" s="200"/>
      <c r="C113" s="199"/>
      <c r="D113" s="200"/>
      <c r="E113" s="208"/>
      <c r="F113" s="201"/>
      <c r="G113" s="186"/>
      <c r="H113" s="281"/>
      <c r="I113" s="279"/>
      <c r="J113" s="183"/>
      <c r="K113" s="183"/>
    </row>
    <row r="114" spans="1:11" s="78" customFormat="1" ht="12.75">
      <c r="A114" s="86"/>
      <c r="B114" s="86"/>
      <c r="C114" s="87"/>
      <c r="D114" s="86"/>
      <c r="E114" s="88"/>
      <c r="F114" s="92"/>
      <c r="G114" s="92"/>
      <c r="H114" s="280"/>
      <c r="I114" s="279"/>
      <c r="J114" s="285"/>
      <c r="K114" s="285"/>
    </row>
    <row r="115" spans="1:11" s="78" customFormat="1" ht="12.75">
      <c r="A115" s="86"/>
      <c r="B115" s="86"/>
      <c r="C115" s="87"/>
      <c r="D115" s="86"/>
      <c r="E115" s="88"/>
      <c r="F115" s="92"/>
      <c r="G115" s="92"/>
      <c r="H115" s="280"/>
      <c r="I115" s="279"/>
      <c r="J115" s="285"/>
      <c r="K115" s="285"/>
    </row>
    <row r="116" spans="1:11" s="78" customFormat="1" ht="12.75">
      <c r="A116" s="86"/>
      <c r="B116" s="86"/>
      <c r="C116" s="87"/>
      <c r="D116" s="86"/>
      <c r="E116" s="88"/>
      <c r="F116" s="92"/>
      <c r="G116" s="92"/>
      <c r="H116" s="280"/>
      <c r="I116" s="279"/>
      <c r="J116" s="285"/>
      <c r="K116" s="285"/>
    </row>
    <row r="117" spans="1:11" s="78" customFormat="1" ht="12.75">
      <c r="A117" s="86"/>
      <c r="B117" s="86"/>
      <c r="C117" s="87"/>
      <c r="D117" s="86"/>
      <c r="E117" s="88"/>
      <c r="F117" s="92"/>
      <c r="G117" s="92"/>
      <c r="H117" s="280"/>
      <c r="I117" s="270"/>
      <c r="J117" s="285"/>
      <c r="K117" s="285"/>
    </row>
    <row r="118" spans="1:11" s="78" customFormat="1" ht="12.75">
      <c r="A118" s="86"/>
      <c r="B118" s="86"/>
      <c r="C118" s="87"/>
      <c r="D118" s="86"/>
      <c r="E118" s="88"/>
      <c r="F118" s="92"/>
      <c r="G118" s="92"/>
      <c r="H118" s="280"/>
      <c r="I118" s="270"/>
      <c r="J118" s="285"/>
      <c r="K118" s="285"/>
    </row>
    <row r="119" spans="1:11" s="78" customFormat="1" ht="12.75">
      <c r="A119" s="86"/>
      <c r="B119" s="86"/>
      <c r="C119" s="87"/>
      <c r="D119" s="86"/>
      <c r="E119" s="88"/>
      <c r="F119" s="92"/>
      <c r="G119" s="92"/>
      <c r="H119" s="280"/>
      <c r="I119" s="270"/>
      <c r="J119" s="285"/>
      <c r="K119" s="285"/>
    </row>
    <row r="120" spans="1:11" s="78" customFormat="1" ht="12.75">
      <c r="A120" s="86"/>
      <c r="B120" s="86"/>
      <c r="C120" s="87"/>
      <c r="D120" s="86"/>
      <c r="E120" s="88"/>
      <c r="F120" s="92"/>
      <c r="G120" s="92"/>
      <c r="H120" s="280"/>
      <c r="I120" s="270"/>
      <c r="J120" s="285"/>
      <c r="K120" s="285"/>
    </row>
    <row r="121" spans="1:11" s="78" customFormat="1" ht="12.75">
      <c r="A121" s="86"/>
      <c r="B121" s="86"/>
      <c r="C121" s="87"/>
      <c r="D121" s="86"/>
      <c r="E121" s="88"/>
      <c r="F121" s="92"/>
      <c r="G121" s="92"/>
      <c r="H121" s="280"/>
      <c r="I121" s="270"/>
      <c r="J121" s="285"/>
      <c r="K121" s="285"/>
    </row>
    <row r="122" spans="1:11" s="78" customFormat="1" ht="12.75">
      <c r="A122" s="86"/>
      <c r="B122" s="86"/>
      <c r="C122" s="87"/>
      <c r="D122" s="86"/>
      <c r="E122" s="88"/>
      <c r="F122" s="92"/>
      <c r="G122" s="92"/>
      <c r="H122" s="280"/>
      <c r="I122" s="270"/>
      <c r="J122" s="285"/>
      <c r="K122" s="285"/>
    </row>
    <row r="123" spans="1:11" s="78" customFormat="1" ht="12.75">
      <c r="A123" s="86"/>
      <c r="B123" s="86"/>
      <c r="C123" s="87"/>
      <c r="D123" s="86"/>
      <c r="E123" s="88"/>
      <c r="F123" s="92"/>
      <c r="G123" s="92"/>
      <c r="H123" s="280"/>
      <c r="I123" s="270"/>
      <c r="J123" s="285"/>
      <c r="K123" s="285"/>
    </row>
    <row r="124" spans="1:11" s="78" customFormat="1" ht="12.75">
      <c r="A124" s="86"/>
      <c r="B124" s="86"/>
      <c r="C124" s="87"/>
      <c r="D124" s="86"/>
      <c r="E124" s="88"/>
      <c r="F124" s="92"/>
      <c r="G124" s="92"/>
      <c r="H124" s="280"/>
      <c r="I124" s="270"/>
      <c r="J124" s="285"/>
      <c r="K124" s="285"/>
    </row>
    <row r="125" spans="1:11" s="78" customFormat="1" ht="12.75">
      <c r="A125" s="86"/>
      <c r="B125" s="86"/>
      <c r="C125" s="87"/>
      <c r="D125" s="86"/>
      <c r="E125" s="88"/>
      <c r="F125" s="92"/>
      <c r="G125" s="92"/>
      <c r="H125" s="280"/>
      <c r="I125" s="270"/>
      <c r="J125" s="285"/>
      <c r="K125" s="285"/>
    </row>
    <row r="126" spans="1:11" s="78" customFormat="1" ht="12.75">
      <c r="A126" s="86"/>
      <c r="B126" s="86"/>
      <c r="C126" s="87"/>
      <c r="D126" s="86"/>
      <c r="E126" s="88"/>
      <c r="F126" s="92"/>
      <c r="G126" s="92"/>
      <c r="H126" s="280"/>
      <c r="I126" s="270"/>
      <c r="J126" s="285"/>
      <c r="K126" s="285"/>
    </row>
    <row r="127" spans="1:11" s="78" customFormat="1" ht="12.75">
      <c r="A127" s="86"/>
      <c r="B127" s="86"/>
      <c r="C127" s="87"/>
      <c r="D127" s="86"/>
      <c r="E127" s="88"/>
      <c r="F127" s="92"/>
      <c r="G127" s="92"/>
      <c r="H127" s="280"/>
      <c r="I127" s="270"/>
      <c r="J127" s="285"/>
      <c r="K127" s="285"/>
    </row>
    <row r="128" spans="1:11" s="78" customFormat="1" ht="12.75">
      <c r="A128" s="86"/>
      <c r="B128" s="86"/>
      <c r="C128" s="87"/>
      <c r="D128" s="86"/>
      <c r="E128" s="88"/>
      <c r="F128" s="92"/>
      <c r="G128" s="92"/>
      <c r="H128" s="280"/>
      <c r="I128" s="270"/>
      <c r="J128" s="285"/>
      <c r="K128" s="285"/>
    </row>
    <row r="129" spans="1:11" s="78" customFormat="1" ht="12.75">
      <c r="A129" s="86"/>
      <c r="B129" s="86"/>
      <c r="C129" s="87"/>
      <c r="D129" s="86"/>
      <c r="E129" s="88"/>
      <c r="F129" s="92"/>
      <c r="G129" s="92"/>
      <c r="H129" s="280"/>
      <c r="I129" s="270"/>
      <c r="J129" s="285"/>
      <c r="K129" s="285"/>
    </row>
    <row r="130" spans="1:11" s="78" customFormat="1" ht="12.75">
      <c r="A130" s="86"/>
      <c r="B130" s="86"/>
      <c r="C130" s="87"/>
      <c r="D130" s="86"/>
      <c r="E130" s="88"/>
      <c r="F130" s="92"/>
      <c r="G130" s="92"/>
      <c r="H130" s="280"/>
      <c r="I130" s="270"/>
      <c r="J130" s="285"/>
      <c r="K130" s="285"/>
    </row>
    <row r="131" spans="1:11" s="78" customFormat="1" ht="12.75">
      <c r="A131" s="86"/>
      <c r="B131" s="86"/>
      <c r="C131" s="87"/>
      <c r="D131" s="86"/>
      <c r="E131" s="88"/>
      <c r="F131" s="92"/>
      <c r="G131" s="92"/>
      <c r="H131" s="280"/>
      <c r="I131" s="270"/>
      <c r="J131" s="285"/>
      <c r="K131" s="285"/>
    </row>
    <row r="132" spans="1:11" s="78" customFormat="1" ht="12.75">
      <c r="A132" s="86"/>
      <c r="B132" s="86"/>
      <c r="C132" s="87"/>
      <c r="D132" s="86"/>
      <c r="E132" s="88"/>
      <c r="F132" s="92"/>
      <c r="G132" s="92"/>
      <c r="H132" s="280"/>
      <c r="I132" s="270"/>
      <c r="J132" s="285"/>
      <c r="K132" s="285"/>
    </row>
    <row r="133" spans="1:11" s="78" customFormat="1" ht="12.75">
      <c r="A133" s="86"/>
      <c r="B133" s="86"/>
      <c r="C133" s="87"/>
      <c r="D133" s="86"/>
      <c r="E133" s="88"/>
      <c r="F133" s="92"/>
      <c r="G133" s="92"/>
      <c r="H133" s="280"/>
      <c r="I133" s="270"/>
      <c r="J133" s="285"/>
      <c r="K133" s="285"/>
    </row>
    <row r="134" spans="1:11" s="78" customFormat="1" ht="12.75">
      <c r="A134" s="86"/>
      <c r="B134" s="86"/>
      <c r="C134" s="87"/>
      <c r="D134" s="86"/>
      <c r="E134" s="88"/>
      <c r="F134" s="92"/>
      <c r="G134" s="92"/>
      <c r="H134" s="280"/>
      <c r="I134" s="270"/>
      <c r="J134" s="285"/>
      <c r="K134" s="285"/>
    </row>
    <row r="135" spans="1:11" s="78" customFormat="1" ht="12.75">
      <c r="A135" s="86"/>
      <c r="B135" s="86"/>
      <c r="C135" s="87"/>
      <c r="D135" s="86"/>
      <c r="E135" s="88"/>
      <c r="F135" s="92"/>
      <c r="G135" s="92"/>
      <c r="H135" s="280"/>
      <c r="I135" s="270"/>
      <c r="J135" s="285"/>
      <c r="K135" s="285"/>
    </row>
    <row r="136" spans="1:11" s="78" customFormat="1" ht="12.75">
      <c r="A136" s="86"/>
      <c r="B136" s="86"/>
      <c r="C136" s="87"/>
      <c r="D136" s="86"/>
      <c r="E136" s="88"/>
      <c r="F136" s="92"/>
      <c r="G136" s="92"/>
      <c r="H136" s="280"/>
      <c r="I136" s="270"/>
      <c r="J136" s="285"/>
      <c r="K136" s="285"/>
    </row>
    <row r="137" spans="1:11" s="78" customFormat="1" ht="12.75">
      <c r="A137" s="86"/>
      <c r="B137" s="86"/>
      <c r="C137" s="87"/>
      <c r="D137" s="86"/>
      <c r="E137" s="88"/>
      <c r="F137" s="92"/>
      <c r="G137" s="92"/>
      <c r="H137" s="280"/>
      <c r="I137" s="270"/>
      <c r="J137" s="285"/>
      <c r="K137" s="285"/>
    </row>
    <row r="138" spans="1:11" s="78" customFormat="1" ht="12.75">
      <c r="A138" s="86"/>
      <c r="B138" s="86"/>
      <c r="C138" s="87"/>
      <c r="D138" s="86"/>
      <c r="E138" s="88"/>
      <c r="F138" s="92"/>
      <c r="G138" s="92"/>
      <c r="H138" s="280"/>
      <c r="I138" s="270"/>
      <c r="J138" s="285"/>
      <c r="K138" s="285"/>
    </row>
    <row r="139" spans="1:11" s="78" customFormat="1" ht="12.75">
      <c r="A139" s="86"/>
      <c r="B139" s="86"/>
      <c r="C139" s="87"/>
      <c r="D139" s="86"/>
      <c r="E139" s="88"/>
      <c r="F139" s="92"/>
      <c r="G139" s="92"/>
      <c r="H139" s="280"/>
      <c r="I139" s="270"/>
      <c r="J139" s="285"/>
      <c r="K139" s="285"/>
    </row>
    <row r="140" spans="1:11" s="78" customFormat="1" ht="12.75">
      <c r="A140" s="86"/>
      <c r="B140" s="86"/>
      <c r="C140" s="87"/>
      <c r="D140" s="86"/>
      <c r="E140" s="88"/>
      <c r="F140" s="92"/>
      <c r="G140" s="92"/>
      <c r="H140" s="280"/>
      <c r="I140" s="270"/>
      <c r="J140" s="285"/>
      <c r="K140" s="285"/>
    </row>
    <row r="141" spans="1:11" s="78" customFormat="1" ht="12.75">
      <c r="A141" s="86"/>
      <c r="B141" s="86"/>
      <c r="C141" s="87"/>
      <c r="D141" s="86"/>
      <c r="E141" s="88"/>
      <c r="F141" s="92"/>
      <c r="G141" s="92"/>
      <c r="H141" s="280"/>
      <c r="I141" s="270"/>
      <c r="J141" s="285"/>
      <c r="K141" s="285"/>
    </row>
    <row r="142" spans="1:11" s="78" customFormat="1" ht="12.75">
      <c r="A142" s="86"/>
      <c r="B142" s="86"/>
      <c r="C142" s="87"/>
      <c r="D142" s="86"/>
      <c r="E142" s="88"/>
      <c r="F142" s="92"/>
      <c r="G142" s="92"/>
      <c r="H142" s="280"/>
      <c r="I142" s="270"/>
      <c r="J142" s="285"/>
      <c r="K142" s="285"/>
    </row>
    <row r="143" spans="1:11" s="78" customFormat="1" ht="12.75">
      <c r="A143" s="86"/>
      <c r="B143" s="86"/>
      <c r="C143" s="87"/>
      <c r="D143" s="86"/>
      <c r="E143" s="88"/>
      <c r="F143" s="92"/>
      <c r="G143" s="92"/>
      <c r="H143" s="280"/>
      <c r="I143" s="270"/>
      <c r="J143" s="285"/>
      <c r="K143" s="285"/>
    </row>
    <row r="144" spans="1:11" s="78" customFormat="1" ht="12.75">
      <c r="A144" s="86"/>
      <c r="B144" s="86"/>
      <c r="C144" s="87"/>
      <c r="D144" s="86"/>
      <c r="E144" s="88"/>
      <c r="F144" s="92"/>
      <c r="G144" s="92"/>
      <c r="H144" s="280"/>
      <c r="I144" s="270"/>
      <c r="J144" s="285"/>
      <c r="K144" s="285"/>
    </row>
    <row r="145" spans="1:11" s="78" customFormat="1" ht="12.75">
      <c r="A145" s="86"/>
      <c r="B145" s="86"/>
      <c r="C145" s="87"/>
      <c r="D145" s="86"/>
      <c r="E145" s="88"/>
      <c r="F145" s="92"/>
      <c r="G145" s="92"/>
      <c r="H145" s="280"/>
      <c r="I145" s="270"/>
      <c r="J145" s="285"/>
      <c r="K145" s="285"/>
    </row>
    <row r="146" spans="1:11" s="78" customFormat="1" ht="12.75">
      <c r="A146" s="86"/>
      <c r="B146" s="86"/>
      <c r="C146" s="87"/>
      <c r="D146" s="86"/>
      <c r="E146" s="88"/>
      <c r="F146" s="92"/>
      <c r="G146" s="92"/>
      <c r="H146" s="280"/>
      <c r="I146" s="270"/>
      <c r="J146" s="285"/>
      <c r="K146" s="285"/>
    </row>
    <row r="147" spans="1:11" s="78" customFormat="1" ht="12.75">
      <c r="A147" s="86"/>
      <c r="B147" s="86"/>
      <c r="C147" s="87"/>
      <c r="D147" s="86"/>
      <c r="E147" s="88"/>
      <c r="F147" s="92"/>
      <c r="G147" s="92"/>
      <c r="H147" s="280"/>
      <c r="I147" s="270"/>
      <c r="J147" s="285"/>
      <c r="K147" s="285"/>
    </row>
    <row r="148" spans="1:11" s="78" customFormat="1" ht="12.75">
      <c r="A148" s="86"/>
      <c r="B148" s="86"/>
      <c r="C148" s="87"/>
      <c r="D148" s="86"/>
      <c r="E148" s="88"/>
      <c r="F148" s="92"/>
      <c r="G148" s="92"/>
      <c r="H148" s="280"/>
      <c r="I148" s="270"/>
      <c r="J148" s="285"/>
      <c r="K148" s="285"/>
    </row>
    <row r="149" spans="1:11" s="78" customFormat="1" ht="12.75">
      <c r="A149" s="86"/>
      <c r="B149" s="86"/>
      <c r="C149" s="87"/>
      <c r="D149" s="86"/>
      <c r="E149" s="88"/>
      <c r="F149" s="92"/>
      <c r="G149" s="92"/>
      <c r="H149" s="280"/>
      <c r="I149" s="270"/>
      <c r="J149" s="285"/>
      <c r="K149" s="285"/>
    </row>
    <row r="150" spans="1:11" s="78" customFormat="1" ht="12.75">
      <c r="A150" s="86"/>
      <c r="B150" s="86"/>
      <c r="C150" s="87"/>
      <c r="D150" s="86"/>
      <c r="E150" s="88"/>
      <c r="F150" s="92"/>
      <c r="G150" s="92"/>
      <c r="H150" s="280"/>
      <c r="I150" s="270"/>
      <c r="J150" s="285"/>
      <c r="K150" s="285"/>
    </row>
    <row r="151" spans="1:11" s="78" customFormat="1" ht="12.75">
      <c r="A151" s="86"/>
      <c r="B151" s="86"/>
      <c r="C151" s="87"/>
      <c r="D151" s="86"/>
      <c r="E151" s="88"/>
      <c r="F151" s="92"/>
      <c r="G151" s="92"/>
      <c r="H151" s="280"/>
      <c r="I151" s="270"/>
      <c r="J151" s="285"/>
      <c r="K151" s="285"/>
    </row>
    <row r="152" spans="1:11" s="78" customFormat="1" ht="12.75">
      <c r="A152" s="86"/>
      <c r="B152" s="86"/>
      <c r="C152" s="87"/>
      <c r="D152" s="86"/>
      <c r="E152" s="88"/>
      <c r="F152" s="92"/>
      <c r="G152" s="92"/>
      <c r="H152" s="280"/>
      <c r="I152" s="270"/>
      <c r="J152" s="285"/>
      <c r="K152" s="285"/>
    </row>
    <row r="153" spans="1:11" s="78" customFormat="1" ht="12.75">
      <c r="A153" s="86"/>
      <c r="B153" s="86"/>
      <c r="C153" s="87"/>
      <c r="D153" s="86"/>
      <c r="E153" s="88"/>
      <c r="F153" s="92"/>
      <c r="G153" s="92"/>
      <c r="H153" s="280"/>
      <c r="I153" s="270"/>
      <c r="J153" s="285"/>
      <c r="K153" s="285"/>
    </row>
    <row r="154" spans="1:11" s="78" customFormat="1" ht="12.75">
      <c r="A154" s="86"/>
      <c r="B154" s="86"/>
      <c r="C154" s="87"/>
      <c r="D154" s="86"/>
      <c r="E154" s="88"/>
      <c r="F154" s="92"/>
      <c r="G154" s="92"/>
      <c r="H154" s="280"/>
      <c r="I154" s="270"/>
      <c r="J154" s="285"/>
      <c r="K154" s="285"/>
    </row>
    <row r="155" spans="1:11" s="78" customFormat="1" ht="12.75">
      <c r="A155" s="86"/>
      <c r="B155" s="86"/>
      <c r="C155" s="87"/>
      <c r="D155" s="86"/>
      <c r="E155" s="88"/>
      <c r="F155" s="92"/>
      <c r="G155" s="92"/>
      <c r="H155" s="280"/>
      <c r="I155" s="270"/>
      <c r="J155" s="285"/>
      <c r="K155" s="285"/>
    </row>
    <row r="156" spans="1:11" s="78" customFormat="1" ht="12.75">
      <c r="A156" s="86"/>
      <c r="B156" s="86"/>
      <c r="C156" s="87"/>
      <c r="D156" s="86"/>
      <c r="E156" s="88"/>
      <c r="F156" s="92"/>
      <c r="G156" s="92"/>
      <c r="H156" s="280"/>
      <c r="I156" s="270"/>
      <c r="J156" s="285"/>
      <c r="K156" s="285"/>
    </row>
    <row r="157" spans="1:11" s="78" customFormat="1" ht="12.75">
      <c r="A157" s="86"/>
      <c r="B157" s="86"/>
      <c r="C157" s="87"/>
      <c r="D157" s="86"/>
      <c r="E157" s="88"/>
      <c r="F157" s="92"/>
      <c r="G157" s="92"/>
      <c r="H157" s="280"/>
      <c r="I157" s="270"/>
      <c r="J157" s="285"/>
      <c r="K157" s="285"/>
    </row>
    <row r="158" spans="1:11" s="78" customFormat="1" ht="12.75">
      <c r="A158" s="86"/>
      <c r="B158" s="86"/>
      <c r="C158" s="87"/>
      <c r="D158" s="86"/>
      <c r="E158" s="88"/>
      <c r="F158" s="92"/>
      <c r="G158" s="92"/>
      <c r="H158" s="280"/>
      <c r="I158" s="270"/>
      <c r="J158" s="285"/>
      <c r="K158" s="285"/>
    </row>
    <row r="159" spans="1:11" s="78" customFormat="1" ht="12.75">
      <c r="A159" s="86"/>
      <c r="B159" s="86"/>
      <c r="C159" s="87"/>
      <c r="D159" s="86"/>
      <c r="E159" s="88"/>
      <c r="F159" s="92"/>
      <c r="G159" s="92"/>
      <c r="H159" s="280"/>
      <c r="I159" s="270"/>
      <c r="J159" s="285"/>
      <c r="K159" s="285"/>
    </row>
    <row r="160" spans="1:11" s="78" customFormat="1" ht="12.75">
      <c r="A160" s="86"/>
      <c r="B160" s="86"/>
      <c r="C160" s="87"/>
      <c r="D160" s="86"/>
      <c r="E160" s="88"/>
      <c r="F160" s="92"/>
      <c r="G160" s="92"/>
      <c r="H160" s="280"/>
      <c r="I160" s="270"/>
      <c r="J160" s="285"/>
      <c r="K160" s="285"/>
    </row>
    <row r="161" spans="1:11" s="78" customFormat="1" ht="12.75">
      <c r="A161" s="86"/>
      <c r="B161" s="86"/>
      <c r="C161" s="87"/>
      <c r="D161" s="86"/>
      <c r="E161" s="88"/>
      <c r="F161" s="92"/>
      <c r="G161" s="92"/>
      <c r="H161" s="280"/>
      <c r="I161" s="270"/>
      <c r="J161" s="285"/>
      <c r="K161" s="285"/>
    </row>
    <row r="162" spans="1:11" s="78" customFormat="1" ht="12.75">
      <c r="A162" s="86"/>
      <c r="B162" s="86"/>
      <c r="C162" s="87"/>
      <c r="D162" s="86"/>
      <c r="E162" s="88"/>
      <c r="F162" s="92"/>
      <c r="G162" s="92"/>
      <c r="H162" s="280"/>
      <c r="I162" s="270"/>
      <c r="J162" s="285"/>
      <c r="K162" s="285"/>
    </row>
    <row r="163" spans="1:11" s="78" customFormat="1" ht="12.75">
      <c r="A163" s="86"/>
      <c r="B163" s="86"/>
      <c r="C163" s="87"/>
      <c r="D163" s="86"/>
      <c r="E163" s="88"/>
      <c r="F163" s="92"/>
      <c r="G163" s="92"/>
      <c r="H163" s="280"/>
      <c r="I163" s="270"/>
      <c r="J163" s="285"/>
      <c r="K163" s="285"/>
    </row>
    <row r="164" spans="1:11" s="78" customFormat="1" ht="12.75">
      <c r="A164" s="86"/>
      <c r="B164" s="86"/>
      <c r="C164" s="87"/>
      <c r="D164" s="86"/>
      <c r="E164" s="88"/>
      <c r="F164" s="92"/>
      <c r="G164" s="92"/>
      <c r="H164" s="280"/>
      <c r="I164" s="270"/>
      <c r="J164" s="285"/>
      <c r="K164" s="285"/>
    </row>
    <row r="165" spans="1:11" s="78" customFormat="1" ht="12.75">
      <c r="A165" s="86"/>
      <c r="B165" s="86"/>
      <c r="C165" s="87"/>
      <c r="D165" s="86"/>
      <c r="E165" s="88"/>
      <c r="F165" s="92"/>
      <c r="G165" s="92"/>
      <c r="H165" s="280"/>
      <c r="I165" s="270"/>
      <c r="J165" s="285"/>
      <c r="K165" s="285"/>
    </row>
    <row r="166" spans="1:11" s="78" customFormat="1" ht="12.75">
      <c r="A166" s="86"/>
      <c r="B166" s="86"/>
      <c r="C166" s="87"/>
      <c r="D166" s="86"/>
      <c r="E166" s="88"/>
      <c r="F166" s="92"/>
      <c r="G166" s="92"/>
      <c r="H166" s="280"/>
      <c r="I166" s="270"/>
      <c r="J166" s="285"/>
      <c r="K166" s="285"/>
    </row>
    <row r="167" spans="1:11" s="78" customFormat="1" ht="12.75">
      <c r="A167" s="86"/>
      <c r="B167" s="86"/>
      <c r="C167" s="87"/>
      <c r="D167" s="86"/>
      <c r="E167" s="88"/>
      <c r="F167" s="92"/>
      <c r="G167" s="92"/>
      <c r="H167" s="280"/>
      <c r="I167" s="270"/>
      <c r="J167" s="285"/>
      <c r="K167" s="285"/>
    </row>
    <row r="168" spans="1:11" s="78" customFormat="1" ht="12.75">
      <c r="A168" s="86"/>
      <c r="B168" s="86"/>
      <c r="C168" s="87"/>
      <c r="D168" s="86"/>
      <c r="E168" s="88"/>
      <c r="F168" s="92"/>
      <c r="G168" s="92"/>
      <c r="H168" s="280"/>
      <c r="I168" s="270"/>
      <c r="J168" s="285"/>
      <c r="K168" s="285"/>
    </row>
    <row r="169" spans="1:11" s="78" customFormat="1" ht="12.75">
      <c r="A169" s="86"/>
      <c r="B169" s="86"/>
      <c r="C169" s="87"/>
      <c r="D169" s="86"/>
      <c r="E169" s="88"/>
      <c r="F169" s="92"/>
      <c r="G169" s="92"/>
      <c r="H169" s="280"/>
      <c r="I169" s="270"/>
      <c r="J169" s="285"/>
      <c r="K169" s="285"/>
    </row>
    <row r="170" spans="1:11" s="78" customFormat="1" ht="12.75">
      <c r="A170" s="86"/>
      <c r="B170" s="86"/>
      <c r="C170" s="87"/>
      <c r="D170" s="86"/>
      <c r="E170" s="88"/>
      <c r="F170" s="92"/>
      <c r="G170" s="92"/>
      <c r="H170" s="280"/>
      <c r="I170" s="270"/>
      <c r="J170" s="285"/>
      <c r="K170" s="285"/>
    </row>
    <row r="171" spans="1:11" s="78" customFormat="1" ht="12.75">
      <c r="A171" s="86"/>
      <c r="B171" s="86"/>
      <c r="C171" s="87"/>
      <c r="D171" s="86"/>
      <c r="E171" s="88"/>
      <c r="F171" s="92"/>
      <c r="G171" s="92"/>
      <c r="H171" s="280"/>
      <c r="I171" s="270"/>
      <c r="J171" s="285"/>
      <c r="K171" s="285"/>
    </row>
    <row r="172" spans="1:11" s="78" customFormat="1" ht="12.75">
      <c r="A172" s="86"/>
      <c r="B172" s="86"/>
      <c r="C172" s="87"/>
      <c r="D172" s="86"/>
      <c r="E172" s="88"/>
      <c r="F172" s="92"/>
      <c r="G172" s="92"/>
      <c r="H172" s="280"/>
      <c r="I172" s="270"/>
      <c r="J172" s="285"/>
      <c r="K172" s="285"/>
    </row>
    <row r="173" spans="1:11" s="78" customFormat="1" ht="12.75">
      <c r="A173" s="86"/>
      <c r="B173" s="86"/>
      <c r="C173" s="87"/>
      <c r="D173" s="86"/>
      <c r="E173" s="88"/>
      <c r="F173" s="92"/>
      <c r="G173" s="92"/>
      <c r="H173" s="280"/>
      <c r="I173" s="270"/>
      <c r="J173" s="285"/>
      <c r="K173" s="285"/>
    </row>
    <row r="174" spans="1:11" s="78" customFormat="1" ht="12.75">
      <c r="A174" s="86"/>
      <c r="B174" s="86"/>
      <c r="C174" s="87"/>
      <c r="D174" s="86"/>
      <c r="E174" s="88"/>
      <c r="F174" s="92"/>
      <c r="G174" s="92"/>
      <c r="H174" s="280"/>
      <c r="I174" s="270"/>
      <c r="J174" s="285"/>
      <c r="K174" s="285"/>
    </row>
    <row r="175" spans="1:11" s="78" customFormat="1" ht="12.75">
      <c r="A175" s="86"/>
      <c r="B175" s="86"/>
      <c r="C175" s="87"/>
      <c r="D175" s="86"/>
      <c r="E175" s="88"/>
      <c r="F175" s="92"/>
      <c r="G175" s="92"/>
      <c r="H175" s="280"/>
      <c r="I175" s="270"/>
      <c r="J175" s="285"/>
      <c r="K175" s="285"/>
    </row>
    <row r="176" spans="1:11" s="78" customFormat="1" ht="12.75">
      <c r="A176" s="86"/>
      <c r="B176" s="86"/>
      <c r="C176" s="87"/>
      <c r="D176" s="86"/>
      <c r="E176" s="88"/>
      <c r="F176" s="92"/>
      <c r="G176" s="92"/>
      <c r="H176" s="280"/>
      <c r="I176" s="270"/>
      <c r="J176" s="285"/>
      <c r="K176" s="285"/>
    </row>
    <row r="177" spans="1:11" s="78" customFormat="1" ht="12.75">
      <c r="A177" s="86"/>
      <c r="B177" s="86"/>
      <c r="C177" s="87"/>
      <c r="D177" s="86"/>
      <c r="E177" s="88"/>
      <c r="F177" s="92"/>
      <c r="G177" s="92"/>
      <c r="H177" s="280"/>
      <c r="I177" s="270"/>
      <c r="J177" s="285"/>
      <c r="K177" s="285"/>
    </row>
    <row r="178" spans="1:11" s="78" customFormat="1" ht="12.75">
      <c r="A178" s="86"/>
      <c r="B178" s="86"/>
      <c r="C178" s="87"/>
      <c r="D178" s="86"/>
      <c r="E178" s="88"/>
      <c r="F178" s="92"/>
      <c r="G178" s="92"/>
      <c r="H178" s="280"/>
      <c r="I178" s="270"/>
      <c r="J178" s="285"/>
      <c r="K178" s="285"/>
    </row>
    <row r="179" spans="1:11" s="78" customFormat="1" ht="12.75">
      <c r="A179" s="86"/>
      <c r="B179" s="86"/>
      <c r="C179" s="87"/>
      <c r="D179" s="86"/>
      <c r="E179" s="88"/>
      <c r="F179" s="92"/>
      <c r="G179" s="92"/>
      <c r="H179" s="280"/>
      <c r="I179" s="270"/>
      <c r="J179" s="285"/>
      <c r="K179" s="285"/>
    </row>
    <row r="180" spans="1:11" s="78" customFormat="1" ht="12.75">
      <c r="A180" s="86"/>
      <c r="B180" s="86"/>
      <c r="C180" s="87"/>
      <c r="D180" s="86"/>
      <c r="E180" s="88"/>
      <c r="F180" s="92"/>
      <c r="G180" s="92"/>
      <c r="H180" s="280"/>
      <c r="I180" s="270"/>
      <c r="J180" s="285"/>
      <c r="K180" s="285"/>
    </row>
    <row r="181" spans="1:11" s="78" customFormat="1" ht="12.75">
      <c r="A181" s="86"/>
      <c r="B181" s="86"/>
      <c r="C181" s="87"/>
      <c r="D181" s="86"/>
      <c r="E181" s="88"/>
      <c r="F181" s="92"/>
      <c r="G181" s="92"/>
      <c r="H181" s="280"/>
      <c r="I181" s="270"/>
      <c r="J181" s="285"/>
      <c r="K181" s="285"/>
    </row>
    <row r="182" spans="1:11" s="78" customFormat="1" ht="12.75">
      <c r="A182" s="86"/>
      <c r="B182" s="86"/>
      <c r="C182" s="87"/>
      <c r="D182" s="86"/>
      <c r="E182" s="88"/>
      <c r="F182" s="92"/>
      <c r="G182" s="92"/>
      <c r="H182" s="280"/>
      <c r="I182" s="270"/>
      <c r="J182" s="285"/>
      <c r="K182" s="285"/>
    </row>
    <row r="183" spans="1:11" s="78" customFormat="1" ht="12.75">
      <c r="A183" s="86"/>
      <c r="B183" s="86"/>
      <c r="C183" s="87"/>
      <c r="D183" s="86"/>
      <c r="E183" s="88"/>
      <c r="F183" s="92"/>
      <c r="G183" s="92"/>
      <c r="H183" s="280"/>
      <c r="I183" s="270"/>
      <c r="J183" s="285"/>
      <c r="K183" s="285"/>
    </row>
    <row r="184" spans="1:11" s="78" customFormat="1" ht="12.75">
      <c r="A184" s="86"/>
      <c r="B184" s="86"/>
      <c r="C184" s="87"/>
      <c r="D184" s="86"/>
      <c r="E184" s="88"/>
      <c r="F184" s="92"/>
      <c r="G184" s="92"/>
      <c r="H184" s="280"/>
      <c r="I184" s="270"/>
      <c r="J184" s="285"/>
      <c r="K184" s="285"/>
    </row>
    <row r="185" spans="1:11" s="78" customFormat="1" ht="12.75">
      <c r="A185" s="86"/>
      <c r="B185" s="86"/>
      <c r="C185" s="87"/>
      <c r="D185" s="86"/>
      <c r="E185" s="88"/>
      <c r="F185" s="92"/>
      <c r="G185" s="92"/>
      <c r="H185" s="280"/>
      <c r="I185" s="270"/>
      <c r="J185" s="285"/>
      <c r="K185" s="285"/>
    </row>
    <row r="186" spans="1:11" s="78" customFormat="1" ht="12.75">
      <c r="A186" s="86"/>
      <c r="B186" s="86"/>
      <c r="C186" s="87"/>
      <c r="D186" s="86"/>
      <c r="E186" s="88"/>
      <c r="F186" s="92"/>
      <c r="G186" s="92"/>
      <c r="H186" s="280"/>
      <c r="I186" s="270"/>
      <c r="J186" s="285"/>
      <c r="K186" s="285"/>
    </row>
    <row r="187" spans="1:11" s="78" customFormat="1" ht="12.75">
      <c r="A187" s="86"/>
      <c r="B187" s="86"/>
      <c r="C187" s="87"/>
      <c r="D187" s="86"/>
      <c r="E187" s="88"/>
      <c r="F187" s="92"/>
      <c r="G187" s="92"/>
      <c r="H187" s="280"/>
      <c r="I187" s="270"/>
      <c r="J187" s="285"/>
      <c r="K187" s="285"/>
    </row>
    <row r="188" spans="1:11" s="78" customFormat="1" ht="12.75">
      <c r="A188" s="86"/>
      <c r="B188" s="86"/>
      <c r="C188" s="87"/>
      <c r="D188" s="86"/>
      <c r="E188" s="88"/>
      <c r="F188" s="92"/>
      <c r="G188" s="92"/>
      <c r="H188" s="280"/>
      <c r="I188" s="270"/>
      <c r="J188" s="285"/>
      <c r="K188" s="285"/>
    </row>
    <row r="189" spans="1:11" s="78" customFormat="1" ht="12.75">
      <c r="A189" s="86"/>
      <c r="B189" s="86"/>
      <c r="C189" s="87"/>
      <c r="D189" s="86"/>
      <c r="E189" s="88"/>
      <c r="F189" s="92"/>
      <c r="G189" s="92"/>
      <c r="H189" s="280"/>
      <c r="I189" s="270"/>
      <c r="J189" s="285"/>
      <c r="K189" s="285"/>
    </row>
    <row r="190" spans="1:11" s="78" customFormat="1" ht="12.75">
      <c r="A190" s="86"/>
      <c r="B190" s="86"/>
      <c r="C190" s="87"/>
      <c r="D190" s="86"/>
      <c r="E190" s="88"/>
      <c r="F190" s="92"/>
      <c r="G190" s="92"/>
      <c r="H190" s="280"/>
      <c r="I190" s="270"/>
      <c r="J190" s="285"/>
      <c r="K190" s="285"/>
    </row>
    <row r="191" spans="1:11" s="78" customFormat="1" ht="12.75">
      <c r="A191" s="86"/>
      <c r="B191" s="86"/>
      <c r="C191" s="87"/>
      <c r="D191" s="86"/>
      <c r="E191" s="88"/>
      <c r="F191" s="92"/>
      <c r="G191" s="92"/>
      <c r="H191" s="280"/>
      <c r="I191" s="270"/>
      <c r="J191" s="285"/>
      <c r="K191" s="285"/>
    </row>
    <row r="192" spans="1:11" s="78" customFormat="1" ht="12.75">
      <c r="A192" s="86"/>
      <c r="B192" s="86"/>
      <c r="C192" s="87"/>
      <c r="D192" s="86"/>
      <c r="E192" s="88"/>
      <c r="F192" s="92"/>
      <c r="G192" s="92"/>
      <c r="H192" s="280"/>
      <c r="I192" s="270"/>
      <c r="J192" s="285"/>
      <c r="K192" s="285"/>
    </row>
    <row r="193" spans="1:11" s="78" customFormat="1" ht="12.75">
      <c r="A193" s="86"/>
      <c r="B193" s="86"/>
      <c r="C193" s="87"/>
      <c r="D193" s="86"/>
      <c r="E193" s="88"/>
      <c r="F193" s="92"/>
      <c r="G193" s="92"/>
      <c r="H193" s="280"/>
      <c r="I193" s="270"/>
      <c r="J193" s="285"/>
      <c r="K193" s="285"/>
    </row>
    <row r="194" spans="1:11" s="78" customFormat="1" ht="12.75">
      <c r="A194" s="86"/>
      <c r="B194" s="86"/>
      <c r="C194" s="87"/>
      <c r="D194" s="86"/>
      <c r="E194" s="88"/>
      <c r="F194" s="92"/>
      <c r="G194" s="92"/>
      <c r="H194" s="280"/>
      <c r="I194" s="270"/>
      <c r="J194" s="285"/>
      <c r="K194" s="285"/>
    </row>
    <row r="195" spans="1:11" s="78" customFormat="1" ht="12.75">
      <c r="A195" s="86"/>
      <c r="B195" s="86"/>
      <c r="C195" s="87"/>
      <c r="D195" s="86"/>
      <c r="E195" s="88"/>
      <c r="F195" s="92"/>
      <c r="G195" s="92"/>
      <c r="H195" s="280"/>
      <c r="I195" s="270"/>
      <c r="J195" s="285"/>
      <c r="K195" s="285"/>
    </row>
    <row r="196" spans="1:11" s="78" customFormat="1" ht="12.75">
      <c r="A196" s="86"/>
      <c r="B196" s="86"/>
      <c r="C196" s="87"/>
      <c r="D196" s="86"/>
      <c r="E196" s="88"/>
      <c r="F196" s="92"/>
      <c r="G196" s="92"/>
      <c r="H196" s="280"/>
      <c r="I196" s="270"/>
      <c r="J196" s="285"/>
      <c r="K196" s="285"/>
    </row>
    <row r="197" spans="1:11" s="78" customFormat="1" ht="12.75">
      <c r="A197" s="86"/>
      <c r="B197" s="86"/>
      <c r="C197" s="87"/>
      <c r="D197" s="86"/>
      <c r="E197" s="88"/>
      <c r="F197" s="92"/>
      <c r="G197" s="92"/>
      <c r="H197" s="280"/>
      <c r="I197" s="270"/>
      <c r="J197" s="285"/>
      <c r="K197" s="285"/>
    </row>
    <row r="198" spans="1:11" s="78" customFormat="1" ht="12.75">
      <c r="A198" s="86"/>
      <c r="B198" s="86"/>
      <c r="C198" s="87"/>
      <c r="D198" s="86"/>
      <c r="E198" s="88"/>
      <c r="F198" s="92"/>
      <c r="G198" s="92"/>
      <c r="H198" s="280"/>
      <c r="I198" s="270"/>
      <c r="J198" s="285"/>
      <c r="K198" s="285"/>
    </row>
    <row r="199" spans="1:11" s="78" customFormat="1" ht="12.75">
      <c r="A199" s="86"/>
      <c r="B199" s="86"/>
      <c r="C199" s="87"/>
      <c r="D199" s="86"/>
      <c r="E199" s="88"/>
      <c r="F199" s="92"/>
      <c r="G199" s="92"/>
      <c r="H199" s="280"/>
      <c r="I199" s="270"/>
      <c r="J199" s="285"/>
      <c r="K199" s="285"/>
    </row>
    <row r="200" spans="1:11" s="78" customFormat="1" ht="12.75">
      <c r="A200" s="86"/>
      <c r="B200" s="86"/>
      <c r="C200" s="87"/>
      <c r="D200" s="86"/>
      <c r="E200" s="88"/>
      <c r="F200" s="92"/>
      <c r="G200" s="92"/>
      <c r="H200" s="280"/>
      <c r="I200" s="270"/>
      <c r="J200" s="285"/>
      <c r="K200" s="285"/>
    </row>
    <row r="201" spans="1:11" s="78" customFormat="1" ht="12.75">
      <c r="A201" s="86"/>
      <c r="B201" s="86"/>
      <c r="C201" s="87"/>
      <c r="D201" s="86"/>
      <c r="E201" s="88"/>
      <c r="F201" s="92"/>
      <c r="G201" s="92"/>
      <c r="H201" s="280"/>
      <c r="I201" s="270"/>
      <c r="J201" s="285"/>
      <c r="K201" s="285"/>
    </row>
    <row r="202" spans="1:11" s="78" customFormat="1" ht="12.75">
      <c r="A202" s="86"/>
      <c r="B202" s="86"/>
      <c r="C202" s="87"/>
      <c r="D202" s="86"/>
      <c r="E202" s="88"/>
      <c r="F202" s="92"/>
      <c r="G202" s="92"/>
      <c r="H202" s="280"/>
      <c r="I202" s="270"/>
      <c r="J202" s="285"/>
      <c r="K202" s="285"/>
    </row>
    <row r="203" spans="1:11" s="78" customFormat="1" ht="12.75">
      <c r="A203" s="86"/>
      <c r="B203" s="86"/>
      <c r="C203" s="87"/>
      <c r="D203" s="86"/>
      <c r="E203" s="88"/>
      <c r="F203" s="92"/>
      <c r="G203" s="92"/>
      <c r="H203" s="280"/>
      <c r="I203" s="270"/>
      <c r="J203" s="285"/>
      <c r="K203" s="285"/>
    </row>
    <row r="204" spans="1:11" s="78" customFormat="1" ht="12.75">
      <c r="A204" s="86"/>
      <c r="B204" s="86"/>
      <c r="C204" s="87"/>
      <c r="D204" s="86"/>
      <c r="E204" s="88"/>
      <c r="F204" s="92"/>
      <c r="G204" s="92"/>
      <c r="H204" s="280"/>
      <c r="I204" s="270"/>
      <c r="J204" s="285"/>
      <c r="K204" s="285"/>
    </row>
    <row r="205" spans="1:11" s="78" customFormat="1" ht="12.75">
      <c r="A205" s="86"/>
      <c r="B205" s="86"/>
      <c r="C205" s="87"/>
      <c r="D205" s="86"/>
      <c r="E205" s="88"/>
      <c r="F205" s="92"/>
      <c r="G205" s="92"/>
      <c r="H205" s="280"/>
      <c r="I205" s="270"/>
      <c r="J205" s="285"/>
      <c r="K205" s="285"/>
    </row>
    <row r="206" spans="1:11" s="78" customFormat="1" ht="12.75">
      <c r="A206" s="86"/>
      <c r="B206" s="86"/>
      <c r="C206" s="87"/>
      <c r="D206" s="86"/>
      <c r="E206" s="88"/>
      <c r="F206" s="92"/>
      <c r="G206" s="92"/>
      <c r="H206" s="280"/>
      <c r="I206" s="270"/>
      <c r="J206" s="285"/>
      <c r="K206" s="285"/>
    </row>
    <row r="207" spans="1:11" s="78" customFormat="1" ht="12.75">
      <c r="A207" s="86"/>
      <c r="B207" s="86"/>
      <c r="C207" s="87"/>
      <c r="D207" s="86"/>
      <c r="E207" s="88"/>
      <c r="F207" s="92"/>
      <c r="G207" s="92"/>
      <c r="H207" s="280"/>
      <c r="I207" s="270"/>
      <c r="J207" s="285"/>
      <c r="K207" s="285"/>
    </row>
    <row r="208" spans="1:11" s="78" customFormat="1" ht="12.75">
      <c r="A208" s="86"/>
      <c r="B208" s="86"/>
      <c r="C208" s="87"/>
      <c r="D208" s="86"/>
      <c r="E208" s="88"/>
      <c r="F208" s="92"/>
      <c r="G208" s="92"/>
      <c r="H208" s="280"/>
      <c r="I208" s="270"/>
      <c r="J208" s="285"/>
      <c r="K208" s="285"/>
    </row>
    <row r="209" spans="1:11" s="78" customFormat="1" ht="12.75">
      <c r="A209" s="86"/>
      <c r="B209" s="86"/>
      <c r="C209" s="87"/>
      <c r="D209" s="86"/>
      <c r="E209" s="88"/>
      <c r="F209" s="92"/>
      <c r="G209" s="92"/>
      <c r="H209" s="280"/>
      <c r="I209" s="270"/>
      <c r="J209" s="285"/>
      <c r="K209" s="285"/>
    </row>
    <row r="210" spans="1:11" s="78" customFormat="1" ht="12.75">
      <c r="A210" s="86"/>
      <c r="B210" s="86"/>
      <c r="C210" s="87"/>
      <c r="D210" s="86"/>
      <c r="E210" s="88"/>
      <c r="F210" s="92"/>
      <c r="G210" s="92"/>
      <c r="H210" s="280"/>
      <c r="I210" s="270"/>
      <c r="J210" s="285"/>
      <c r="K210" s="285"/>
    </row>
    <row r="211" spans="1:11" s="78" customFormat="1" ht="12.75">
      <c r="A211" s="86"/>
      <c r="B211" s="86"/>
      <c r="C211" s="87"/>
      <c r="D211" s="86"/>
      <c r="E211" s="88"/>
      <c r="F211" s="92"/>
      <c r="G211" s="92"/>
      <c r="H211" s="280"/>
      <c r="I211" s="270"/>
      <c r="J211" s="285"/>
      <c r="K211" s="285"/>
    </row>
    <row r="212" spans="1:11" s="78" customFormat="1" ht="12.75">
      <c r="A212" s="86"/>
      <c r="B212" s="86"/>
      <c r="C212" s="87"/>
      <c r="D212" s="86"/>
      <c r="E212" s="88"/>
      <c r="F212" s="92"/>
      <c r="G212" s="92"/>
      <c r="H212" s="280"/>
      <c r="I212" s="270"/>
      <c r="J212" s="285"/>
      <c r="K212" s="285"/>
    </row>
    <row r="213" spans="1:11" s="78" customFormat="1" ht="12.75">
      <c r="A213" s="86"/>
      <c r="B213" s="86"/>
      <c r="C213" s="87"/>
      <c r="D213" s="86"/>
      <c r="E213" s="88"/>
      <c r="F213" s="92"/>
      <c r="G213" s="92"/>
      <c r="H213" s="280"/>
      <c r="I213" s="270"/>
      <c r="J213" s="285"/>
      <c r="K213" s="285"/>
    </row>
    <row r="214" spans="1:11" s="78" customFormat="1" ht="12.75">
      <c r="A214" s="86"/>
      <c r="B214" s="86"/>
      <c r="C214" s="87"/>
      <c r="D214" s="86"/>
      <c r="E214" s="88"/>
      <c r="F214" s="92"/>
      <c r="G214" s="92"/>
      <c r="H214" s="280"/>
      <c r="I214" s="270"/>
      <c r="J214" s="285"/>
      <c r="K214" s="285"/>
    </row>
    <row r="215" spans="1:11" s="78" customFormat="1" ht="12.75">
      <c r="A215" s="86"/>
      <c r="B215" s="86"/>
      <c r="C215" s="87"/>
      <c r="D215" s="86"/>
      <c r="E215" s="88"/>
      <c r="F215" s="92"/>
      <c r="G215" s="92"/>
      <c r="H215" s="280"/>
      <c r="I215" s="270"/>
      <c r="J215" s="285"/>
      <c r="K215" s="285"/>
    </row>
    <row r="216" spans="1:11" s="78" customFormat="1" ht="12.75">
      <c r="A216" s="86"/>
      <c r="B216" s="86"/>
      <c r="C216" s="87"/>
      <c r="D216" s="86"/>
      <c r="E216" s="88"/>
      <c r="F216" s="92"/>
      <c r="G216" s="92"/>
      <c r="H216" s="280"/>
      <c r="I216" s="270"/>
      <c r="J216" s="285"/>
      <c r="K216" s="285"/>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rowBreaks count="1" manualBreakCount="1">
    <brk id="67" max="6" man="1"/>
  </rowBreaks>
</worksheet>
</file>

<file path=xl/worksheets/sheet6.xml><?xml version="1.0" encoding="utf-8"?>
<worksheet xmlns="http://schemas.openxmlformats.org/spreadsheetml/2006/main" xmlns:r="http://schemas.openxmlformats.org/officeDocument/2006/relationships">
  <sheetPr codeName="List20">
    <tabColor rgb="FF92D050"/>
  </sheetPr>
  <dimension ref="A1:P321"/>
  <sheetViews>
    <sheetView view="pageBreakPreview" zoomScaleSheetLayoutView="100" workbookViewId="0" topLeftCell="A1">
      <selection activeCell="C221" sqref="C221"/>
    </sheetView>
  </sheetViews>
  <sheetFormatPr defaultColWidth="9.00390625" defaultRowHeight="12.75"/>
  <cols>
    <col min="1" max="1" width="2.625" style="113" customWidth="1"/>
    <col min="2" max="2" width="4.375" style="113" customWidth="1"/>
    <col min="3" max="3" width="43.75390625" style="322" customWidth="1"/>
    <col min="4" max="4" width="6.25390625" style="113" customWidth="1"/>
    <col min="5" max="5" width="7.625" style="323" customWidth="1"/>
    <col min="6" max="6" width="9.625" style="324" customWidth="1"/>
    <col min="7" max="7" width="13.25390625" style="324" customWidth="1"/>
    <col min="8" max="8" width="20.375" style="325" customWidth="1"/>
    <col min="9" max="9" width="11.75390625" style="279" customWidth="1"/>
    <col min="10" max="11" width="11.75390625" style="207"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55" t="str">
        <f>+OSNOVA!A2</f>
        <v>POPIS DEL S PREDRAČUNOM</v>
      </c>
      <c r="C1" s="555"/>
      <c r="E1" s="556"/>
      <c r="F1" s="325"/>
      <c r="G1" s="325"/>
      <c r="H1" s="325"/>
      <c r="I1" s="279"/>
      <c r="J1" s="207"/>
      <c r="K1" s="207"/>
      <c r="L1" s="557"/>
    </row>
    <row r="2" spans="1:12" s="111" customFormat="1" ht="12.75">
      <c r="A2" s="555"/>
      <c r="B2" s="555"/>
      <c r="C2" s="555"/>
      <c r="E2" s="556"/>
      <c r="F2" s="325"/>
      <c r="G2" s="325"/>
      <c r="H2" s="325"/>
      <c r="I2" s="279"/>
      <c r="J2" s="207"/>
      <c r="K2" s="207"/>
      <c r="L2" s="557"/>
    </row>
    <row r="3" spans="1:12" s="111" customFormat="1" ht="12.75">
      <c r="A3" s="555" t="str">
        <f>+OZN</f>
        <v>4.</v>
      </c>
      <c r="C3" s="555" t="str">
        <f>+DEL</f>
        <v>ELEKTRIČNE INŠTALACIJE</v>
      </c>
      <c r="E3" s="556"/>
      <c r="F3" s="325"/>
      <c r="G3" s="325"/>
      <c r="H3" s="325"/>
      <c r="I3" s="279"/>
      <c r="J3" s="207"/>
      <c r="K3" s="207"/>
      <c r="L3" s="557"/>
    </row>
    <row r="4" spans="1:12" s="111" customFormat="1" ht="12.75">
      <c r="A4" s="555"/>
      <c r="B4" s="551"/>
      <c r="C4" s="555"/>
      <c r="E4" s="556"/>
      <c r="F4" s="325"/>
      <c r="G4" s="325"/>
      <c r="H4" s="325"/>
      <c r="I4" s="279"/>
      <c r="J4" s="207"/>
      <c r="K4" s="207"/>
      <c r="L4" s="557"/>
    </row>
    <row r="5" spans="1:12" s="426" customFormat="1" ht="12.75">
      <c r="A5" s="560" t="str">
        <f>+OSNOVA!D36</f>
        <v>E3.</v>
      </c>
      <c r="B5" s="559"/>
      <c r="C5" s="560" t="str">
        <f>+OSNOVA!E36</f>
        <v>VODOVNI MATERIAL</v>
      </c>
      <c r="E5" s="561"/>
      <c r="F5" s="339"/>
      <c r="G5" s="339"/>
      <c r="H5" s="339"/>
      <c r="I5" s="279"/>
      <c r="J5" s="269"/>
      <c r="K5" s="269"/>
      <c r="L5" s="562"/>
    </row>
    <row r="6" spans="1:12" ht="14.25" customHeight="1">
      <c r="A6" s="321" t="s">
        <v>121</v>
      </c>
      <c r="B6" s="321"/>
      <c r="L6" s="516"/>
    </row>
    <row r="7" spans="3:12" ht="12.75">
      <c r="C7" s="326"/>
      <c r="D7" s="321"/>
      <c r="E7" s="321"/>
      <c r="F7" s="321"/>
      <c r="G7" s="321"/>
      <c r="L7" s="516"/>
    </row>
    <row r="8" spans="1:12" ht="12.75" customHeight="1">
      <c r="A8" s="321" t="s">
        <v>131</v>
      </c>
      <c r="B8" s="321"/>
      <c r="C8" s="326"/>
      <c r="D8" s="321"/>
      <c r="E8" s="321"/>
      <c r="F8" s="321"/>
      <c r="G8" s="321"/>
      <c r="L8" s="327"/>
    </row>
    <row r="9" spans="1:15" s="111" customFormat="1" ht="12.75">
      <c r="A9" s="93" t="s">
        <v>0</v>
      </c>
      <c r="B9" s="93"/>
      <c r="C9" s="120" t="s">
        <v>1</v>
      </c>
      <c r="D9" s="93" t="s">
        <v>2</v>
      </c>
      <c r="E9" s="94" t="s">
        <v>3</v>
      </c>
      <c r="F9" s="95" t="s">
        <v>4</v>
      </c>
      <c r="G9" s="95" t="s">
        <v>5</v>
      </c>
      <c r="H9" s="325" t="s">
        <v>102</v>
      </c>
      <c r="I9" s="279" t="s">
        <v>133</v>
      </c>
      <c r="J9" s="207" t="s">
        <v>115</v>
      </c>
      <c r="K9" s="207" t="s">
        <v>116</v>
      </c>
      <c r="L9" s="113"/>
      <c r="N9" s="112"/>
      <c r="O9" s="112"/>
    </row>
    <row r="10" spans="1:11" s="78" customFormat="1" ht="12.75">
      <c r="A10" s="328"/>
      <c r="B10" s="79"/>
      <c r="C10" s="329"/>
      <c r="E10" s="330"/>
      <c r="F10" s="321"/>
      <c r="G10" s="321"/>
      <c r="H10" s="331"/>
      <c r="I10" s="279"/>
      <c r="J10" s="311"/>
      <c r="K10" s="311"/>
    </row>
    <row r="11" spans="1:11" s="178" customFormat="1" ht="13.5" thickBot="1">
      <c r="A11" s="563"/>
      <c r="B11" s="564" t="s">
        <v>117</v>
      </c>
      <c r="C11" s="582" t="s">
        <v>137</v>
      </c>
      <c r="D11" s="335"/>
      <c r="E11" s="336"/>
      <c r="F11" s="337"/>
      <c r="G11" s="338"/>
      <c r="H11" s="339"/>
      <c r="I11" s="279"/>
      <c r="J11" s="269"/>
      <c r="K11" s="269"/>
    </row>
    <row r="12" spans="1:15" s="78" customFormat="1" ht="12.75">
      <c r="A12" s="295"/>
      <c r="B12" s="79"/>
      <c r="C12" s="289"/>
      <c r="D12" s="296"/>
      <c r="E12" s="297"/>
      <c r="F12" s="298"/>
      <c r="G12" s="298"/>
      <c r="H12" s="299"/>
      <c r="I12" s="300"/>
      <c r="J12" s="301"/>
      <c r="K12" s="301"/>
      <c r="L12" s="80"/>
      <c r="M12" s="81"/>
      <c r="N12" s="117"/>
      <c r="O12" s="82"/>
    </row>
    <row r="13" spans="1:16" s="540" customFormat="1" ht="13.5" thickBot="1">
      <c r="A13" s="534" t="s">
        <v>480</v>
      </c>
      <c r="B13" s="535"/>
      <c r="C13" s="536"/>
      <c r="D13" s="537"/>
      <c r="E13" s="538"/>
      <c r="F13" s="538"/>
      <c r="G13" s="538"/>
      <c r="M13" s="541"/>
      <c r="O13" s="542"/>
      <c r="P13" s="542"/>
    </row>
    <row r="14" spans="1:15" s="78" customFormat="1" ht="12.75">
      <c r="A14" s="295"/>
      <c r="B14" s="79"/>
      <c r="C14" s="313"/>
      <c r="D14" s="296"/>
      <c r="E14" s="297"/>
      <c r="F14" s="298"/>
      <c r="G14" s="298"/>
      <c r="H14" s="299"/>
      <c r="I14" s="300"/>
      <c r="J14" s="301"/>
      <c r="K14" s="301"/>
      <c r="L14" s="80"/>
      <c r="M14" s="81"/>
      <c r="N14" s="117"/>
      <c r="O14" s="82"/>
    </row>
    <row r="15" spans="1:15" s="78" customFormat="1" ht="24">
      <c r="A15" s="295" t="str">
        <f>$B$11</f>
        <v>I.</v>
      </c>
      <c r="B15" s="79">
        <f>COUNT(#REF!)+1</f>
        <v>1</v>
      </c>
      <c r="C15" s="289" t="s">
        <v>152</v>
      </c>
      <c r="D15" s="296"/>
      <c r="E15" s="297"/>
      <c r="F15" s="298"/>
      <c r="G15" s="298"/>
      <c r="H15" s="299"/>
      <c r="I15" s="300"/>
      <c r="J15" s="301"/>
      <c r="K15" s="301"/>
      <c r="L15" s="80"/>
      <c r="M15" s="81"/>
      <c r="N15" s="117"/>
      <c r="O15" s="84"/>
    </row>
    <row r="16" spans="1:15" s="78" customFormat="1" ht="12.75">
      <c r="A16" s="295"/>
      <c r="B16" s="79"/>
      <c r="C16" s="289" t="s">
        <v>487</v>
      </c>
      <c r="D16" s="296" t="s">
        <v>8</v>
      </c>
      <c r="E16" s="297">
        <v>450</v>
      </c>
      <c r="F16" s="298">
        <f>IF(OSNOVA!$B$42=1,+H16*FRD*DF*(I16+1),"")</f>
        <v>0</v>
      </c>
      <c r="G16" s="298">
        <f>IF(OSNOVA!$B$42=1,E16*F16,"")</f>
        <v>0</v>
      </c>
      <c r="H16" s="299"/>
      <c r="I16" s="300"/>
      <c r="J16" s="301"/>
      <c r="K16" s="301"/>
      <c r="L16" s="80"/>
      <c r="M16" s="81"/>
      <c r="N16" s="117"/>
      <c r="O16" s="84"/>
    </row>
    <row r="17" spans="1:15" s="78" customFormat="1" ht="12.75">
      <c r="A17" s="295"/>
      <c r="B17" s="79"/>
      <c r="C17" s="289" t="s">
        <v>154</v>
      </c>
      <c r="D17" s="296" t="s">
        <v>8</v>
      </c>
      <c r="E17" s="297">
        <v>150</v>
      </c>
      <c r="F17" s="298">
        <f>IF(OSNOVA!$B$42=1,+H17*FRD*DF*(I17+1),"")</f>
        <v>0</v>
      </c>
      <c r="G17" s="298">
        <f>IF(OSNOVA!$B$42=1,E17*F17,"")</f>
        <v>0</v>
      </c>
      <c r="H17" s="299"/>
      <c r="I17" s="300"/>
      <c r="J17" s="301"/>
      <c r="K17" s="301"/>
      <c r="L17" s="80"/>
      <c r="M17" s="81"/>
      <c r="N17" s="117"/>
      <c r="O17" s="84"/>
    </row>
    <row r="18" spans="1:15" s="78" customFormat="1" ht="12.75">
      <c r="A18" s="295"/>
      <c r="B18" s="79"/>
      <c r="C18" s="289" t="s">
        <v>488</v>
      </c>
      <c r="D18" s="296" t="s">
        <v>8</v>
      </c>
      <c r="E18" s="297">
        <v>50</v>
      </c>
      <c r="F18" s="298">
        <f>IF(OSNOVA!$B$42=1,+H18*FRD*DF*(I18+1),"")</f>
        <v>0</v>
      </c>
      <c r="G18" s="298">
        <f>IF(OSNOVA!$B$42=1,E18*F18,"")</f>
        <v>0</v>
      </c>
      <c r="H18" s="299"/>
      <c r="I18" s="300"/>
      <c r="J18" s="301"/>
      <c r="K18" s="301"/>
      <c r="L18" s="80"/>
      <c r="M18" s="81"/>
      <c r="N18" s="117"/>
      <c r="O18" s="84"/>
    </row>
    <row r="19" spans="1:15" s="78" customFormat="1" ht="12.75">
      <c r="A19" s="295"/>
      <c r="B19" s="79"/>
      <c r="C19" s="289" t="s">
        <v>155</v>
      </c>
      <c r="D19" s="296" t="s">
        <v>8</v>
      </c>
      <c r="E19" s="297">
        <v>150</v>
      </c>
      <c r="F19" s="298">
        <f>IF(OSNOVA!$B$42=1,+H19*FRD*DF*(I19+1),"")</f>
        <v>0</v>
      </c>
      <c r="G19" s="298">
        <f>IF(OSNOVA!$B$42=1,E19*F19,"")</f>
        <v>0</v>
      </c>
      <c r="H19" s="299"/>
      <c r="I19" s="300"/>
      <c r="J19" s="301"/>
      <c r="K19" s="301"/>
      <c r="L19" s="80"/>
      <c r="M19" s="81"/>
      <c r="N19" s="117"/>
      <c r="O19" s="84"/>
    </row>
    <row r="20" spans="1:15" s="78" customFormat="1" ht="12.75">
      <c r="A20" s="295"/>
      <c r="B20" s="79"/>
      <c r="C20" s="289" t="s">
        <v>489</v>
      </c>
      <c r="D20" s="296" t="s">
        <v>8</v>
      </c>
      <c r="E20" s="297">
        <v>350</v>
      </c>
      <c r="F20" s="298">
        <f>IF(OSNOVA!$B$42=1,+H20*FRD*DF*(I20+1),"")</f>
        <v>0</v>
      </c>
      <c r="G20" s="298">
        <f>IF(OSNOVA!$B$42=1,E20*F20,"")</f>
        <v>0</v>
      </c>
      <c r="H20" s="299"/>
      <c r="I20" s="300"/>
      <c r="J20" s="301"/>
      <c r="K20" s="301"/>
      <c r="L20" s="80"/>
      <c r="M20" s="81"/>
      <c r="N20" s="117"/>
      <c r="O20" s="84"/>
    </row>
    <row r="21" spans="1:15" s="78" customFormat="1" ht="12.75">
      <c r="A21" s="295"/>
      <c r="B21" s="79"/>
      <c r="C21" s="289" t="s">
        <v>156</v>
      </c>
      <c r="D21" s="296" t="s">
        <v>8</v>
      </c>
      <c r="E21" s="297">
        <v>230</v>
      </c>
      <c r="F21" s="298">
        <f>IF(OSNOVA!$B$42=1,+H21*FRD*DF*(I21+1),"")</f>
        <v>0</v>
      </c>
      <c r="G21" s="298">
        <f>IF(OSNOVA!$B$42=1,E21*F21,"")</f>
        <v>0</v>
      </c>
      <c r="H21" s="299"/>
      <c r="I21" s="300"/>
      <c r="J21" s="301"/>
      <c r="K21" s="301"/>
      <c r="L21" s="80"/>
      <c r="M21" s="81"/>
      <c r="N21" s="117"/>
      <c r="O21" s="82"/>
    </row>
    <row r="22" spans="1:15" s="78" customFormat="1" ht="12.75">
      <c r="A22" s="295"/>
      <c r="B22" s="79"/>
      <c r="C22" s="289"/>
      <c r="D22" s="85"/>
      <c r="E22" s="306"/>
      <c r="F22" s="209"/>
      <c r="G22" s="298"/>
      <c r="H22" s="299"/>
      <c r="I22" s="300"/>
      <c r="J22" s="301"/>
      <c r="K22" s="301"/>
      <c r="L22" s="80"/>
      <c r="M22" s="81"/>
      <c r="N22" s="117"/>
      <c r="O22" s="84"/>
    </row>
    <row r="23" spans="1:15" s="78" customFormat="1" ht="24">
      <c r="A23" s="295" t="str">
        <f>$B$11</f>
        <v>I.</v>
      </c>
      <c r="B23" s="308">
        <f>COUNT($A$15:B15)+1</f>
        <v>2</v>
      </c>
      <c r="C23" s="289" t="s">
        <v>158</v>
      </c>
      <c r="D23" s="296"/>
      <c r="E23" s="297"/>
      <c r="F23" s="298"/>
      <c r="G23" s="298"/>
      <c r="H23" s="299"/>
      <c r="I23" s="300"/>
      <c r="J23" s="301"/>
      <c r="K23" s="301"/>
      <c r="L23" s="80"/>
      <c r="M23" s="81"/>
      <c r="N23" s="117"/>
      <c r="O23" s="84"/>
    </row>
    <row r="24" spans="1:15" s="85" customFormat="1" ht="12.75">
      <c r="A24" s="307"/>
      <c r="B24" s="184"/>
      <c r="C24" s="289" t="s">
        <v>187</v>
      </c>
      <c r="D24" s="296" t="s">
        <v>8</v>
      </c>
      <c r="E24" s="297">
        <v>40</v>
      </c>
      <c r="F24" s="298">
        <f>IF(OSNOVA!$B$42=1,+H24*FRD*DF*(I24+1),"")</f>
        <v>0</v>
      </c>
      <c r="G24" s="298">
        <f>IF(OSNOVA!$B$42=1,E24*F24,"")</f>
        <v>0</v>
      </c>
      <c r="H24" s="299"/>
      <c r="I24" s="300"/>
      <c r="J24" s="301"/>
      <c r="K24" s="301"/>
      <c r="L24" s="118"/>
      <c r="M24" s="83"/>
      <c r="N24" s="117"/>
      <c r="O24" s="82"/>
    </row>
    <row r="25" spans="1:15" s="85" customFormat="1" ht="12.75">
      <c r="A25" s="307"/>
      <c r="B25" s="184"/>
      <c r="C25" s="289" t="s">
        <v>564</v>
      </c>
      <c r="D25" s="296" t="s">
        <v>8</v>
      </c>
      <c r="E25" s="297">
        <v>10</v>
      </c>
      <c r="F25" s="298">
        <f>IF(OSNOVA!$B$42=1,+H25*FRD*DF*(I25+1),"")</f>
        <v>0</v>
      </c>
      <c r="G25" s="298">
        <f>IF(OSNOVA!$B$42=1,E25*F25,"")</f>
        <v>0</v>
      </c>
      <c r="H25" s="299"/>
      <c r="I25" s="300"/>
      <c r="J25" s="301"/>
      <c r="K25" s="301"/>
      <c r="L25" s="118"/>
      <c r="M25" s="83"/>
      <c r="N25" s="117"/>
      <c r="O25" s="82"/>
    </row>
    <row r="26" spans="1:15" s="85" customFormat="1" ht="12.75">
      <c r="A26" s="307"/>
      <c r="B26" s="184"/>
      <c r="C26" s="289" t="s">
        <v>486</v>
      </c>
      <c r="D26" s="296" t="s">
        <v>8</v>
      </c>
      <c r="E26" s="297">
        <v>40</v>
      </c>
      <c r="F26" s="298">
        <f>IF(OSNOVA!$B$42=1,+H26*FRD*DF*(I26+1),"")</f>
        <v>0</v>
      </c>
      <c r="G26" s="298">
        <f>IF(OSNOVA!$B$42=1,E26*F26,"")</f>
        <v>0</v>
      </c>
      <c r="H26" s="299"/>
      <c r="I26" s="300"/>
      <c r="J26" s="301"/>
      <c r="K26" s="301"/>
      <c r="L26" s="118"/>
      <c r="M26" s="83"/>
      <c r="N26" s="117"/>
      <c r="O26" s="82"/>
    </row>
    <row r="27" spans="1:15" s="78" customFormat="1" ht="12.75">
      <c r="A27" s="295"/>
      <c r="B27" s="79"/>
      <c r="C27" s="289" t="s">
        <v>485</v>
      </c>
      <c r="D27" s="296" t="s">
        <v>8</v>
      </c>
      <c r="E27" s="297">
        <v>20</v>
      </c>
      <c r="F27" s="298">
        <f>IF(OSNOVA!$B$42=1,+H27*FRD*DF*(I27+1),"")</f>
        <v>0</v>
      </c>
      <c r="G27" s="298">
        <f>IF(OSNOVA!$B$42=1,E27*F27,"")</f>
        <v>0</v>
      </c>
      <c r="H27" s="299"/>
      <c r="I27" s="300"/>
      <c r="J27" s="301"/>
      <c r="K27" s="301"/>
      <c r="L27" s="80"/>
      <c r="M27" s="81"/>
      <c r="N27" s="117"/>
      <c r="O27" s="82"/>
    </row>
    <row r="28" spans="1:15" s="78" customFormat="1" ht="12.75">
      <c r="A28" s="295"/>
      <c r="B28" s="79"/>
      <c r="C28" s="289" t="s">
        <v>167</v>
      </c>
      <c r="D28" s="296" t="s">
        <v>8</v>
      </c>
      <c r="E28" s="297">
        <v>540</v>
      </c>
      <c r="F28" s="298">
        <f>IF(OSNOVA!$B$42=1,+H28*FRD*DF*(I28+1),"")</f>
        <v>0</v>
      </c>
      <c r="G28" s="298">
        <f>IF(OSNOVA!$B$42=1,E28*F28,"")</f>
        <v>0</v>
      </c>
      <c r="H28" s="299"/>
      <c r="I28" s="300"/>
      <c r="J28" s="301"/>
      <c r="K28" s="301"/>
      <c r="L28" s="80"/>
      <c r="M28" s="81"/>
      <c r="N28" s="117"/>
      <c r="O28" s="82"/>
    </row>
    <row r="29" spans="1:15" s="78" customFormat="1" ht="12.75">
      <c r="A29" s="295"/>
      <c r="B29" s="79"/>
      <c r="C29" s="289" t="s">
        <v>157</v>
      </c>
      <c r="D29" s="296" t="s">
        <v>8</v>
      </c>
      <c r="E29" s="297">
        <v>100</v>
      </c>
      <c r="F29" s="298">
        <f>IF(OSNOVA!$B$42=1,+H29*FRD*DF*(I29+1),"")</f>
        <v>0</v>
      </c>
      <c r="G29" s="298">
        <f>IF(OSNOVA!$B$42=1,E29*F29,"")</f>
        <v>0</v>
      </c>
      <c r="H29" s="299"/>
      <c r="I29" s="300"/>
      <c r="J29" s="301"/>
      <c r="K29" s="301"/>
      <c r="L29" s="80"/>
      <c r="M29" s="81"/>
      <c r="N29" s="117"/>
      <c r="O29" s="82"/>
    </row>
    <row r="30" spans="1:15" s="78" customFormat="1" ht="12.75">
      <c r="A30" s="295"/>
      <c r="B30" s="79"/>
      <c r="C30" s="309"/>
      <c r="D30" s="85"/>
      <c r="E30" s="306"/>
      <c r="F30" s="209"/>
      <c r="G30" s="298"/>
      <c r="H30" s="310"/>
      <c r="I30" s="279"/>
      <c r="J30" s="311"/>
      <c r="K30" s="311"/>
      <c r="L30" s="80"/>
      <c r="M30" s="81"/>
      <c r="N30" s="117"/>
      <c r="O30" s="82"/>
    </row>
    <row r="31" spans="1:15" s="78" customFormat="1" ht="36">
      <c r="A31" s="295" t="str">
        <f>$B$11</f>
        <v>I.</v>
      </c>
      <c r="B31" s="79">
        <f>COUNT($A$15:B27)+1</f>
        <v>3</v>
      </c>
      <c r="C31" s="289" t="s">
        <v>159</v>
      </c>
      <c r="D31" s="296"/>
      <c r="E31" s="297"/>
      <c r="F31" s="298"/>
      <c r="G31" s="298"/>
      <c r="H31" s="299"/>
      <c r="I31" s="300"/>
      <c r="J31" s="301"/>
      <c r="K31" s="301"/>
      <c r="L31" s="80"/>
      <c r="M31" s="81"/>
      <c r="N31" s="117"/>
      <c r="O31" s="82"/>
    </row>
    <row r="32" spans="1:15" s="78" customFormat="1" ht="12.75">
      <c r="A32" s="295"/>
      <c r="B32" s="79"/>
      <c r="C32" s="289" t="s">
        <v>166</v>
      </c>
      <c r="D32" s="296" t="s">
        <v>8</v>
      </c>
      <c r="E32" s="297">
        <v>25</v>
      </c>
      <c r="F32" s="298">
        <f>IF(OSNOVA!$B$42=1,+H32*FRD*DF*(I32+1),"")</f>
        <v>0</v>
      </c>
      <c r="G32" s="298">
        <f>IF(OSNOVA!$B$42=1,E32*F32,"")</f>
        <v>0</v>
      </c>
      <c r="H32" s="299"/>
      <c r="I32" s="300"/>
      <c r="J32" s="301"/>
      <c r="K32" s="301"/>
      <c r="L32" s="80"/>
      <c r="M32" s="81"/>
      <c r="N32" s="117"/>
      <c r="O32" s="82"/>
    </row>
    <row r="33" spans="1:15" s="78" customFormat="1" ht="12.75">
      <c r="A33" s="295"/>
      <c r="B33" s="79"/>
      <c r="C33" s="289" t="s">
        <v>160</v>
      </c>
      <c r="D33" s="296" t="s">
        <v>8</v>
      </c>
      <c r="E33" s="297">
        <v>40</v>
      </c>
      <c r="F33" s="298">
        <f>IF(OSNOVA!$B$42=1,+H33*FRD*DF*(I33+1),"")</f>
        <v>0</v>
      </c>
      <c r="G33" s="298">
        <f>IF(OSNOVA!$B$42=1,E33*F33,"")</f>
        <v>0</v>
      </c>
      <c r="H33" s="299"/>
      <c r="I33" s="300"/>
      <c r="J33" s="301"/>
      <c r="K33" s="301"/>
      <c r="L33" s="80"/>
      <c r="M33" s="81"/>
      <c r="N33" s="117"/>
      <c r="O33" s="82"/>
    </row>
    <row r="34" spans="1:15" s="78" customFormat="1" ht="12.75">
      <c r="A34" s="295"/>
      <c r="B34" s="79"/>
      <c r="C34" s="289" t="s">
        <v>161</v>
      </c>
      <c r="D34" s="296" t="s">
        <v>8</v>
      </c>
      <c r="E34" s="297">
        <v>20</v>
      </c>
      <c r="F34" s="298">
        <f>IF(OSNOVA!$B$42=1,+H34*FRD*DF*(I34+1),"")</f>
        <v>0</v>
      </c>
      <c r="G34" s="298">
        <f>IF(OSNOVA!$B$42=1,E34*F34,"")</f>
        <v>0</v>
      </c>
      <c r="H34" s="299"/>
      <c r="I34" s="300"/>
      <c r="J34" s="301"/>
      <c r="K34" s="301"/>
      <c r="L34" s="80"/>
      <c r="M34" s="81"/>
      <c r="N34" s="117"/>
      <c r="O34" s="82"/>
    </row>
    <row r="35" spans="1:15" s="78" customFormat="1" ht="12.75">
      <c r="A35" s="295"/>
      <c r="B35" s="79"/>
      <c r="C35" s="289" t="s">
        <v>162</v>
      </c>
      <c r="D35" s="296" t="s">
        <v>8</v>
      </c>
      <c r="E35" s="297">
        <v>50</v>
      </c>
      <c r="F35" s="298">
        <f>IF(OSNOVA!$B$42=1,+H35*FRD*DF*(I35+1),"")</f>
        <v>0</v>
      </c>
      <c r="G35" s="298">
        <f>IF(OSNOVA!$B$42=1,E35*F35,"")</f>
        <v>0</v>
      </c>
      <c r="H35" s="299"/>
      <c r="I35" s="300"/>
      <c r="J35" s="301"/>
      <c r="K35" s="301"/>
      <c r="L35" s="80"/>
      <c r="M35" s="81"/>
      <c r="N35" s="117"/>
      <c r="O35" s="82"/>
    </row>
    <row r="36" spans="1:15" s="78" customFormat="1" ht="12.75">
      <c r="A36" s="295"/>
      <c r="B36" s="79"/>
      <c r="C36" s="289" t="s">
        <v>163</v>
      </c>
      <c r="D36" s="296" t="s">
        <v>8</v>
      </c>
      <c r="E36" s="297">
        <v>20</v>
      </c>
      <c r="F36" s="298">
        <f>IF(OSNOVA!$B$42=1,+H36*FRD*DF*(I36+1),"")</f>
        <v>0</v>
      </c>
      <c r="G36" s="298">
        <f>IF(OSNOVA!$B$42=1,E36*F36,"")</f>
        <v>0</v>
      </c>
      <c r="H36" s="299"/>
      <c r="I36" s="300"/>
      <c r="J36" s="301"/>
      <c r="K36" s="301"/>
      <c r="L36" s="80"/>
      <c r="M36" s="81"/>
      <c r="N36" s="117"/>
      <c r="O36" s="82"/>
    </row>
    <row r="37" spans="1:15" s="78" customFormat="1" ht="12.75">
      <c r="A37" s="295"/>
      <c r="B37" s="79"/>
      <c r="C37" s="289"/>
      <c r="D37" s="296"/>
      <c r="E37" s="297"/>
      <c r="F37" s="298"/>
      <c r="G37" s="298"/>
      <c r="H37" s="304"/>
      <c r="I37" s="279"/>
      <c r="J37" s="305"/>
      <c r="K37" s="305"/>
      <c r="L37" s="80"/>
      <c r="M37" s="81"/>
      <c r="N37" s="117"/>
      <c r="O37" s="82"/>
    </row>
    <row r="38" spans="1:15" s="78" customFormat="1" ht="12.75">
      <c r="A38" s="295" t="str">
        <f>$B$11</f>
        <v>I.</v>
      </c>
      <c r="B38" s="308">
        <f>COUNT($A$15:B37)+1</f>
        <v>4</v>
      </c>
      <c r="C38" s="289" t="s">
        <v>490</v>
      </c>
      <c r="D38" s="116" t="s">
        <v>8</v>
      </c>
      <c r="E38" s="102">
        <v>500</v>
      </c>
      <c r="F38" s="298">
        <f>IF(OSNOVA!$B$42=1,+H38*FRD*DF*(I38+1),"")</f>
        <v>0</v>
      </c>
      <c r="G38" s="298">
        <f>IF(OSNOVA!$B$42=1,E38*F38,"")</f>
        <v>0</v>
      </c>
      <c r="H38" s="274"/>
      <c r="I38" s="279"/>
      <c r="J38" s="305"/>
      <c r="K38" s="305" t="s">
        <v>242</v>
      </c>
      <c r="L38" s="80"/>
      <c r="M38" s="81"/>
      <c r="N38" s="117"/>
      <c r="O38" s="82"/>
    </row>
    <row r="39" spans="1:15" s="78" customFormat="1" ht="12.75">
      <c r="A39" s="295"/>
      <c r="B39" s="79"/>
      <c r="C39" s="289"/>
      <c r="D39" s="296"/>
      <c r="E39" s="297"/>
      <c r="F39" s="298"/>
      <c r="G39" s="298"/>
      <c r="H39" s="304"/>
      <c r="I39" s="279"/>
      <c r="J39" s="305"/>
      <c r="K39" s="305"/>
      <c r="L39" s="80"/>
      <c r="M39" s="81"/>
      <c r="N39" s="117"/>
      <c r="O39" s="82"/>
    </row>
    <row r="40" spans="1:15" s="78" customFormat="1" ht="12.75">
      <c r="A40" s="295" t="str">
        <f>$B$11</f>
        <v>I.</v>
      </c>
      <c r="B40" s="308">
        <f>COUNT($A$15:B39)+1</f>
        <v>5</v>
      </c>
      <c r="C40" s="289" t="s">
        <v>257</v>
      </c>
      <c r="I40" s="279"/>
      <c r="J40" s="305"/>
      <c r="K40" s="305"/>
      <c r="L40" s="80"/>
      <c r="M40" s="81"/>
      <c r="N40" s="117"/>
      <c r="O40" s="82"/>
    </row>
    <row r="41" spans="1:15" s="78" customFormat="1" ht="12.75">
      <c r="A41" s="295"/>
      <c r="B41" s="308"/>
      <c r="C41" s="393" t="s">
        <v>491</v>
      </c>
      <c r="D41" s="296" t="s">
        <v>8</v>
      </c>
      <c r="E41" s="297">
        <v>650</v>
      </c>
      <c r="F41" s="298">
        <f>IF(OSNOVA!$B$42=1,+H41*FRD*DF*(I40+1),"")</f>
        <v>0</v>
      </c>
      <c r="G41" s="298">
        <f>IF(OSNOVA!$B$42=1,E41*F41,"")</f>
        <v>0</v>
      </c>
      <c r="H41" s="304"/>
      <c r="I41" s="279"/>
      <c r="J41" s="305"/>
      <c r="K41" s="305" t="s">
        <v>244</v>
      </c>
      <c r="L41" s="80"/>
      <c r="M41" s="81"/>
      <c r="N41" s="117"/>
      <c r="O41" s="82"/>
    </row>
    <row r="42" spans="1:15" s="78" customFormat="1" ht="12.75">
      <c r="A42" s="295"/>
      <c r="B42" s="79"/>
      <c r="C42" s="289"/>
      <c r="D42" s="296"/>
      <c r="E42" s="297"/>
      <c r="F42" s="298"/>
      <c r="G42" s="298"/>
      <c r="H42" s="304"/>
      <c r="I42" s="279"/>
      <c r="J42" s="305"/>
      <c r="K42" s="305"/>
      <c r="L42" s="80"/>
      <c r="M42" s="81"/>
      <c r="N42" s="117"/>
      <c r="O42" s="82"/>
    </row>
    <row r="43" spans="1:15" s="78" customFormat="1" ht="51" customHeight="1">
      <c r="A43" s="295" t="str">
        <f>$B$11</f>
        <v>I.</v>
      </c>
      <c r="B43" s="308">
        <f>COUNT($A$15:B42)+1</f>
        <v>6</v>
      </c>
      <c r="C43" s="289" t="s">
        <v>203</v>
      </c>
      <c r="D43" s="296"/>
      <c r="E43" s="297"/>
      <c r="F43" s="298"/>
      <c r="G43" s="298"/>
      <c r="H43" s="299"/>
      <c r="I43" s="300"/>
      <c r="J43" s="301"/>
      <c r="K43" s="301"/>
      <c r="L43" s="80"/>
      <c r="M43" s="81"/>
      <c r="N43" s="117"/>
      <c r="O43" s="82"/>
    </row>
    <row r="44" spans="1:15" s="78" customFormat="1" ht="12.75">
      <c r="A44" s="295"/>
      <c r="B44" s="79"/>
      <c r="C44" s="289" t="s">
        <v>164</v>
      </c>
      <c r="D44" s="296" t="s">
        <v>8</v>
      </c>
      <c r="E44" s="297">
        <v>10</v>
      </c>
      <c r="F44" s="298">
        <f>IF(OSNOVA!$B$42=1,+H44*FRD*DF*(I44+1),"")</f>
        <v>0</v>
      </c>
      <c r="G44" s="298">
        <f>IF(OSNOVA!$B$42=1,E44*F44,"")</f>
        <v>0</v>
      </c>
      <c r="H44" s="299"/>
      <c r="I44" s="300"/>
      <c r="J44" s="301"/>
      <c r="K44" s="301"/>
      <c r="L44" s="80"/>
      <c r="M44" s="81"/>
      <c r="N44" s="117"/>
      <c r="O44" s="82"/>
    </row>
    <row r="45" spans="1:15" s="78" customFormat="1" ht="12.75">
      <c r="A45" s="295"/>
      <c r="B45" s="79"/>
      <c r="C45" s="289" t="s">
        <v>165</v>
      </c>
      <c r="D45" s="296" t="s">
        <v>8</v>
      </c>
      <c r="E45" s="297">
        <v>5</v>
      </c>
      <c r="F45" s="298">
        <f>IF(OSNOVA!$B$42=1,+H45*FRD*DF*(I45+1),"")</f>
        <v>0</v>
      </c>
      <c r="G45" s="298">
        <f>IF(OSNOVA!$B$42=1,E45*F45,"")</f>
        <v>0</v>
      </c>
      <c r="H45" s="299"/>
      <c r="I45" s="300"/>
      <c r="J45" s="301"/>
      <c r="K45" s="301"/>
      <c r="L45" s="80"/>
      <c r="M45" s="81"/>
      <c r="N45" s="117"/>
      <c r="O45" s="82"/>
    </row>
    <row r="46" spans="1:15" s="78" customFormat="1" ht="12.75">
      <c r="A46" s="295"/>
      <c r="B46" s="79"/>
      <c r="C46" s="293"/>
      <c r="D46" s="296"/>
      <c r="E46" s="297"/>
      <c r="F46" s="298"/>
      <c r="G46" s="298"/>
      <c r="H46" s="304"/>
      <c r="I46" s="279"/>
      <c r="J46" s="305"/>
      <c r="K46" s="305"/>
      <c r="L46" s="80"/>
      <c r="M46" s="81"/>
      <c r="N46" s="117"/>
      <c r="O46" s="82"/>
    </row>
    <row r="47" spans="1:15" s="78" customFormat="1" ht="36">
      <c r="A47" s="295" t="str">
        <f>$B$11</f>
        <v>I.</v>
      </c>
      <c r="B47" s="79">
        <f>COUNT($A$15:B46)+1</f>
        <v>7</v>
      </c>
      <c r="C47" s="289" t="s">
        <v>168</v>
      </c>
      <c r="L47" s="80"/>
      <c r="M47" s="81"/>
      <c r="N47" s="117"/>
      <c r="O47" s="82"/>
    </row>
    <row r="48" spans="1:15" s="78" customFormat="1" ht="12.75">
      <c r="A48" s="295"/>
      <c r="B48" s="79"/>
      <c r="C48" s="289" t="s">
        <v>169</v>
      </c>
      <c r="D48" s="296" t="s">
        <v>8</v>
      </c>
      <c r="E48" s="297">
        <v>100</v>
      </c>
      <c r="F48" s="298">
        <f>IF(OSNOVA!$B$42=1,+H48*FRD*DF*(I48+1),"")</f>
        <v>0</v>
      </c>
      <c r="G48" s="298">
        <f>IF(OSNOVA!$B$42=1,E48*F48,"")</f>
        <v>0</v>
      </c>
      <c r="H48" s="299"/>
      <c r="I48" s="300"/>
      <c r="J48" s="301"/>
      <c r="K48" s="301"/>
      <c r="L48" s="80"/>
      <c r="M48" s="81"/>
      <c r="N48" s="117"/>
      <c r="O48" s="82"/>
    </row>
    <row r="49" spans="1:15" s="78" customFormat="1" ht="12.75">
      <c r="A49" s="295"/>
      <c r="B49" s="79"/>
      <c r="C49" s="289" t="s">
        <v>170</v>
      </c>
      <c r="D49" s="296" t="s">
        <v>8</v>
      </c>
      <c r="E49" s="297">
        <v>50</v>
      </c>
      <c r="F49" s="298">
        <f>IF(OSNOVA!$B$42=1,+H49*FRD*DF*(I49+1),"")</f>
        <v>0</v>
      </c>
      <c r="G49" s="298">
        <f>IF(OSNOVA!$B$42=1,E49*F49,"")</f>
        <v>0</v>
      </c>
      <c r="H49" s="299"/>
      <c r="I49" s="300"/>
      <c r="J49" s="301"/>
      <c r="K49" s="301"/>
      <c r="L49" s="80"/>
      <c r="M49" s="81"/>
      <c r="N49" s="117"/>
      <c r="O49" s="82"/>
    </row>
    <row r="50" spans="1:15" s="78" customFormat="1" ht="12.75">
      <c r="A50" s="295"/>
      <c r="B50" s="79"/>
      <c r="C50" s="289" t="s">
        <v>171</v>
      </c>
      <c r="D50" s="296" t="s">
        <v>8</v>
      </c>
      <c r="E50" s="297">
        <v>30</v>
      </c>
      <c r="F50" s="298">
        <f>IF(OSNOVA!$B$42=1,+H50*FRD*DF*(I50+1),"")</f>
        <v>0</v>
      </c>
      <c r="G50" s="298">
        <f>IF(OSNOVA!$B$42=1,E50*F50,"")</f>
        <v>0</v>
      </c>
      <c r="H50" s="299"/>
      <c r="I50" s="300"/>
      <c r="J50" s="301"/>
      <c r="K50" s="301"/>
      <c r="L50" s="80"/>
      <c r="M50" s="81"/>
      <c r="N50" s="117"/>
      <c r="O50" s="82"/>
    </row>
    <row r="51" spans="1:15" s="78" customFormat="1" ht="12.75">
      <c r="A51" s="295"/>
      <c r="B51" s="79"/>
      <c r="C51" s="289" t="s">
        <v>208</v>
      </c>
      <c r="D51" s="296" t="s">
        <v>8</v>
      </c>
      <c r="E51" s="297">
        <v>30</v>
      </c>
      <c r="F51" s="298">
        <f>IF(OSNOVA!$B$42=1,+H51*FRD*DF*(I51+1),"")</f>
        <v>0</v>
      </c>
      <c r="G51" s="298">
        <f>IF(OSNOVA!$B$42=1,E51*F51,"")</f>
        <v>0</v>
      </c>
      <c r="H51" s="299"/>
      <c r="I51" s="300"/>
      <c r="J51" s="301"/>
      <c r="K51" s="301"/>
      <c r="L51" s="80"/>
      <c r="M51" s="81"/>
      <c r="N51" s="117"/>
      <c r="O51" s="82"/>
    </row>
    <row r="52" spans="1:15" s="78" customFormat="1" ht="12.75">
      <c r="A52" s="295"/>
      <c r="B52" s="79"/>
      <c r="C52" s="293"/>
      <c r="L52" s="80"/>
      <c r="M52" s="81"/>
      <c r="N52" s="117"/>
      <c r="O52" s="82"/>
    </row>
    <row r="53" spans="1:15" s="78" customFormat="1" ht="24">
      <c r="A53" s="295" t="str">
        <f>$B$11</f>
        <v>I.</v>
      </c>
      <c r="B53" s="79">
        <f>COUNT($A$15:B52)+1</f>
        <v>8</v>
      </c>
      <c r="C53" s="289" t="s">
        <v>172</v>
      </c>
      <c r="D53" s="296"/>
      <c r="E53" s="297"/>
      <c r="F53" s="298"/>
      <c r="G53" s="298"/>
      <c r="H53" s="304"/>
      <c r="I53" s="279"/>
      <c r="J53" s="305"/>
      <c r="K53" s="305"/>
      <c r="L53" s="80"/>
      <c r="M53" s="81"/>
      <c r="N53" s="117"/>
      <c r="O53" s="82"/>
    </row>
    <row r="54" spans="1:15" s="78" customFormat="1" ht="12.75">
      <c r="A54" s="295"/>
      <c r="B54" s="79"/>
      <c r="C54" s="289" t="s">
        <v>173</v>
      </c>
      <c r="D54" s="296" t="s">
        <v>8</v>
      </c>
      <c r="E54" s="297">
        <v>50</v>
      </c>
      <c r="F54" s="298">
        <f>IF(OSNOVA!$B$42=1,+H54*FRD*DF*(I54+1),"")</f>
        <v>0</v>
      </c>
      <c r="G54" s="298">
        <f>IF(OSNOVA!$B$42=1,E54*F54,"")</f>
        <v>0</v>
      </c>
      <c r="H54" s="299"/>
      <c r="I54" s="300"/>
      <c r="J54" s="301"/>
      <c r="K54" s="301"/>
      <c r="L54" s="80"/>
      <c r="M54" s="81"/>
      <c r="N54" s="117"/>
      <c r="O54" s="82"/>
    </row>
    <row r="55" spans="1:15" s="78" customFormat="1" ht="12.75">
      <c r="A55" s="295"/>
      <c r="B55" s="79"/>
      <c r="C55" s="289" t="s">
        <v>204</v>
      </c>
      <c r="D55" s="296" t="s">
        <v>8</v>
      </c>
      <c r="E55" s="297">
        <v>50</v>
      </c>
      <c r="F55" s="298">
        <f>IF(OSNOVA!$B$42=1,+H55*FRD*DF*(I55+1),"")</f>
        <v>0</v>
      </c>
      <c r="G55" s="298">
        <f>IF(OSNOVA!$B$42=1,E55*F55,"")</f>
        <v>0</v>
      </c>
      <c r="H55" s="299"/>
      <c r="I55" s="300"/>
      <c r="J55" s="301"/>
      <c r="K55" s="301"/>
      <c r="L55" s="80"/>
      <c r="M55" s="81"/>
      <c r="N55" s="117"/>
      <c r="O55" s="82"/>
    </row>
    <row r="56" spans="1:15" s="78" customFormat="1" ht="12.75">
      <c r="A56" s="295"/>
      <c r="B56" s="79"/>
      <c r="C56" s="289" t="s">
        <v>174</v>
      </c>
      <c r="D56" s="296" t="s">
        <v>8</v>
      </c>
      <c r="E56" s="297">
        <v>60</v>
      </c>
      <c r="F56" s="298">
        <f>IF(OSNOVA!$B$42=1,+H56*FRD*DF*(I56+1),"")</f>
        <v>0</v>
      </c>
      <c r="G56" s="298">
        <f>IF(OSNOVA!$B$42=1,E56*F56,"")</f>
        <v>0</v>
      </c>
      <c r="H56" s="299"/>
      <c r="I56" s="300"/>
      <c r="J56" s="301"/>
      <c r="K56" s="301"/>
      <c r="L56" s="80"/>
      <c r="M56" s="81"/>
      <c r="N56" s="117"/>
      <c r="O56" s="82"/>
    </row>
    <row r="57" spans="1:15" s="78" customFormat="1" ht="12.75">
      <c r="A57" s="295"/>
      <c r="B57" s="79"/>
      <c r="C57" s="293"/>
      <c r="D57" s="296"/>
      <c r="E57" s="297"/>
      <c r="F57" s="298"/>
      <c r="G57" s="298"/>
      <c r="H57" s="304"/>
      <c r="I57" s="279"/>
      <c r="J57" s="305"/>
      <c r="K57" s="305"/>
      <c r="L57" s="80"/>
      <c r="M57" s="81"/>
      <c r="N57" s="117"/>
      <c r="O57" s="82"/>
    </row>
    <row r="58" spans="1:15" s="78" customFormat="1" ht="24">
      <c r="A58" s="295" t="str">
        <f>$B$11</f>
        <v>I.</v>
      </c>
      <c r="B58" s="79">
        <f>COUNT($A$15:B55)+1</f>
        <v>9</v>
      </c>
      <c r="C58" s="289" t="s">
        <v>235</v>
      </c>
      <c r="D58" s="296"/>
      <c r="E58" s="297"/>
      <c r="F58" s="298"/>
      <c r="G58" s="298"/>
      <c r="H58" s="304"/>
      <c r="I58" s="279"/>
      <c r="J58" s="305"/>
      <c r="K58" s="305"/>
      <c r="L58" s="80"/>
      <c r="M58" s="81"/>
      <c r="N58" s="117"/>
      <c r="O58" s="82"/>
    </row>
    <row r="59" spans="1:15" s="78" customFormat="1" ht="12.75">
      <c r="A59" s="295"/>
      <c r="B59" s="79"/>
      <c r="C59" s="289" t="s">
        <v>236</v>
      </c>
      <c r="D59" s="296" t="s">
        <v>8</v>
      </c>
      <c r="E59" s="297">
        <v>2</v>
      </c>
      <c r="F59" s="298">
        <f>IF(OSNOVA!$B$42=1,+H59*FRD*DF*(I59+1),"")</f>
        <v>0</v>
      </c>
      <c r="G59" s="298">
        <f>IF(OSNOVA!$B$42=1,E59*F59,"")</f>
        <v>0</v>
      </c>
      <c r="H59" s="299"/>
      <c r="I59" s="300"/>
      <c r="J59" s="301"/>
      <c r="K59" s="301"/>
      <c r="L59" s="80"/>
      <c r="M59" s="81"/>
      <c r="N59" s="117"/>
      <c r="O59" s="82"/>
    </row>
    <row r="60" spans="1:15" s="78" customFormat="1" ht="12.75">
      <c r="A60" s="295"/>
      <c r="B60" s="79"/>
      <c r="C60" s="289" t="s">
        <v>237</v>
      </c>
      <c r="D60" s="296" t="s">
        <v>8</v>
      </c>
      <c r="E60" s="297">
        <v>4</v>
      </c>
      <c r="F60" s="298">
        <f>IF(OSNOVA!$B$42=1,+H60*FRD*DF*(I60+1),"")</f>
        <v>0</v>
      </c>
      <c r="G60" s="298">
        <f>IF(OSNOVA!$B$42=1,E60*F60,"")</f>
        <v>0</v>
      </c>
      <c r="H60" s="299"/>
      <c r="I60" s="300"/>
      <c r="J60" s="301"/>
      <c r="K60" s="301"/>
      <c r="L60" s="80"/>
      <c r="M60" s="81"/>
      <c r="N60" s="117"/>
      <c r="O60" s="82"/>
    </row>
    <row r="61" spans="1:15" s="78" customFormat="1" ht="12.75">
      <c r="A61" s="295"/>
      <c r="B61" s="79"/>
      <c r="C61" s="289" t="s">
        <v>239</v>
      </c>
      <c r="D61" s="296" t="s">
        <v>8</v>
      </c>
      <c r="E61" s="297">
        <v>6</v>
      </c>
      <c r="F61" s="298">
        <f>IF(OSNOVA!$B$42=1,+H61*FRD*DF*(I61+1),"")</f>
        <v>0</v>
      </c>
      <c r="G61" s="298">
        <f>IF(OSNOVA!$B$42=1,E61*F61,"")</f>
        <v>0</v>
      </c>
      <c r="H61" s="299"/>
      <c r="I61" s="300"/>
      <c r="J61" s="301"/>
      <c r="K61" s="301"/>
      <c r="L61" s="80"/>
      <c r="M61" s="81"/>
      <c r="N61" s="117"/>
      <c r="O61" s="82"/>
    </row>
    <row r="62" spans="1:15" s="78" customFormat="1" ht="12.75">
      <c r="A62" s="295"/>
      <c r="B62" s="79"/>
      <c r="C62" s="289" t="s">
        <v>238</v>
      </c>
      <c r="D62" s="296" t="s">
        <v>8</v>
      </c>
      <c r="E62" s="297">
        <v>2</v>
      </c>
      <c r="F62" s="298">
        <f>IF(OSNOVA!$B$42=1,+H62*FRD*DF*(I62+1),"")</f>
        <v>0</v>
      </c>
      <c r="G62" s="298">
        <f>IF(OSNOVA!$B$42=1,E62*F62,"")</f>
        <v>0</v>
      </c>
      <c r="H62" s="299"/>
      <c r="I62" s="300"/>
      <c r="J62" s="301"/>
      <c r="K62" s="301"/>
      <c r="L62" s="80"/>
      <c r="M62" s="81"/>
      <c r="N62" s="117"/>
      <c r="O62" s="82"/>
    </row>
    <row r="63" spans="1:15" s="78" customFormat="1" ht="12.75">
      <c r="A63" s="295"/>
      <c r="B63" s="79"/>
      <c r="C63" s="293"/>
      <c r="D63" s="296"/>
      <c r="E63" s="297"/>
      <c r="F63" s="298"/>
      <c r="G63" s="298"/>
      <c r="H63" s="304"/>
      <c r="I63" s="279"/>
      <c r="J63" s="305"/>
      <c r="K63" s="305"/>
      <c r="L63" s="80"/>
      <c r="M63" s="81"/>
      <c r="N63" s="117"/>
      <c r="O63" s="82"/>
    </row>
    <row r="64" spans="1:15" s="78" customFormat="1" ht="12.75">
      <c r="A64" s="295" t="str">
        <f>$B$11</f>
        <v>I.</v>
      </c>
      <c r="B64" s="79">
        <f>COUNT($A$15:B60)+1</f>
        <v>10</v>
      </c>
      <c r="C64" s="289" t="s">
        <v>175</v>
      </c>
      <c r="F64" s="298"/>
      <c r="G64" s="298"/>
      <c r="H64" s="304"/>
      <c r="I64" s="279"/>
      <c r="J64" s="305"/>
      <c r="K64" s="305"/>
      <c r="L64" s="80"/>
      <c r="M64" s="81"/>
      <c r="N64" s="117"/>
      <c r="O64" s="82"/>
    </row>
    <row r="65" spans="1:15" s="78" customFormat="1" ht="12.75">
      <c r="A65" s="295"/>
      <c r="B65" s="79"/>
      <c r="C65" s="289" t="s">
        <v>176</v>
      </c>
      <c r="D65" s="296" t="s">
        <v>10</v>
      </c>
      <c r="E65" s="297">
        <v>15</v>
      </c>
      <c r="F65" s="298">
        <f>IF(OSNOVA!$B$42=1,+H65*FRD*DF*(I65+1),"")</f>
        <v>0</v>
      </c>
      <c r="G65" s="298">
        <f>IF(OSNOVA!$B$42=1,E65*F65,"")</f>
        <v>0</v>
      </c>
      <c r="H65" s="299"/>
      <c r="I65" s="300"/>
      <c r="J65" s="301"/>
      <c r="K65" s="301"/>
      <c r="L65" s="80"/>
      <c r="M65" s="81"/>
      <c r="N65" s="117"/>
      <c r="O65" s="82"/>
    </row>
    <row r="66" spans="1:15" s="78" customFormat="1" ht="12.75">
      <c r="A66" s="289"/>
      <c r="B66" s="289"/>
      <c r="C66" s="303"/>
      <c r="D66" s="296"/>
      <c r="E66" s="297"/>
      <c r="F66" s="298"/>
      <c r="G66" s="298"/>
      <c r="H66" s="304"/>
      <c r="I66" s="279"/>
      <c r="J66" s="305"/>
      <c r="K66" s="305"/>
      <c r="L66" s="80"/>
      <c r="M66" s="81"/>
      <c r="N66" s="117"/>
      <c r="O66" s="82"/>
    </row>
    <row r="67" spans="1:15" s="78" customFormat="1" ht="24">
      <c r="A67" s="289" t="str">
        <f>$B$11</f>
        <v>I.</v>
      </c>
      <c r="B67" s="289">
        <f>COUNT($A$15:B66)+1</f>
        <v>11</v>
      </c>
      <c r="C67" s="303" t="s">
        <v>212</v>
      </c>
      <c r="D67" s="296" t="s">
        <v>103</v>
      </c>
      <c r="E67" s="297">
        <v>1</v>
      </c>
      <c r="F67" s="298">
        <f>IF(OSNOVA!$B$42=1,+H67*FRD*DF*(I67+1),"")</f>
        <v>0</v>
      </c>
      <c r="G67" s="298">
        <f>IF(OSNOVA!$B$42=1,E67*F67,"")</f>
        <v>0</v>
      </c>
      <c r="H67" s="299"/>
      <c r="I67" s="300"/>
      <c r="J67" s="301"/>
      <c r="K67" s="301"/>
      <c r="L67" s="80"/>
      <c r="M67" s="81"/>
      <c r="N67" s="117"/>
      <c r="O67" s="82"/>
    </row>
    <row r="68" spans="1:15" s="78" customFormat="1" ht="12.75">
      <c r="A68" s="295"/>
      <c r="B68" s="79"/>
      <c r="C68" s="302"/>
      <c r="D68" s="296"/>
      <c r="E68" s="297"/>
      <c r="F68" s="298"/>
      <c r="G68" s="298"/>
      <c r="H68" s="304"/>
      <c r="I68" s="279"/>
      <c r="J68" s="305"/>
      <c r="K68" s="305"/>
      <c r="L68" s="80"/>
      <c r="M68" s="81"/>
      <c r="N68" s="117"/>
      <c r="O68" s="82"/>
    </row>
    <row r="69" spans="1:15" s="78" customFormat="1" ht="12.75">
      <c r="A69" s="289" t="str">
        <f>$B$11</f>
        <v>I.</v>
      </c>
      <c r="B69" s="289">
        <f>COUNT($A$15:B67)+1</f>
        <v>12</v>
      </c>
      <c r="C69" s="289" t="s">
        <v>230</v>
      </c>
      <c r="D69" s="296" t="s">
        <v>150</v>
      </c>
      <c r="E69" s="297">
        <v>3</v>
      </c>
      <c r="F69" s="298">
        <f>IF(OSNOVA!$B$42=1,+H69*FRD*DF*(I69+1),"")</f>
        <v>0</v>
      </c>
      <c r="G69" s="298">
        <f>IF(OSNOVA!$B$42=1,E69*F69,"")</f>
        <v>0</v>
      </c>
      <c r="H69" s="299"/>
      <c r="I69" s="300"/>
      <c r="J69" s="301"/>
      <c r="K69" s="301"/>
      <c r="L69" s="80"/>
      <c r="M69" s="81"/>
      <c r="N69" s="117"/>
      <c r="O69" s="82"/>
    </row>
    <row r="70" spans="1:15" s="78" customFormat="1" ht="12.75">
      <c r="A70" s="295"/>
      <c r="B70" s="79"/>
      <c r="C70" s="302"/>
      <c r="D70" s="296"/>
      <c r="E70" s="297"/>
      <c r="F70" s="298"/>
      <c r="G70" s="298"/>
      <c r="H70" s="304"/>
      <c r="I70" s="279"/>
      <c r="J70" s="305"/>
      <c r="K70" s="305"/>
      <c r="L70" s="80"/>
      <c r="M70" s="81"/>
      <c r="N70" s="117"/>
      <c r="O70" s="82"/>
    </row>
    <row r="71" spans="1:11" s="139" customFormat="1" ht="13.5" thickBot="1">
      <c r="A71" s="344"/>
      <c r="B71" s="345"/>
      <c r="C71" s="135" t="str">
        <f>CONCATENATE(B11," ",C11," - UPRAVIČENI STROŠKI:")</f>
        <v>I. ELEKTRO DEL - UPRAVIČENI STROŠKI:</v>
      </c>
      <c r="D71" s="135"/>
      <c r="E71" s="135"/>
      <c r="F71" s="346"/>
      <c r="G71" s="347">
        <f>IF(OSNOVA!$B$42=1,SUM(G12:G69),"")</f>
        <v>0</v>
      </c>
      <c r="H71" s="138"/>
      <c r="I71" s="279"/>
      <c r="J71" s="207"/>
      <c r="K71" s="207"/>
    </row>
    <row r="72" spans="1:11" s="139" customFormat="1" ht="13.5" thickBot="1">
      <c r="A72" s="344"/>
      <c r="B72" s="345"/>
      <c r="C72" s="135"/>
      <c r="D72" s="135"/>
      <c r="E72" s="135"/>
      <c r="F72" s="346"/>
      <c r="G72" s="347"/>
      <c r="H72" s="138"/>
      <c r="I72" s="279"/>
      <c r="J72" s="207"/>
      <c r="K72" s="207"/>
    </row>
    <row r="73" spans="1:16" s="540" customFormat="1" ht="13.5" thickBot="1">
      <c r="A73" s="534" t="s">
        <v>580</v>
      </c>
      <c r="B73" s="535"/>
      <c r="C73" s="536"/>
      <c r="D73" s="537"/>
      <c r="E73" s="538"/>
      <c r="F73" s="538"/>
      <c r="G73" s="538"/>
      <c r="M73" s="541"/>
      <c r="O73" s="542"/>
      <c r="P73" s="542"/>
    </row>
    <row r="74" spans="1:15" s="78" customFormat="1" ht="12.75">
      <c r="A74" s="295"/>
      <c r="B74" s="79"/>
      <c r="C74" s="313"/>
      <c r="D74" s="296"/>
      <c r="E74" s="297"/>
      <c r="F74" s="298"/>
      <c r="G74" s="298"/>
      <c r="H74" s="299"/>
      <c r="I74" s="300"/>
      <c r="J74" s="301"/>
      <c r="K74" s="301"/>
      <c r="L74" s="80"/>
      <c r="M74" s="81"/>
      <c r="N74" s="117"/>
      <c r="O74" s="82"/>
    </row>
    <row r="75" spans="1:15" s="78" customFormat="1" ht="24">
      <c r="A75" s="295" t="str">
        <f>$B$11</f>
        <v>I.</v>
      </c>
      <c r="B75" s="308">
        <f>COUNT($A$15:B74)+1</f>
        <v>13</v>
      </c>
      <c r="C75" s="289" t="s">
        <v>152</v>
      </c>
      <c r="D75" s="296"/>
      <c r="E75" s="297"/>
      <c r="F75" s="298"/>
      <c r="G75" s="298"/>
      <c r="H75" s="299"/>
      <c r="I75" s="300"/>
      <c r="J75" s="301"/>
      <c r="K75" s="301"/>
      <c r="L75" s="80"/>
      <c r="M75" s="81"/>
      <c r="N75" s="117"/>
      <c r="O75" s="84"/>
    </row>
    <row r="76" spans="1:15" s="78" customFormat="1" ht="12.75">
      <c r="A76" s="295"/>
      <c r="B76" s="79"/>
      <c r="C76" s="289" t="s">
        <v>153</v>
      </c>
      <c r="D76" s="296" t="s">
        <v>8</v>
      </c>
      <c r="E76" s="297">
        <v>195</v>
      </c>
      <c r="F76" s="298">
        <f>IF(OSNOVA!$B$42=1,+H76*FRD*DF*(I76+1),"")</f>
        <v>0</v>
      </c>
      <c r="G76" s="298">
        <f>IF(OSNOVA!$B$42=1,E76*F76,"")</f>
        <v>0</v>
      </c>
      <c r="H76" s="299"/>
      <c r="I76" s="300"/>
      <c r="J76" s="301"/>
      <c r="K76" s="301"/>
      <c r="L76" s="80"/>
      <c r="M76" s="81"/>
      <c r="N76" s="117"/>
      <c r="O76" s="84"/>
    </row>
    <row r="77" spans="1:15" s="78" customFormat="1" ht="12.75">
      <c r="A77" s="295"/>
      <c r="B77" s="79"/>
      <c r="C77" s="289" t="s">
        <v>156</v>
      </c>
      <c r="D77" s="296" t="s">
        <v>8</v>
      </c>
      <c r="E77" s="297">
        <v>110</v>
      </c>
      <c r="F77" s="298">
        <f>IF(OSNOVA!$B$42=1,+H77*FRD*DF*(I77+1),"")</f>
        <v>0</v>
      </c>
      <c r="G77" s="298">
        <f>IF(OSNOVA!$B$42=1,E77*F77,"")</f>
        <v>0</v>
      </c>
      <c r="H77" s="299"/>
      <c r="I77" s="300"/>
      <c r="J77" s="301"/>
      <c r="K77" s="301"/>
      <c r="L77" s="80"/>
      <c r="M77" s="81"/>
      <c r="N77" s="117"/>
      <c r="O77" s="82"/>
    </row>
    <row r="78" spans="1:15" s="78" customFormat="1" ht="12.75">
      <c r="A78" s="295"/>
      <c r="B78" s="79"/>
      <c r="C78" s="289" t="s">
        <v>155</v>
      </c>
      <c r="D78" s="296" t="s">
        <v>8</v>
      </c>
      <c r="E78" s="297">
        <v>2670</v>
      </c>
      <c r="F78" s="298">
        <f>IF(OSNOVA!$B$42=1,+H78*FRD*DF*(I78+1),"")</f>
        <v>0</v>
      </c>
      <c r="G78" s="298">
        <f>IF(OSNOVA!$B$42=1,E78*F78,"")</f>
        <v>0</v>
      </c>
      <c r="H78" s="299"/>
      <c r="I78" s="300"/>
      <c r="J78" s="301"/>
      <c r="K78" s="301"/>
      <c r="L78" s="80"/>
      <c r="M78" s="81"/>
      <c r="N78" s="117"/>
      <c r="O78" s="82"/>
    </row>
    <row r="79" spans="1:15" s="78" customFormat="1" ht="12.75">
      <c r="A79" s="295"/>
      <c r="B79" s="79"/>
      <c r="C79" s="289" t="s">
        <v>154</v>
      </c>
      <c r="D79" s="296" t="s">
        <v>8</v>
      </c>
      <c r="E79" s="297">
        <v>5910</v>
      </c>
      <c r="F79" s="298">
        <f>IF(OSNOVA!$B$42=1,+H79*FRD*DF*(I79+1),"")</f>
        <v>0</v>
      </c>
      <c r="G79" s="298">
        <f>IF(OSNOVA!$B$42=1,E79*F79,"")</f>
        <v>0</v>
      </c>
      <c r="H79" s="299"/>
      <c r="I79" s="300"/>
      <c r="J79" s="301"/>
      <c r="K79" s="301"/>
      <c r="L79" s="80"/>
      <c r="M79" s="81"/>
      <c r="N79" s="117"/>
      <c r="O79" s="82"/>
    </row>
    <row r="80" spans="1:15" s="78" customFormat="1" ht="12.75">
      <c r="A80" s="295"/>
      <c r="B80" s="79"/>
      <c r="C80" s="289" t="s">
        <v>488</v>
      </c>
      <c r="D80" s="296" t="s">
        <v>8</v>
      </c>
      <c r="E80" s="297">
        <v>1220</v>
      </c>
      <c r="F80" s="298">
        <f>IF(OSNOVA!$B$42=1,+H80*FRD*DF*(I80+1),"")</f>
        <v>0</v>
      </c>
      <c r="G80" s="298">
        <f>IF(OSNOVA!$B$42=1,E80*F80,"")</f>
        <v>0</v>
      </c>
      <c r="H80" s="299"/>
      <c r="I80" s="300"/>
      <c r="J80" s="301"/>
      <c r="K80" s="301"/>
      <c r="L80" s="80"/>
      <c r="M80" s="81"/>
      <c r="N80" s="117"/>
      <c r="O80" s="82"/>
    </row>
    <row r="81" spans="1:15" s="78" customFormat="1" ht="12.75">
      <c r="A81" s="295"/>
      <c r="B81" s="79"/>
      <c r="C81" s="289" t="s">
        <v>565</v>
      </c>
      <c r="D81" s="296" t="s">
        <v>8</v>
      </c>
      <c r="E81" s="297">
        <v>620</v>
      </c>
      <c r="F81" s="298">
        <f>IF(OSNOVA!$B$42=1,+H81*FRD*DF*(I81+1),"")</f>
        <v>0</v>
      </c>
      <c r="G81" s="298">
        <f>IF(OSNOVA!$B$42=1,E81*F81,"")</f>
        <v>0</v>
      </c>
      <c r="H81" s="299"/>
      <c r="I81" s="300"/>
      <c r="J81" s="301"/>
      <c r="K81" s="301"/>
      <c r="L81" s="80"/>
      <c r="M81" s="81"/>
      <c r="N81" s="117"/>
      <c r="O81" s="82"/>
    </row>
    <row r="82" spans="1:15" s="78" customFormat="1" ht="12.75">
      <c r="A82" s="295"/>
      <c r="B82" s="79"/>
      <c r="C82" s="289"/>
      <c r="D82" s="85"/>
      <c r="E82" s="306"/>
      <c r="F82" s="209"/>
      <c r="G82" s="298"/>
      <c r="H82" s="299"/>
      <c r="I82" s="300"/>
      <c r="J82" s="301"/>
      <c r="K82" s="301"/>
      <c r="L82" s="80"/>
      <c r="M82" s="81"/>
      <c r="N82" s="117"/>
      <c r="O82" s="84"/>
    </row>
    <row r="83" spans="1:15" s="78" customFormat="1" ht="24">
      <c r="A83" s="295" t="str">
        <f>$B$11</f>
        <v>I.</v>
      </c>
      <c r="B83" s="308">
        <f>COUNT($A$15:B82)+1</f>
        <v>14</v>
      </c>
      <c r="C83" s="289" t="s">
        <v>158</v>
      </c>
      <c r="D83" s="296"/>
      <c r="E83" s="297"/>
      <c r="F83" s="298"/>
      <c r="G83" s="298"/>
      <c r="H83" s="299"/>
      <c r="I83" s="300"/>
      <c r="J83" s="301"/>
      <c r="K83" s="301"/>
      <c r="L83" s="80"/>
      <c r="M83" s="81"/>
      <c r="N83" s="117"/>
      <c r="O83" s="84"/>
    </row>
    <row r="84" spans="1:15" s="85" customFormat="1" ht="12.75">
      <c r="A84" s="307"/>
      <c r="B84" s="184"/>
      <c r="C84" s="289" t="s">
        <v>153</v>
      </c>
      <c r="D84" s="296" t="s">
        <v>8</v>
      </c>
      <c r="E84" s="297">
        <v>480</v>
      </c>
      <c r="F84" s="298">
        <f>IF(OSNOVA!$B$42=1,+H84*FRD*DF*(I84+1),"")</f>
        <v>0</v>
      </c>
      <c r="G84" s="298">
        <f>IF(OSNOVA!$B$42=1,E84*F84,"")</f>
        <v>0</v>
      </c>
      <c r="H84" s="299"/>
      <c r="I84" s="300"/>
      <c r="J84" s="301"/>
      <c r="K84" s="301"/>
      <c r="L84" s="118"/>
      <c r="M84" s="83"/>
      <c r="N84" s="117"/>
      <c r="O84" s="82"/>
    </row>
    <row r="85" spans="1:15" s="78" customFormat="1" ht="12.75">
      <c r="A85" s="295"/>
      <c r="B85" s="79"/>
      <c r="C85" s="289"/>
      <c r="D85" s="85"/>
      <c r="E85" s="306"/>
      <c r="F85" s="209"/>
      <c r="G85" s="298"/>
      <c r="H85" s="299"/>
      <c r="I85" s="300"/>
      <c r="J85" s="301"/>
      <c r="K85" s="301"/>
      <c r="L85" s="80"/>
      <c r="M85" s="81"/>
      <c r="N85" s="117"/>
      <c r="O85" s="84"/>
    </row>
    <row r="86" spans="1:15" s="78" customFormat="1" ht="24">
      <c r="A86" s="295" t="str">
        <f>$B$11</f>
        <v>I.</v>
      </c>
      <c r="B86" s="308">
        <f>COUNT($A$15:B85)+1</f>
        <v>15</v>
      </c>
      <c r="C86" s="290" t="s">
        <v>241</v>
      </c>
      <c r="D86" s="116" t="s">
        <v>8</v>
      </c>
      <c r="E86" s="102">
        <v>1500</v>
      </c>
      <c r="F86" s="298">
        <f>IF(OSNOVA!$B$42=1,+H86*FRD*DF*(I86+1),"")</f>
        <v>0</v>
      </c>
      <c r="G86" s="298">
        <f>IF(OSNOVA!$B$42=1,E86*F86,"")</f>
        <v>0</v>
      </c>
      <c r="H86" s="274"/>
      <c r="I86" s="279"/>
      <c r="J86" s="305"/>
      <c r="K86" s="305" t="s">
        <v>243</v>
      </c>
      <c r="L86" s="80"/>
      <c r="M86" s="81"/>
      <c r="N86" s="117"/>
      <c r="O86" s="82"/>
    </row>
    <row r="87" spans="1:15" s="78" customFormat="1" ht="12.75">
      <c r="A87" s="295"/>
      <c r="B87" s="308"/>
      <c r="C87" s="290"/>
      <c r="D87" s="116"/>
      <c r="E87" s="102"/>
      <c r="F87" s="101"/>
      <c r="G87" s="101"/>
      <c r="H87" s="278"/>
      <c r="I87" s="279"/>
      <c r="J87" s="305"/>
      <c r="K87" s="305"/>
      <c r="L87" s="80"/>
      <c r="M87" s="81"/>
      <c r="N87" s="117"/>
      <c r="O87" s="82"/>
    </row>
    <row r="88" spans="1:15" s="78" customFormat="1" ht="24">
      <c r="A88" s="295" t="str">
        <f>$B$11</f>
        <v>I.</v>
      </c>
      <c r="B88" s="308">
        <f>COUNT($A$15:B87)+1</f>
        <v>16</v>
      </c>
      <c r="C88" s="290" t="s">
        <v>309</v>
      </c>
      <c r="D88" s="116" t="s">
        <v>8</v>
      </c>
      <c r="E88" s="102">
        <v>500</v>
      </c>
      <c r="F88" s="298">
        <f>IF(OSNOVA!$B$42=1,+H88*FRD*DF*(I88+1),"")</f>
        <v>0</v>
      </c>
      <c r="G88" s="298">
        <f>IF(OSNOVA!$B$42=1,E88*F88,"")</f>
        <v>0</v>
      </c>
      <c r="H88" s="274"/>
      <c r="I88" s="279"/>
      <c r="J88" s="305"/>
      <c r="K88" s="305" t="s">
        <v>256</v>
      </c>
      <c r="L88" s="80"/>
      <c r="M88" s="81"/>
      <c r="N88" s="117"/>
      <c r="O88" s="82"/>
    </row>
    <row r="89" spans="1:15" s="78" customFormat="1" ht="12.75">
      <c r="A89" s="295"/>
      <c r="B89" s="79"/>
      <c r="C89" s="289"/>
      <c r="D89" s="296"/>
      <c r="E89" s="297"/>
      <c r="F89" s="298"/>
      <c r="G89" s="298"/>
      <c r="H89" s="304"/>
      <c r="I89" s="279"/>
      <c r="J89" s="305"/>
      <c r="K89" s="305"/>
      <c r="L89" s="80"/>
      <c r="M89" s="81"/>
      <c r="N89" s="117"/>
      <c r="O89" s="82"/>
    </row>
    <row r="90" spans="1:15" s="78" customFormat="1" ht="12.75">
      <c r="A90" s="295" t="str">
        <f>$B$11</f>
        <v>I.</v>
      </c>
      <c r="B90" s="308">
        <f>COUNT($A$15:B88)+1</f>
        <v>17</v>
      </c>
      <c r="C90" s="289" t="s">
        <v>506</v>
      </c>
      <c r="D90" s="116" t="s">
        <v>8</v>
      </c>
      <c r="E90" s="102">
        <v>825</v>
      </c>
      <c r="F90" s="298">
        <f>IF(OSNOVA!$B$42=1,+H90*FRD*DF*(I90+1),"")</f>
        <v>0</v>
      </c>
      <c r="G90" s="298">
        <f>IF(OSNOVA!$B$42=1,E90*F90,"")</f>
        <v>0</v>
      </c>
      <c r="H90" s="274"/>
      <c r="I90" s="279"/>
      <c r="J90" s="305"/>
      <c r="K90" s="305" t="s">
        <v>242</v>
      </c>
      <c r="L90" s="80"/>
      <c r="M90" s="81"/>
      <c r="N90" s="117"/>
      <c r="O90" s="82"/>
    </row>
    <row r="91" spans="1:15" s="78" customFormat="1" ht="12.75">
      <c r="A91" s="295"/>
      <c r="B91" s="79"/>
      <c r="C91" s="289"/>
      <c r="D91" s="296"/>
      <c r="E91" s="297"/>
      <c r="F91" s="298"/>
      <c r="G91" s="298"/>
      <c r="H91" s="304"/>
      <c r="I91" s="279"/>
      <c r="J91" s="305"/>
      <c r="K91" s="305"/>
      <c r="L91" s="80"/>
      <c r="M91" s="81"/>
      <c r="N91" s="117"/>
      <c r="O91" s="82"/>
    </row>
    <row r="92" spans="1:15" s="78" customFormat="1" ht="24">
      <c r="A92" s="295" t="str">
        <f>$B$11</f>
        <v>I.</v>
      </c>
      <c r="B92" s="308">
        <f>COUNT($A$15:B90)+1</f>
        <v>18</v>
      </c>
      <c r="C92" s="289" t="s">
        <v>356</v>
      </c>
      <c r="D92" s="116" t="s">
        <v>103</v>
      </c>
      <c r="E92" s="102">
        <v>6</v>
      </c>
      <c r="F92" s="298">
        <f>IF(OSNOVA!$B$42=1,+H92*FRD*DF*(I92+1),"")</f>
        <v>0</v>
      </c>
      <c r="G92" s="298">
        <f>IF(OSNOVA!$B$42=1,E92*F92,"")</f>
        <v>0</v>
      </c>
      <c r="H92" s="274"/>
      <c r="I92" s="279"/>
      <c r="J92" s="305"/>
      <c r="K92" s="305"/>
      <c r="L92" s="80"/>
      <c r="M92" s="81"/>
      <c r="N92" s="117"/>
      <c r="O92" s="82"/>
    </row>
    <row r="93" spans="1:15" s="78" customFormat="1" ht="12.75">
      <c r="A93" s="295"/>
      <c r="B93" s="308"/>
      <c r="C93" s="289"/>
      <c r="D93" s="296"/>
      <c r="E93" s="297"/>
      <c r="F93" s="298"/>
      <c r="G93" s="298"/>
      <c r="H93" s="304"/>
      <c r="I93" s="279"/>
      <c r="J93" s="305"/>
      <c r="K93" s="305"/>
      <c r="L93" s="80"/>
      <c r="M93" s="81"/>
      <c r="N93" s="117"/>
      <c r="O93" s="82"/>
    </row>
    <row r="94" spans="1:15" s="78" customFormat="1" ht="36">
      <c r="A94" s="295" t="str">
        <f>$B$11</f>
        <v>I.</v>
      </c>
      <c r="B94" s="308">
        <f>COUNT($A$15:B92)+1</f>
        <v>19</v>
      </c>
      <c r="C94" s="289" t="s">
        <v>357</v>
      </c>
      <c r="D94" s="116" t="s">
        <v>103</v>
      </c>
      <c r="E94" s="102">
        <v>6</v>
      </c>
      <c r="F94" s="298">
        <f>IF(OSNOVA!$B$42=1,+H94*FRD*DF*(I94+1),"")</f>
        <v>0</v>
      </c>
      <c r="G94" s="298">
        <f>IF(OSNOVA!$B$42=1,E94*F94,"")</f>
        <v>0</v>
      </c>
      <c r="H94" s="274"/>
      <c r="I94" s="279"/>
      <c r="J94" s="305"/>
      <c r="K94" s="305"/>
      <c r="L94" s="80"/>
      <c r="M94" s="81"/>
      <c r="N94" s="117"/>
      <c r="O94" s="82"/>
    </row>
    <row r="95" spans="1:15" s="78" customFormat="1" ht="12.75">
      <c r="A95" s="295"/>
      <c r="B95" s="308"/>
      <c r="C95" s="289"/>
      <c r="D95" s="296"/>
      <c r="E95" s="297"/>
      <c r="F95" s="298"/>
      <c r="G95" s="298"/>
      <c r="H95" s="304"/>
      <c r="I95" s="279"/>
      <c r="J95" s="305"/>
      <c r="K95" s="305"/>
      <c r="L95" s="80"/>
      <c r="M95" s="81"/>
      <c r="N95" s="117"/>
      <c r="O95" s="82"/>
    </row>
    <row r="96" spans="1:15" s="78" customFormat="1" ht="12.75">
      <c r="A96" s="295" t="str">
        <f>$B$11</f>
        <v>I.</v>
      </c>
      <c r="B96" s="308">
        <f>COUNT($A$15:B94)+1</f>
        <v>20</v>
      </c>
      <c r="C96" s="289" t="s">
        <v>257</v>
      </c>
      <c r="I96" s="279"/>
      <c r="J96" s="305"/>
      <c r="K96" s="305"/>
      <c r="L96" s="80"/>
      <c r="M96" s="81"/>
      <c r="N96" s="117"/>
      <c r="O96" s="82"/>
    </row>
    <row r="97" spans="1:15" s="78" customFormat="1" ht="12.75">
      <c r="A97" s="295"/>
      <c r="B97" s="308"/>
      <c r="C97" s="393" t="s">
        <v>245</v>
      </c>
      <c r="D97" s="296" t="s">
        <v>8</v>
      </c>
      <c r="E97" s="297">
        <v>45</v>
      </c>
      <c r="F97" s="298">
        <f>IF(OSNOVA!$B$42=1,+H97*FRD*DF*(I96+1),"")</f>
        <v>0</v>
      </c>
      <c r="G97" s="298">
        <f>IF(OSNOVA!$B$42=1,E97*F97,"")</f>
        <v>0</v>
      </c>
      <c r="H97" s="304"/>
      <c r="I97" s="279"/>
      <c r="J97" s="305"/>
      <c r="K97" s="305" t="s">
        <v>244</v>
      </c>
      <c r="L97" s="80"/>
      <c r="M97" s="81"/>
      <c r="N97" s="117"/>
      <c r="O97" s="82"/>
    </row>
    <row r="98" spans="1:15" s="78" customFormat="1" ht="12.75">
      <c r="A98" s="295"/>
      <c r="B98" s="79"/>
      <c r="C98" s="289"/>
      <c r="D98" s="296"/>
      <c r="E98" s="297"/>
      <c r="F98" s="298"/>
      <c r="G98" s="298"/>
      <c r="H98" s="304"/>
      <c r="I98" s="279"/>
      <c r="J98" s="305"/>
      <c r="K98" s="305"/>
      <c r="L98" s="80"/>
      <c r="M98" s="81"/>
      <c r="N98" s="117"/>
      <c r="O98" s="82"/>
    </row>
    <row r="99" spans="1:15" s="78" customFormat="1" ht="51" customHeight="1">
      <c r="A99" s="295" t="str">
        <f>$B$11</f>
        <v>I.</v>
      </c>
      <c r="B99" s="308">
        <f>COUNT($A$15:B98)+1</f>
        <v>21</v>
      </c>
      <c r="C99" s="289" t="s">
        <v>203</v>
      </c>
      <c r="D99" s="296"/>
      <c r="E99" s="297"/>
      <c r="F99" s="298"/>
      <c r="G99" s="298"/>
      <c r="H99" s="299"/>
      <c r="I99" s="300"/>
      <c r="J99" s="301"/>
      <c r="K99" s="301"/>
      <c r="L99" s="80"/>
      <c r="M99" s="81"/>
      <c r="N99" s="117"/>
      <c r="O99" s="82"/>
    </row>
    <row r="100" spans="1:15" s="78" customFormat="1" ht="12.75">
      <c r="A100" s="295"/>
      <c r="B100" s="79"/>
      <c r="C100" s="289" t="s">
        <v>466</v>
      </c>
      <c r="D100" s="296" t="s">
        <v>8</v>
      </c>
      <c r="E100" s="297">
        <v>5</v>
      </c>
      <c r="F100" s="298">
        <f>IF(OSNOVA!$B$42=1,+H100*FRD*DF*(I100+1),"")</f>
        <v>0</v>
      </c>
      <c r="G100" s="298">
        <f>IF(OSNOVA!$B$42=1,E100*F100,"")</f>
        <v>0</v>
      </c>
      <c r="H100" s="299"/>
      <c r="I100" s="300"/>
      <c r="J100" s="301"/>
      <c r="K100" s="301"/>
      <c r="L100" s="80"/>
      <c r="M100" s="81"/>
      <c r="N100" s="117"/>
      <c r="O100" s="82"/>
    </row>
    <row r="101" spans="1:15" s="78" customFormat="1" ht="12.75">
      <c r="A101" s="295"/>
      <c r="B101" s="79"/>
      <c r="C101" s="289" t="s">
        <v>566</v>
      </c>
      <c r="D101" s="296" t="s">
        <v>8</v>
      </c>
      <c r="E101" s="297">
        <v>40</v>
      </c>
      <c r="F101" s="298">
        <f>IF(OSNOVA!$B$42=1,+H101*FRD*DF*(I101+1),"")</f>
        <v>0</v>
      </c>
      <c r="G101" s="298">
        <f>IF(OSNOVA!$B$42=1,E101*F101,"")</f>
        <v>0</v>
      </c>
      <c r="H101" s="299"/>
      <c r="I101" s="300"/>
      <c r="J101" s="301"/>
      <c r="K101" s="301"/>
      <c r="L101" s="80"/>
      <c r="M101" s="81"/>
      <c r="N101" s="117"/>
      <c r="O101" s="82"/>
    </row>
    <row r="102" spans="1:15" s="78" customFormat="1" ht="12.75">
      <c r="A102" s="295"/>
      <c r="B102" s="79"/>
      <c r="C102" s="289" t="s">
        <v>164</v>
      </c>
      <c r="D102" s="296" t="s">
        <v>8</v>
      </c>
      <c r="E102" s="297">
        <v>144</v>
      </c>
      <c r="F102" s="298">
        <f>IF(OSNOVA!$B$42=1,+H102*FRD*DF*(I102+1),"")</f>
        <v>0</v>
      </c>
      <c r="G102" s="298">
        <f>IF(OSNOVA!$B$42=1,E102*F102,"")</f>
        <v>0</v>
      </c>
      <c r="H102" s="299"/>
      <c r="I102" s="300"/>
      <c r="J102" s="301"/>
      <c r="K102" s="301"/>
      <c r="L102" s="80"/>
      <c r="M102" s="81"/>
      <c r="N102" s="117"/>
      <c r="O102" s="82"/>
    </row>
    <row r="103" spans="1:15" s="78" customFormat="1" ht="12.75">
      <c r="A103" s="295"/>
      <c r="B103" s="79"/>
      <c r="C103" s="289" t="s">
        <v>165</v>
      </c>
      <c r="D103" s="296" t="s">
        <v>8</v>
      </c>
      <c r="E103" s="297">
        <v>170</v>
      </c>
      <c r="F103" s="298">
        <f>IF(OSNOVA!$B$42=1,+H103*FRD*DF*(I103+1),"")</f>
        <v>0</v>
      </c>
      <c r="G103" s="298">
        <f>IF(OSNOVA!$B$42=1,E103*F103,"")</f>
        <v>0</v>
      </c>
      <c r="H103" s="299"/>
      <c r="I103" s="300"/>
      <c r="J103" s="301"/>
      <c r="K103" s="301"/>
      <c r="L103" s="80"/>
      <c r="M103" s="81"/>
      <c r="N103" s="117"/>
      <c r="O103" s="82"/>
    </row>
    <row r="104" spans="1:15" s="78" customFormat="1" ht="12.75">
      <c r="A104" s="295"/>
      <c r="B104" s="79"/>
      <c r="C104" s="293"/>
      <c r="D104" s="296"/>
      <c r="E104" s="297"/>
      <c r="F104" s="298"/>
      <c r="G104" s="298"/>
      <c r="H104" s="304"/>
      <c r="I104" s="279"/>
      <c r="J104" s="305"/>
      <c r="K104" s="305"/>
      <c r="L104" s="80"/>
      <c r="M104" s="81"/>
      <c r="N104" s="117"/>
      <c r="O104" s="82"/>
    </row>
    <row r="105" spans="1:15" s="78" customFormat="1" ht="48">
      <c r="A105" s="295" t="str">
        <f>$B$11</f>
        <v>I.</v>
      </c>
      <c r="B105" s="79">
        <f>COUNT($A$15:B103)+1</f>
        <v>22</v>
      </c>
      <c r="C105" s="289" t="s">
        <v>234</v>
      </c>
      <c r="D105" s="296"/>
      <c r="E105" s="297"/>
      <c r="F105" s="298"/>
      <c r="G105" s="298"/>
      <c r="H105" s="299"/>
      <c r="I105" s="300"/>
      <c r="J105" s="301"/>
      <c r="K105" s="301"/>
      <c r="L105" s="80"/>
      <c r="M105" s="81"/>
      <c r="N105" s="117"/>
      <c r="O105" s="82"/>
    </row>
    <row r="106" spans="1:15" s="78" customFormat="1" ht="12.75">
      <c r="A106" s="295"/>
      <c r="B106" s="79"/>
      <c r="C106" s="289" t="s">
        <v>466</v>
      </c>
      <c r="D106" s="296" t="s">
        <v>8</v>
      </c>
      <c r="E106" s="297">
        <v>8</v>
      </c>
      <c r="F106" s="298">
        <f>IF(OSNOVA!$B$42=1,+H106*FRD*DF*(I106+1),"")</f>
        <v>0</v>
      </c>
      <c r="G106" s="298">
        <f>IF(OSNOVA!$B$42=1,E106*F106,"")</f>
        <v>0</v>
      </c>
      <c r="H106" s="299"/>
      <c r="I106" s="300"/>
      <c r="J106" s="301"/>
      <c r="K106" s="301"/>
      <c r="L106" s="80"/>
      <c r="M106" s="81"/>
      <c r="N106" s="117"/>
      <c r="O106" s="82"/>
    </row>
    <row r="107" spans="1:15" s="78" customFormat="1" ht="12.75">
      <c r="A107" s="295"/>
      <c r="B107" s="79"/>
      <c r="C107" s="289" t="s">
        <v>165</v>
      </c>
      <c r="D107" s="296" t="s">
        <v>8</v>
      </c>
      <c r="E107" s="297">
        <v>20</v>
      </c>
      <c r="F107" s="298">
        <f>IF(OSNOVA!$B$42=1,+H107*FRD*DF*(I107+1),"")</f>
        <v>0</v>
      </c>
      <c r="G107" s="298">
        <f>IF(OSNOVA!$B$42=1,E107*F107,"")</f>
        <v>0</v>
      </c>
      <c r="H107" s="299"/>
      <c r="I107" s="300"/>
      <c r="J107" s="301"/>
      <c r="K107" s="301"/>
      <c r="L107" s="80"/>
      <c r="M107" s="81"/>
      <c r="N107" s="117"/>
      <c r="O107" s="82"/>
    </row>
    <row r="108" spans="1:15" s="78" customFormat="1" ht="12.75">
      <c r="A108" s="295"/>
      <c r="B108" s="79"/>
      <c r="C108" s="289"/>
      <c r="D108" s="296"/>
      <c r="E108" s="297"/>
      <c r="F108" s="298"/>
      <c r="G108" s="298"/>
      <c r="H108" s="299"/>
      <c r="I108" s="300"/>
      <c r="J108" s="301"/>
      <c r="K108" s="301"/>
      <c r="L108" s="80"/>
      <c r="M108" s="81"/>
      <c r="N108" s="117"/>
      <c r="O108" s="82"/>
    </row>
    <row r="109" spans="1:15" s="78" customFormat="1" ht="36">
      <c r="A109" s="295" t="str">
        <f>$B$11</f>
        <v>I.</v>
      </c>
      <c r="B109" s="79">
        <f>COUNT($A$15:B108)+1</f>
        <v>23</v>
      </c>
      <c r="C109" s="289" t="s">
        <v>168</v>
      </c>
      <c r="L109" s="80"/>
      <c r="M109" s="81"/>
      <c r="N109" s="117"/>
      <c r="O109" s="82"/>
    </row>
    <row r="110" spans="1:15" s="78" customFormat="1" ht="12.75">
      <c r="A110" s="295"/>
      <c r="B110" s="79"/>
      <c r="C110" s="289" t="s">
        <v>169</v>
      </c>
      <c r="D110" s="296" t="s">
        <v>8</v>
      </c>
      <c r="E110" s="297">
        <v>2045</v>
      </c>
      <c r="F110" s="298">
        <f>IF(OSNOVA!$B$42=1,+H110*FRD*DF*(I110+1),"")</f>
        <v>0</v>
      </c>
      <c r="G110" s="298">
        <f>IF(OSNOVA!$B$42=1,E110*F110,"")</f>
        <v>0</v>
      </c>
      <c r="H110" s="299"/>
      <c r="I110" s="300"/>
      <c r="J110" s="301"/>
      <c r="K110" s="301"/>
      <c r="L110" s="80"/>
      <c r="M110" s="81"/>
      <c r="N110" s="117"/>
      <c r="O110" s="82"/>
    </row>
    <row r="111" spans="1:15" s="78" customFormat="1" ht="12.75">
      <c r="A111" s="295"/>
      <c r="B111" s="79"/>
      <c r="C111" s="289" t="s">
        <v>170</v>
      </c>
      <c r="D111" s="296" t="s">
        <v>8</v>
      </c>
      <c r="E111" s="297">
        <v>2125</v>
      </c>
      <c r="F111" s="298">
        <f>IF(OSNOVA!$B$42=1,+H111*FRD*DF*(I111+1),"")</f>
        <v>0</v>
      </c>
      <c r="G111" s="298">
        <f>IF(OSNOVA!$B$42=1,E111*F111,"")</f>
        <v>0</v>
      </c>
      <c r="H111" s="299"/>
      <c r="I111" s="300"/>
      <c r="J111" s="301"/>
      <c r="K111" s="301"/>
      <c r="L111" s="80"/>
      <c r="M111" s="81"/>
      <c r="N111" s="117"/>
      <c r="O111" s="82"/>
    </row>
    <row r="112" spans="1:15" s="78" customFormat="1" ht="12.75">
      <c r="A112" s="295"/>
      <c r="B112" s="79"/>
      <c r="C112" s="289" t="s">
        <v>171</v>
      </c>
      <c r="D112" s="296" t="s">
        <v>8</v>
      </c>
      <c r="E112" s="297">
        <v>2025</v>
      </c>
      <c r="F112" s="298">
        <f>IF(OSNOVA!$B$42=1,+H112*FRD*DF*(I112+1),"")</f>
        <v>0</v>
      </c>
      <c r="G112" s="298">
        <f>IF(OSNOVA!$B$42=1,E112*F112,"")</f>
        <v>0</v>
      </c>
      <c r="H112" s="299"/>
      <c r="I112" s="300"/>
      <c r="J112" s="301"/>
      <c r="K112" s="301"/>
      <c r="L112" s="80"/>
      <c r="M112" s="81"/>
      <c r="N112" s="117"/>
      <c r="O112" s="82"/>
    </row>
    <row r="113" spans="1:15" s="78" customFormat="1" ht="12.75">
      <c r="A113" s="295"/>
      <c r="B113" s="79"/>
      <c r="C113" s="289" t="s">
        <v>208</v>
      </c>
      <c r="D113" s="296" t="s">
        <v>8</v>
      </c>
      <c r="E113" s="297">
        <v>1895</v>
      </c>
      <c r="F113" s="298">
        <f>IF(OSNOVA!$B$42=1,+H113*FRD*DF*(I113+1),"")</f>
        <v>0</v>
      </c>
      <c r="G113" s="298">
        <f>IF(OSNOVA!$B$42=1,E113*F113,"")</f>
        <v>0</v>
      </c>
      <c r="H113" s="299"/>
      <c r="I113" s="300"/>
      <c r="J113" s="301"/>
      <c r="K113" s="301"/>
      <c r="L113" s="80"/>
      <c r="M113" s="81"/>
      <c r="N113" s="117"/>
      <c r="O113" s="82"/>
    </row>
    <row r="114" spans="1:15" s="78" customFormat="1" ht="12.75">
      <c r="A114" s="295"/>
      <c r="B114" s="79"/>
      <c r="C114" s="293"/>
      <c r="L114" s="80"/>
      <c r="M114" s="81"/>
      <c r="N114" s="117"/>
      <c r="O114" s="82"/>
    </row>
    <row r="115" spans="1:15" s="78" customFormat="1" ht="24">
      <c r="A115" s="295" t="str">
        <f>$B$11</f>
        <v>I.</v>
      </c>
      <c r="B115" s="79">
        <f>COUNT($A$15:B114)+1</f>
        <v>24</v>
      </c>
      <c r="C115" s="289" t="s">
        <v>172</v>
      </c>
      <c r="D115" s="296"/>
      <c r="E115" s="297"/>
      <c r="F115" s="298"/>
      <c r="G115" s="298"/>
      <c r="H115" s="304"/>
      <c r="I115" s="279"/>
      <c r="J115" s="305"/>
      <c r="K115" s="305"/>
      <c r="L115" s="80"/>
      <c r="M115" s="81"/>
      <c r="N115" s="117"/>
      <c r="O115" s="82"/>
    </row>
    <row r="116" spans="1:15" s="78" customFormat="1" ht="12.75">
      <c r="A116" s="295"/>
      <c r="B116" s="79"/>
      <c r="C116" s="289" t="s">
        <v>173</v>
      </c>
      <c r="D116" s="296" t="s">
        <v>8</v>
      </c>
      <c r="E116" s="297">
        <v>100</v>
      </c>
      <c r="F116" s="298">
        <f>IF(OSNOVA!$B$42=1,+H116*FRD*DF*(I116+1),"")</f>
        <v>0</v>
      </c>
      <c r="G116" s="298">
        <f>IF(OSNOVA!$B$42=1,E116*F116,"")</f>
        <v>0</v>
      </c>
      <c r="H116" s="299"/>
      <c r="I116" s="300"/>
      <c r="J116" s="301"/>
      <c r="K116" s="301"/>
      <c r="L116" s="80"/>
      <c r="M116" s="81"/>
      <c r="N116" s="117"/>
      <c r="O116" s="82"/>
    </row>
    <row r="117" spans="1:15" s="78" customFormat="1" ht="12.75">
      <c r="A117" s="295"/>
      <c r="B117" s="79"/>
      <c r="C117" s="289" t="s">
        <v>204</v>
      </c>
      <c r="D117" s="296" t="s">
        <v>8</v>
      </c>
      <c r="E117" s="297">
        <v>60</v>
      </c>
      <c r="F117" s="298">
        <f>IF(OSNOVA!$B$42=1,+H117*FRD*DF*(I117+1),"")</f>
        <v>0</v>
      </c>
      <c r="G117" s="298">
        <f>IF(OSNOVA!$B$42=1,E117*F117,"")</f>
        <v>0</v>
      </c>
      <c r="H117" s="299"/>
      <c r="I117" s="300"/>
      <c r="J117" s="301"/>
      <c r="K117" s="301"/>
      <c r="L117" s="80"/>
      <c r="M117" s="81"/>
      <c r="N117" s="117"/>
      <c r="O117" s="82"/>
    </row>
    <row r="118" spans="1:15" s="78" customFormat="1" ht="12.75">
      <c r="A118" s="295"/>
      <c r="B118" s="79"/>
      <c r="C118" s="289" t="s">
        <v>174</v>
      </c>
      <c r="D118" s="296" t="s">
        <v>8</v>
      </c>
      <c r="E118" s="297">
        <v>80</v>
      </c>
      <c r="F118" s="298">
        <f>IF(OSNOVA!$B$42=1,+H118*FRD*DF*(I118+1),"")</f>
        <v>0</v>
      </c>
      <c r="G118" s="298">
        <f>IF(OSNOVA!$B$42=1,E118*F118,"")</f>
        <v>0</v>
      </c>
      <c r="H118" s="299"/>
      <c r="I118" s="300"/>
      <c r="J118" s="301"/>
      <c r="K118" s="301"/>
      <c r="L118" s="80"/>
      <c r="M118" s="81"/>
      <c r="N118" s="117"/>
      <c r="O118" s="82"/>
    </row>
    <row r="119" spans="1:15" s="78" customFormat="1" ht="12.75">
      <c r="A119" s="295"/>
      <c r="B119" s="308"/>
      <c r="C119" s="289"/>
      <c r="D119" s="296"/>
      <c r="E119" s="297"/>
      <c r="F119" s="298"/>
      <c r="G119" s="298"/>
      <c r="H119" s="304"/>
      <c r="I119" s="279"/>
      <c r="J119" s="305"/>
      <c r="K119" s="305"/>
      <c r="L119" s="80"/>
      <c r="M119" s="81"/>
      <c r="N119" s="117"/>
      <c r="O119" s="82"/>
    </row>
    <row r="120" spans="1:15" s="78" customFormat="1" ht="24">
      <c r="A120" s="295" t="str">
        <f>$B$11</f>
        <v>I.</v>
      </c>
      <c r="B120" s="308">
        <f>COUNT($A$15:B118)+1</f>
        <v>25</v>
      </c>
      <c r="C120" s="289" t="s">
        <v>567</v>
      </c>
      <c r="D120" s="116" t="s">
        <v>8</v>
      </c>
      <c r="E120" s="102">
        <v>40</v>
      </c>
      <c r="F120" s="298">
        <f>IF(OSNOVA!$B$42=1,+H120*FRD*DF*(I120+1),"")</f>
        <v>0</v>
      </c>
      <c r="G120" s="298">
        <f>IF(OSNOVA!$B$42=1,E120*F120,"")</f>
        <v>0</v>
      </c>
      <c r="H120" s="274"/>
      <c r="I120" s="279"/>
      <c r="J120" s="305"/>
      <c r="K120" s="305"/>
      <c r="L120" s="80"/>
      <c r="M120" s="81"/>
      <c r="N120" s="117"/>
      <c r="O120" s="82"/>
    </row>
    <row r="121" spans="1:15" s="78" customFormat="1" ht="12.75">
      <c r="A121" s="295"/>
      <c r="B121" s="79"/>
      <c r="C121" s="293"/>
      <c r="D121" s="296"/>
      <c r="E121" s="297"/>
      <c r="F121" s="298"/>
      <c r="G121" s="298"/>
      <c r="H121" s="304"/>
      <c r="I121" s="279"/>
      <c r="J121" s="305"/>
      <c r="K121" s="305"/>
      <c r="L121" s="80"/>
      <c r="M121" s="81"/>
      <c r="N121" s="117"/>
      <c r="O121" s="82"/>
    </row>
    <row r="122" spans="1:15" s="78" customFormat="1" ht="24">
      <c r="A122" s="295" t="str">
        <f>$B$11</f>
        <v>I.</v>
      </c>
      <c r="B122" s="308">
        <f>COUNT($A$15:B120)+1</f>
        <v>26</v>
      </c>
      <c r="C122" s="289" t="s">
        <v>209</v>
      </c>
      <c r="D122" s="296"/>
      <c r="E122" s="297"/>
      <c r="F122" s="298"/>
      <c r="G122" s="298"/>
      <c r="H122" s="304"/>
      <c r="I122" s="279"/>
      <c r="J122" s="305"/>
      <c r="K122" s="305"/>
      <c r="L122" s="80"/>
      <c r="M122" s="81"/>
      <c r="N122" s="117"/>
      <c r="O122" s="82"/>
    </row>
    <row r="123" spans="1:15" s="78" customFormat="1" ht="12.75">
      <c r="A123" s="295"/>
      <c r="B123" s="79"/>
      <c r="C123" s="289" t="s">
        <v>177</v>
      </c>
      <c r="D123" s="296" t="s">
        <v>10</v>
      </c>
      <c r="E123" s="297">
        <v>174</v>
      </c>
      <c r="F123" s="298">
        <f>IF(OSNOVA!$B$42=1,+H123*FRD*DF*(I123+1),"")</f>
        <v>0</v>
      </c>
      <c r="G123" s="298">
        <f>IF(OSNOVA!$B$42=1,E123*F123,"")</f>
        <v>0</v>
      </c>
      <c r="H123" s="299"/>
      <c r="I123" s="300"/>
      <c r="J123" s="301"/>
      <c r="K123" s="301"/>
      <c r="L123" s="80"/>
      <c r="M123" s="81"/>
      <c r="N123" s="117"/>
      <c r="O123" s="82"/>
    </row>
    <row r="124" spans="1:15" s="78" customFormat="1" ht="12.75">
      <c r="A124" s="295"/>
      <c r="B124" s="79"/>
      <c r="C124" s="289" t="s">
        <v>178</v>
      </c>
      <c r="D124" s="296" t="s">
        <v>10</v>
      </c>
      <c r="E124" s="297">
        <v>166</v>
      </c>
      <c r="F124" s="298">
        <f>IF(OSNOVA!$B$42=1,+H124*FRD*DF*(I124+1),"")</f>
        <v>0</v>
      </c>
      <c r="G124" s="298">
        <f>IF(OSNOVA!$B$42=1,E124*F124,"")</f>
        <v>0</v>
      </c>
      <c r="H124" s="299"/>
      <c r="I124" s="300"/>
      <c r="J124" s="301"/>
      <c r="K124" s="301"/>
      <c r="L124" s="80"/>
      <c r="M124" s="81"/>
      <c r="N124" s="117"/>
      <c r="O124" s="82"/>
    </row>
    <row r="125" spans="1:15" s="78" customFormat="1" ht="12.75">
      <c r="A125" s="295"/>
      <c r="B125" s="79"/>
      <c r="C125" s="289" t="s">
        <v>578</v>
      </c>
      <c r="D125" s="296" t="s">
        <v>10</v>
      </c>
      <c r="E125" s="297">
        <v>100</v>
      </c>
      <c r="F125" s="298">
        <f>IF(OSNOVA!$B$42=1,+H125*FRD*DF*(I125+1),"")</f>
        <v>0</v>
      </c>
      <c r="G125" s="298">
        <f>IF(OSNOVA!$B$42=1,E125*F125,"")</f>
        <v>0</v>
      </c>
      <c r="H125" s="299"/>
      <c r="I125" s="300"/>
      <c r="J125" s="301"/>
      <c r="K125" s="301"/>
      <c r="L125" s="80"/>
      <c r="M125" s="81"/>
      <c r="N125" s="117"/>
      <c r="O125" s="82"/>
    </row>
    <row r="126" spans="1:15" s="78" customFormat="1" ht="12.75">
      <c r="A126" s="295"/>
      <c r="B126" s="79"/>
      <c r="C126" s="289" t="s">
        <v>210</v>
      </c>
      <c r="D126" s="296" t="s">
        <v>10</v>
      </c>
      <c r="E126" s="297">
        <v>350</v>
      </c>
      <c r="F126" s="298">
        <f>IF(OSNOVA!$B$42=1,+H126*FRD*DF*(I126+1),"")</f>
        <v>0</v>
      </c>
      <c r="G126" s="298">
        <f>IF(OSNOVA!$B$42=1,E126*F126,"")</f>
        <v>0</v>
      </c>
      <c r="H126" s="299"/>
      <c r="I126" s="279"/>
      <c r="J126" s="305"/>
      <c r="K126" s="305"/>
      <c r="L126" s="80"/>
      <c r="M126" s="81"/>
      <c r="N126" s="117"/>
      <c r="O126" s="82"/>
    </row>
    <row r="127" spans="1:15" s="78" customFormat="1" ht="12.75">
      <c r="A127" s="295"/>
      <c r="B127" s="79"/>
      <c r="C127" s="289"/>
      <c r="D127" s="296"/>
      <c r="E127" s="297"/>
      <c r="F127" s="298"/>
      <c r="G127" s="298"/>
      <c r="H127" s="304"/>
      <c r="I127" s="279"/>
      <c r="J127" s="305"/>
      <c r="K127" s="305"/>
      <c r="L127" s="80"/>
      <c r="M127" s="81"/>
      <c r="N127" s="117"/>
      <c r="O127" s="82"/>
    </row>
    <row r="128" spans="1:15" s="78" customFormat="1" ht="48">
      <c r="A128" s="295" t="str">
        <f>$B$11</f>
        <v>I.</v>
      </c>
      <c r="B128" s="308">
        <f>COUNT($A$15:B126)+1</f>
        <v>27</v>
      </c>
      <c r="C128" s="289" t="s">
        <v>467</v>
      </c>
      <c r="D128" s="296" t="s">
        <v>103</v>
      </c>
      <c r="E128" s="297">
        <v>1</v>
      </c>
      <c r="F128" s="298">
        <f>IF(OSNOVA!$B$42=1,+H128*FRD*DF*(I128+1),"")</f>
        <v>0</v>
      </c>
      <c r="G128" s="298">
        <f>IF(OSNOVA!$B$42=1,E128*F128,"")</f>
        <v>0</v>
      </c>
      <c r="H128" s="299"/>
      <c r="I128" s="279"/>
      <c r="J128" s="305"/>
      <c r="K128" s="305"/>
      <c r="L128" s="80"/>
      <c r="M128" s="81"/>
      <c r="N128" s="117"/>
      <c r="O128" s="82"/>
    </row>
    <row r="129" spans="1:15" s="78" customFormat="1" ht="12.75">
      <c r="A129" s="295"/>
      <c r="B129" s="308"/>
      <c r="C129" s="289"/>
      <c r="D129" s="296"/>
      <c r="E129" s="297"/>
      <c r="F129" s="298"/>
      <c r="G129" s="298"/>
      <c r="H129" s="304"/>
      <c r="I129" s="279"/>
      <c r="J129" s="305"/>
      <c r="K129" s="305"/>
      <c r="L129" s="80"/>
      <c r="M129" s="81"/>
      <c r="N129" s="117"/>
      <c r="O129" s="82"/>
    </row>
    <row r="130" spans="1:15" s="78" customFormat="1" ht="24">
      <c r="A130" s="295" t="str">
        <f>$B$11</f>
        <v>I.</v>
      </c>
      <c r="B130" s="308">
        <f>COUNT($A$15:B129)+1</f>
        <v>28</v>
      </c>
      <c r="C130" s="289" t="s">
        <v>205</v>
      </c>
      <c r="D130" s="296"/>
      <c r="E130" s="297"/>
      <c r="F130" s="298"/>
      <c r="G130" s="298"/>
      <c r="H130" s="304"/>
      <c r="I130" s="279"/>
      <c r="J130" s="305"/>
      <c r="K130" s="305"/>
      <c r="L130" s="80"/>
      <c r="M130" s="81"/>
      <c r="N130" s="117"/>
      <c r="O130" s="82"/>
    </row>
    <row r="131" spans="1:15" s="78" customFormat="1" ht="12.75">
      <c r="A131" s="295"/>
      <c r="B131" s="79"/>
      <c r="C131" s="289" t="s">
        <v>177</v>
      </c>
      <c r="D131" s="296" t="s">
        <v>10</v>
      </c>
      <c r="E131" s="297">
        <v>30</v>
      </c>
      <c r="F131" s="298">
        <f>IF(OSNOVA!$B$42=1,+H131*FRD*DF*(I131+1),"")</f>
        <v>0</v>
      </c>
      <c r="G131" s="298">
        <f>IF(OSNOVA!$B$42=1,E131*F131,"")</f>
        <v>0</v>
      </c>
      <c r="H131" s="299"/>
      <c r="I131" s="300"/>
      <c r="J131" s="301"/>
      <c r="K131" s="301"/>
      <c r="L131" s="80"/>
      <c r="M131" s="81"/>
      <c r="N131" s="117"/>
      <c r="O131" s="82"/>
    </row>
    <row r="132" spans="1:15" s="78" customFormat="1" ht="12.75">
      <c r="A132" s="295"/>
      <c r="B132" s="79"/>
      <c r="C132" s="289" t="s">
        <v>178</v>
      </c>
      <c r="D132" s="296" t="s">
        <v>10</v>
      </c>
      <c r="E132" s="297">
        <v>20</v>
      </c>
      <c r="F132" s="298">
        <f>IF(OSNOVA!$B$42=1,+H132*FRD*DF*(I132+1),"")</f>
        <v>0</v>
      </c>
      <c r="G132" s="298">
        <f>IF(OSNOVA!$B$42=1,E132*F132,"")</f>
        <v>0</v>
      </c>
      <c r="H132" s="299"/>
      <c r="I132" s="300"/>
      <c r="J132" s="301"/>
      <c r="K132" s="301"/>
      <c r="L132" s="80"/>
      <c r="M132" s="81"/>
      <c r="N132" s="117"/>
      <c r="O132" s="82"/>
    </row>
    <row r="133" spans="1:15" s="78" customFormat="1" ht="12.75">
      <c r="A133" s="295"/>
      <c r="B133" s="79"/>
      <c r="C133" s="289"/>
      <c r="D133" s="296"/>
      <c r="E133" s="297"/>
      <c r="F133" s="298"/>
      <c r="G133" s="298"/>
      <c r="H133" s="304"/>
      <c r="I133" s="279"/>
      <c r="J133" s="305"/>
      <c r="K133" s="305"/>
      <c r="L133" s="80"/>
      <c r="M133" s="81"/>
      <c r="N133" s="117"/>
      <c r="O133" s="82"/>
    </row>
    <row r="134" spans="1:15" s="78" customFormat="1" ht="24">
      <c r="A134" s="295" t="str">
        <f>$B$11</f>
        <v>I.</v>
      </c>
      <c r="B134" s="308">
        <f>COUNT($A$15:B132)+1</f>
        <v>29</v>
      </c>
      <c r="C134" s="289" t="s">
        <v>468</v>
      </c>
      <c r="D134" s="296" t="s">
        <v>10</v>
      </c>
      <c r="E134" s="297">
        <v>1</v>
      </c>
      <c r="F134" s="298">
        <f>IF(OSNOVA!$B$42=1,+H134*FRD*DF*(I134+1),"")</f>
        <v>0</v>
      </c>
      <c r="G134" s="298">
        <f>IF(OSNOVA!$B$42=1,E134*F134,"")</f>
        <v>0</v>
      </c>
      <c r="H134" s="304"/>
      <c r="I134" s="279"/>
      <c r="J134" s="305"/>
      <c r="K134" s="305"/>
      <c r="L134" s="80"/>
      <c r="M134" s="81"/>
      <c r="N134" s="117"/>
      <c r="O134" s="82"/>
    </row>
    <row r="135" spans="1:15" s="78" customFormat="1" ht="12.75">
      <c r="A135" s="295"/>
      <c r="B135" s="79"/>
      <c r="C135" s="289"/>
      <c r="D135" s="296"/>
      <c r="E135" s="297"/>
      <c r="F135" s="298"/>
      <c r="G135" s="298"/>
      <c r="H135" s="304"/>
      <c r="I135" s="279"/>
      <c r="J135" s="305"/>
      <c r="K135" s="305"/>
      <c r="L135" s="80"/>
      <c r="M135" s="81"/>
      <c r="N135" s="117"/>
      <c r="O135" s="82"/>
    </row>
    <row r="136" spans="1:15" s="78" customFormat="1" ht="24">
      <c r="A136" s="295" t="str">
        <f>$B$11</f>
        <v>I.</v>
      </c>
      <c r="B136" s="308">
        <f>COUNT($A$15:B134)+1</f>
        <v>30</v>
      </c>
      <c r="C136" s="289" t="s">
        <v>179</v>
      </c>
      <c r="D136" s="296"/>
      <c r="E136" s="297"/>
      <c r="F136" s="298"/>
      <c r="G136" s="298"/>
      <c r="H136" s="304"/>
      <c r="I136" s="279"/>
      <c r="J136" s="305"/>
      <c r="K136" s="305"/>
      <c r="L136" s="80"/>
      <c r="M136" s="81"/>
      <c r="N136" s="117"/>
      <c r="O136" s="82"/>
    </row>
    <row r="137" spans="1:15" s="78" customFormat="1" ht="12.75">
      <c r="A137" s="295"/>
      <c r="B137" s="79"/>
      <c r="C137" s="289" t="s">
        <v>180</v>
      </c>
      <c r="D137" s="296" t="s">
        <v>10</v>
      </c>
      <c r="E137" s="297">
        <v>47</v>
      </c>
      <c r="F137" s="298">
        <f>IF(OSNOVA!$B$42=1,+H137*FRD*DF*(I137+1),"")</f>
        <v>0</v>
      </c>
      <c r="G137" s="298">
        <f>IF(OSNOVA!$B$42=1,E137*F137,"")</f>
        <v>0</v>
      </c>
      <c r="H137" s="299"/>
      <c r="I137" s="300"/>
      <c r="J137" s="301"/>
      <c r="K137" s="301"/>
      <c r="L137" s="80"/>
      <c r="M137" s="81"/>
      <c r="N137" s="117"/>
      <c r="O137" s="82"/>
    </row>
    <row r="138" spans="1:15" s="78" customFormat="1" ht="12.75">
      <c r="A138" s="295"/>
      <c r="B138" s="79"/>
      <c r="C138" s="289" t="s">
        <v>211</v>
      </c>
      <c r="D138" s="296" t="s">
        <v>10</v>
      </c>
      <c r="E138" s="297">
        <v>4</v>
      </c>
      <c r="F138" s="298">
        <f>IF(OSNOVA!$B$42=1,+H138*FRD*DF*(I138+1),"")</f>
        <v>0</v>
      </c>
      <c r="G138" s="298">
        <f>IF(OSNOVA!$B$42=1,E138*F138,"")</f>
        <v>0</v>
      </c>
      <c r="H138" s="299"/>
      <c r="I138" s="300"/>
      <c r="J138" s="301"/>
      <c r="K138" s="301"/>
      <c r="L138" s="80"/>
      <c r="M138" s="81"/>
      <c r="N138" s="117"/>
      <c r="O138" s="82"/>
    </row>
    <row r="139" spans="1:15" s="78" customFormat="1" ht="12.75">
      <c r="A139" s="295"/>
      <c r="B139" s="79"/>
      <c r="C139" s="289" t="s">
        <v>358</v>
      </c>
      <c r="D139" s="296" t="s">
        <v>10</v>
      </c>
      <c r="E139" s="297">
        <v>7</v>
      </c>
      <c r="F139" s="298">
        <f>IF(OSNOVA!$B$42=1,+H139*FRD*DF*(I139+1),"")</f>
        <v>0</v>
      </c>
      <c r="G139" s="298">
        <f>IF(OSNOVA!$B$42=1,E139*F139,"")</f>
        <v>0</v>
      </c>
      <c r="H139" s="299"/>
      <c r="I139" s="300"/>
      <c r="J139" s="301"/>
      <c r="K139" s="301"/>
      <c r="L139" s="80"/>
      <c r="M139" s="81"/>
      <c r="N139" s="117"/>
      <c r="O139" s="82"/>
    </row>
    <row r="140" spans="1:15" s="78" customFormat="1" ht="12.75">
      <c r="A140" s="295"/>
      <c r="B140" s="79"/>
      <c r="C140" s="289" t="s">
        <v>359</v>
      </c>
      <c r="D140" s="296" t="s">
        <v>10</v>
      </c>
      <c r="E140" s="297">
        <v>40</v>
      </c>
      <c r="F140" s="298">
        <f>IF(OSNOVA!$B$42=1,+H140*FRD*DF*(I140+1),"")</f>
        <v>0</v>
      </c>
      <c r="G140" s="298">
        <f>IF(OSNOVA!$B$42=1,E140*F140,"")</f>
        <v>0</v>
      </c>
      <c r="H140" s="299"/>
      <c r="I140" s="300"/>
      <c r="J140" s="301"/>
      <c r="K140" s="301"/>
      <c r="L140" s="80"/>
      <c r="M140" s="81"/>
      <c r="N140" s="117"/>
      <c r="O140" s="82"/>
    </row>
    <row r="141" spans="1:15" s="78" customFormat="1" ht="24">
      <c r="A141" s="295"/>
      <c r="B141" s="79"/>
      <c r="C141" s="289" t="s">
        <v>568</v>
      </c>
      <c r="D141" s="296" t="s">
        <v>10</v>
      </c>
      <c r="E141" s="297">
        <v>34</v>
      </c>
      <c r="F141" s="298">
        <f>IF(OSNOVA!$B$42=1,+H141*FRD*DF*(I141+1),"")</f>
        <v>0</v>
      </c>
      <c r="G141" s="298">
        <f>IF(OSNOVA!$B$42=1,E141*F141,"")</f>
        <v>0</v>
      </c>
      <c r="H141" s="299"/>
      <c r="I141" s="300"/>
      <c r="J141" s="301"/>
      <c r="K141" s="301"/>
      <c r="L141" s="80"/>
      <c r="M141" s="81"/>
      <c r="N141" s="117"/>
      <c r="O141" s="82"/>
    </row>
    <row r="142" spans="1:15" s="78" customFormat="1" ht="12.75">
      <c r="A142" s="295"/>
      <c r="B142" s="79"/>
      <c r="C142" s="391"/>
      <c r="D142" s="296"/>
      <c r="E142" s="297"/>
      <c r="F142" s="298"/>
      <c r="G142" s="298"/>
      <c r="H142" s="299"/>
      <c r="I142" s="300"/>
      <c r="J142" s="301"/>
      <c r="K142" s="301"/>
      <c r="L142" s="80"/>
      <c r="M142" s="81"/>
      <c r="N142" s="117"/>
      <c r="O142" s="82"/>
    </row>
    <row r="143" spans="1:15" s="78" customFormat="1" ht="24">
      <c r="A143" s="289" t="str">
        <f>$B$11</f>
        <v>I.</v>
      </c>
      <c r="B143" s="378">
        <f>COUNT($A$15:B139)+1</f>
        <v>31</v>
      </c>
      <c r="C143" s="289" t="s">
        <v>269</v>
      </c>
      <c r="D143" s="296"/>
      <c r="E143" s="297"/>
      <c r="F143" s="298"/>
      <c r="G143" s="298"/>
      <c r="H143" s="299"/>
      <c r="I143" s="300"/>
      <c r="J143" s="301"/>
      <c r="K143" s="301"/>
      <c r="L143" s="80"/>
      <c r="M143" s="81"/>
      <c r="N143" s="117"/>
      <c r="O143" s="82"/>
    </row>
    <row r="144" spans="1:15" s="78" customFormat="1" ht="12.75">
      <c r="A144" s="295"/>
      <c r="B144" s="79"/>
      <c r="C144" s="289" t="s">
        <v>265</v>
      </c>
      <c r="D144" s="296" t="s">
        <v>10</v>
      </c>
      <c r="E144" s="297">
        <v>5</v>
      </c>
      <c r="F144" s="298">
        <f>IF(OSNOVA!$B$42=1,+H144*FRD*DF*(I144+1),"")</f>
        <v>0</v>
      </c>
      <c r="G144" s="298">
        <f>IF(OSNOVA!$B$42=1,E144*F144,"")</f>
        <v>0</v>
      </c>
      <c r="H144" s="299"/>
      <c r="I144" s="300"/>
      <c r="J144" s="301"/>
      <c r="K144" s="301"/>
      <c r="L144" s="80"/>
      <c r="M144" s="81"/>
      <c r="N144" s="117"/>
      <c r="O144" s="82"/>
    </row>
    <row r="145" spans="1:15" s="78" customFormat="1" ht="12.75">
      <c r="A145" s="295"/>
      <c r="B145" s="79"/>
      <c r="C145" s="289" t="s">
        <v>266</v>
      </c>
      <c r="D145" s="296" t="s">
        <v>10</v>
      </c>
      <c r="E145" s="297">
        <v>1</v>
      </c>
      <c r="F145" s="298">
        <f>IF(OSNOVA!$B$42=1,+H145*FRD*DF*(I145+1),"")</f>
        <v>0</v>
      </c>
      <c r="G145" s="298">
        <f>IF(OSNOVA!$B$42=1,E145*F145,"")</f>
        <v>0</v>
      </c>
      <c r="H145" s="299"/>
      <c r="I145" s="300"/>
      <c r="J145" s="301"/>
      <c r="K145" s="301"/>
      <c r="L145" s="80"/>
      <c r="M145" s="81"/>
      <c r="N145" s="117"/>
      <c r="O145" s="82"/>
    </row>
    <row r="146" spans="1:15" s="78" customFormat="1" ht="12.75">
      <c r="A146" s="295"/>
      <c r="B146" s="79"/>
      <c r="C146" s="289" t="s">
        <v>267</v>
      </c>
      <c r="D146" s="296" t="s">
        <v>10</v>
      </c>
      <c r="E146" s="297">
        <v>1</v>
      </c>
      <c r="F146" s="298">
        <f>IF(OSNOVA!$B$42=1,+H146*FRD*DF*(I146+1),"")</f>
        <v>0</v>
      </c>
      <c r="G146" s="298">
        <f>IF(OSNOVA!$B$42=1,E146*F146,"")</f>
        <v>0</v>
      </c>
      <c r="H146" s="299"/>
      <c r="I146" s="300"/>
      <c r="J146" s="301"/>
      <c r="K146" s="301"/>
      <c r="L146" s="80"/>
      <c r="M146" s="81"/>
      <c r="N146" s="117"/>
      <c r="O146" s="82"/>
    </row>
    <row r="147" spans="1:15" s="78" customFormat="1" ht="12.75">
      <c r="A147" s="289"/>
      <c r="B147" s="378"/>
      <c r="C147" s="289"/>
      <c r="D147" s="296"/>
      <c r="E147" s="297"/>
      <c r="F147" s="298"/>
      <c r="G147" s="298"/>
      <c r="H147" s="299"/>
      <c r="I147" s="300"/>
      <c r="J147" s="301"/>
      <c r="K147" s="301"/>
      <c r="L147" s="80"/>
      <c r="M147" s="81"/>
      <c r="N147" s="117"/>
      <c r="O147" s="82"/>
    </row>
    <row r="148" spans="1:15" s="78" customFormat="1" ht="24">
      <c r="A148" s="289" t="str">
        <f>$B$11</f>
        <v>I.</v>
      </c>
      <c r="B148" s="378">
        <f>COUNT($A$15:B143)+1</f>
        <v>32</v>
      </c>
      <c r="C148" s="289" t="s">
        <v>268</v>
      </c>
      <c r="D148" s="296"/>
      <c r="E148" s="297"/>
      <c r="F148" s="298"/>
      <c r="G148" s="298"/>
      <c r="H148" s="299"/>
      <c r="I148" s="300"/>
      <c r="J148" s="301"/>
      <c r="K148" s="301"/>
      <c r="L148" s="80"/>
      <c r="M148" s="81"/>
      <c r="N148" s="117"/>
      <c r="O148" s="82"/>
    </row>
    <row r="149" spans="1:15" s="78" customFormat="1" ht="12.75">
      <c r="A149" s="295"/>
      <c r="B149" s="79"/>
      <c r="C149" s="289" t="s">
        <v>265</v>
      </c>
      <c r="D149" s="296" t="s">
        <v>10</v>
      </c>
      <c r="E149" s="297">
        <v>5</v>
      </c>
      <c r="F149" s="298">
        <f>IF(OSNOVA!$B$42=1,+H149*FRD*DF*(I149+1),"")</f>
        <v>0</v>
      </c>
      <c r="G149" s="298">
        <f>IF(OSNOVA!$B$42=1,E149*F149,"")</f>
        <v>0</v>
      </c>
      <c r="H149" s="299"/>
      <c r="I149" s="300"/>
      <c r="J149" s="301"/>
      <c r="K149" s="301"/>
      <c r="L149" s="80"/>
      <c r="M149" s="81"/>
      <c r="N149" s="117"/>
      <c r="O149" s="82"/>
    </row>
    <row r="150" spans="1:15" s="78" customFormat="1" ht="12.75">
      <c r="A150" s="295"/>
      <c r="B150" s="79"/>
      <c r="C150" s="289" t="s">
        <v>266</v>
      </c>
      <c r="D150" s="296" t="s">
        <v>10</v>
      </c>
      <c r="E150" s="297">
        <v>1</v>
      </c>
      <c r="F150" s="298">
        <f>IF(OSNOVA!$B$42=1,+H150*FRD*DF*(I150+1),"")</f>
        <v>0</v>
      </c>
      <c r="G150" s="298">
        <f>IF(OSNOVA!$B$42=1,E150*F150,"")</f>
        <v>0</v>
      </c>
      <c r="H150" s="299"/>
      <c r="I150" s="300"/>
      <c r="J150" s="301"/>
      <c r="K150" s="301"/>
      <c r="L150" s="80"/>
      <c r="M150" s="81"/>
      <c r="N150" s="117"/>
      <c r="O150" s="82"/>
    </row>
    <row r="151" spans="1:15" s="78" customFormat="1" ht="12.75">
      <c r="A151" s="295"/>
      <c r="B151" s="79"/>
      <c r="C151" s="289" t="s">
        <v>267</v>
      </c>
      <c r="D151" s="296" t="s">
        <v>10</v>
      </c>
      <c r="E151" s="297">
        <v>1</v>
      </c>
      <c r="F151" s="298">
        <f>IF(OSNOVA!$B$42=1,+H151*FRD*DF*(I151+1),"")</f>
        <v>0</v>
      </c>
      <c r="G151" s="298">
        <f>IF(OSNOVA!$B$42=1,E151*F151,"")</f>
        <v>0</v>
      </c>
      <c r="H151" s="299"/>
      <c r="I151" s="300"/>
      <c r="J151" s="301"/>
      <c r="K151" s="301"/>
      <c r="L151" s="80"/>
      <c r="M151" s="81"/>
      <c r="N151" s="117"/>
      <c r="O151" s="82"/>
    </row>
    <row r="152" spans="1:15" s="78" customFormat="1" ht="12.75">
      <c r="A152" s="295"/>
      <c r="B152" s="79"/>
      <c r="C152" s="289"/>
      <c r="D152" s="296"/>
      <c r="E152" s="297"/>
      <c r="F152" s="298"/>
      <c r="G152" s="298"/>
      <c r="H152" s="304"/>
      <c r="I152" s="279"/>
      <c r="J152" s="305"/>
      <c r="K152" s="305"/>
      <c r="L152" s="80"/>
      <c r="M152" s="81"/>
      <c r="N152" s="117"/>
      <c r="O152" s="82"/>
    </row>
    <row r="153" spans="1:15" s="78" customFormat="1" ht="12.75">
      <c r="A153" s="289" t="str">
        <f>$B$11</f>
        <v>I.</v>
      </c>
      <c r="B153" s="378">
        <f>COUNT($A$15:B152)+1</f>
        <v>33</v>
      </c>
      <c r="C153" s="289" t="s">
        <v>258</v>
      </c>
      <c r="D153" s="296" t="s">
        <v>10</v>
      </c>
      <c r="E153" s="297">
        <v>15</v>
      </c>
      <c r="F153" s="298">
        <f>IF(OSNOVA!$B$42=1,+H153*FRD*DF*(I153+1),"")</f>
        <v>0</v>
      </c>
      <c r="G153" s="298">
        <f>IF(OSNOVA!$B$42=1,E153*F153,"")</f>
        <v>0</v>
      </c>
      <c r="H153" s="299"/>
      <c r="I153" s="300"/>
      <c r="J153" s="301"/>
      <c r="K153" s="301"/>
      <c r="L153" s="80"/>
      <c r="M153" s="81"/>
      <c r="N153" s="117"/>
      <c r="O153" s="82"/>
    </row>
    <row r="154" spans="1:15" s="78" customFormat="1" ht="12.75">
      <c r="A154" s="289"/>
      <c r="B154" s="378"/>
      <c r="C154" s="289"/>
      <c r="D154" s="296"/>
      <c r="E154" s="297"/>
      <c r="F154" s="298"/>
      <c r="G154" s="298"/>
      <c r="H154" s="299"/>
      <c r="I154" s="300"/>
      <c r="J154" s="301"/>
      <c r="K154" s="301"/>
      <c r="L154" s="80"/>
      <c r="M154" s="81"/>
      <c r="N154" s="117"/>
      <c r="O154" s="82"/>
    </row>
    <row r="155" spans="1:15" s="78" customFormat="1" ht="12.75">
      <c r="A155" s="289" t="str">
        <f>$B$11</f>
        <v>I.</v>
      </c>
      <c r="B155" s="378">
        <f>COUNT($A$15:B153)+1</f>
        <v>34</v>
      </c>
      <c r="C155" s="289" t="s">
        <v>181</v>
      </c>
      <c r="D155" s="296" t="s">
        <v>10</v>
      </c>
      <c r="E155" s="297">
        <v>3</v>
      </c>
      <c r="F155" s="298">
        <f>IF(OSNOVA!$B$42=1,+H155*FRD*DF*(I155+1),"")</f>
        <v>0</v>
      </c>
      <c r="G155" s="298">
        <f>IF(OSNOVA!$B$42=1,E155*F155,"")</f>
        <v>0</v>
      </c>
      <c r="H155" s="299"/>
      <c r="I155" s="300"/>
      <c r="J155" s="301"/>
      <c r="K155" s="301"/>
      <c r="L155" s="80"/>
      <c r="M155" s="81"/>
      <c r="N155" s="117"/>
      <c r="O155" s="82"/>
    </row>
    <row r="156" spans="1:15" s="78" customFormat="1" ht="12.75">
      <c r="A156" s="295"/>
      <c r="B156" s="79"/>
      <c r="C156" s="289"/>
      <c r="D156" s="296"/>
      <c r="E156" s="297"/>
      <c r="F156" s="298"/>
      <c r="G156" s="298"/>
      <c r="H156" s="304"/>
      <c r="I156" s="279"/>
      <c r="J156" s="305"/>
      <c r="K156" s="305"/>
      <c r="L156" s="80"/>
      <c r="M156" s="81"/>
      <c r="N156" s="117"/>
      <c r="O156" s="82"/>
    </row>
    <row r="157" spans="1:15" s="78" customFormat="1" ht="12.75">
      <c r="A157" s="289" t="str">
        <f>$B$11</f>
        <v>I.</v>
      </c>
      <c r="B157" s="378">
        <f>COUNT($A$15:B156)+1</f>
        <v>35</v>
      </c>
      <c r="C157" s="289" t="s">
        <v>465</v>
      </c>
      <c r="D157" s="296" t="s">
        <v>10</v>
      </c>
      <c r="E157" s="297">
        <v>6</v>
      </c>
      <c r="F157" s="298">
        <f>IF(OSNOVA!$B$42=1,+H157*FRD*DF*(I157+1),"")</f>
        <v>0</v>
      </c>
      <c r="G157" s="298">
        <f>IF(OSNOVA!$B$42=1,E157*F157,"")</f>
        <v>0</v>
      </c>
      <c r="H157" s="299"/>
      <c r="I157" s="300"/>
      <c r="J157" s="301"/>
      <c r="K157" s="301"/>
      <c r="L157" s="80"/>
      <c r="M157" s="81"/>
      <c r="N157" s="117"/>
      <c r="O157" s="82"/>
    </row>
    <row r="158" spans="1:15" s="78" customFormat="1" ht="12.75">
      <c r="A158" s="289"/>
      <c r="B158" s="378"/>
      <c r="C158" s="289"/>
      <c r="D158" s="296"/>
      <c r="E158" s="297"/>
      <c r="F158" s="298"/>
      <c r="G158" s="298"/>
      <c r="H158" s="299"/>
      <c r="I158" s="300"/>
      <c r="J158" s="301"/>
      <c r="K158" s="301"/>
      <c r="L158" s="80"/>
      <c r="M158" s="81"/>
      <c r="N158" s="117"/>
      <c r="O158" s="82"/>
    </row>
    <row r="159" spans="1:15" s="78" customFormat="1" ht="40.5" customHeight="1">
      <c r="A159" s="289" t="str">
        <f>$B$11</f>
        <v>I.</v>
      </c>
      <c r="B159" s="378">
        <f>COUNT($A$15:B158)+1</f>
        <v>36</v>
      </c>
      <c r="C159" s="289" t="s">
        <v>213</v>
      </c>
      <c r="L159" s="80"/>
      <c r="M159" s="81"/>
      <c r="N159" s="117"/>
      <c r="O159" s="82"/>
    </row>
    <row r="160" spans="1:15" s="78" customFormat="1" ht="12.75">
      <c r="A160" s="295"/>
      <c r="B160" s="79"/>
      <c r="C160" s="289" t="s">
        <v>182</v>
      </c>
      <c r="D160" s="296" t="s">
        <v>10</v>
      </c>
      <c r="E160" s="297">
        <v>143</v>
      </c>
      <c r="F160" s="298">
        <f>IF(OSNOVA!$B$42=1,+H160*FRD*DF*(I160+1),"")</f>
        <v>0</v>
      </c>
      <c r="G160" s="298">
        <f>IF(OSNOVA!$B$42=1,E160*F160,"")</f>
        <v>0</v>
      </c>
      <c r="H160" s="299"/>
      <c r="I160" s="300"/>
      <c r="J160" s="301"/>
      <c r="K160" s="301"/>
      <c r="L160" s="80"/>
      <c r="M160" s="81"/>
      <c r="N160" s="117"/>
      <c r="O160" s="82"/>
    </row>
    <row r="161" spans="1:15" s="78" customFormat="1" ht="12.75">
      <c r="A161" s="295"/>
      <c r="B161" s="79"/>
      <c r="C161" s="289" t="s">
        <v>259</v>
      </c>
      <c r="D161" s="296" t="s">
        <v>10</v>
      </c>
      <c r="E161" s="297">
        <v>36</v>
      </c>
      <c r="F161" s="298">
        <f>IF(OSNOVA!$B$42=1,+H161*FRD*DF*(I161+1),"")</f>
        <v>0</v>
      </c>
      <c r="G161" s="298">
        <f>IF(OSNOVA!$B$42=1,E161*F161,"")</f>
        <v>0</v>
      </c>
      <c r="H161" s="299"/>
      <c r="I161" s="300"/>
      <c r="J161" s="301"/>
      <c r="K161" s="301"/>
      <c r="L161" s="80"/>
      <c r="M161" s="81"/>
      <c r="N161" s="117"/>
      <c r="O161" s="82"/>
    </row>
    <row r="162" spans="1:15" s="78" customFormat="1" ht="12.75">
      <c r="A162" s="295"/>
      <c r="B162" s="79"/>
      <c r="C162" s="289" t="s">
        <v>583</v>
      </c>
      <c r="D162" s="296" t="s">
        <v>10</v>
      </c>
      <c r="E162" s="297">
        <v>8</v>
      </c>
      <c r="F162" s="298">
        <f>IF(OSNOVA!$B$42=1,+H162*FRD*DF*(I162+1),"")</f>
        <v>0</v>
      </c>
      <c r="G162" s="298">
        <f>IF(OSNOVA!$B$42=1,E162*F162,"")</f>
        <v>0</v>
      </c>
      <c r="H162" s="299"/>
      <c r="I162" s="300"/>
      <c r="J162" s="301"/>
      <c r="K162" s="301"/>
      <c r="L162" s="80"/>
      <c r="M162" s="81"/>
      <c r="N162" s="117"/>
      <c r="O162" s="82"/>
    </row>
    <row r="163" spans="1:15" s="78" customFormat="1" ht="12.75">
      <c r="A163" s="295"/>
      <c r="B163" s="79"/>
      <c r="C163" s="289"/>
      <c r="D163" s="296"/>
      <c r="E163" s="297"/>
      <c r="F163" s="298"/>
      <c r="G163" s="298"/>
      <c r="H163" s="304"/>
      <c r="I163" s="279"/>
      <c r="J163" s="305"/>
      <c r="K163" s="305"/>
      <c r="L163" s="80"/>
      <c r="M163" s="81"/>
      <c r="N163" s="117"/>
      <c r="O163" s="82"/>
    </row>
    <row r="164" spans="1:15" s="78" customFormat="1" ht="41.25" customHeight="1">
      <c r="A164" s="289" t="str">
        <f>$B$11</f>
        <v>I.</v>
      </c>
      <c r="B164" s="378">
        <f>COUNT($A$15:B163)+1</f>
        <v>37</v>
      </c>
      <c r="C164" s="289" t="s">
        <v>508</v>
      </c>
      <c r="L164" s="80"/>
      <c r="M164" s="81"/>
      <c r="N164" s="117"/>
      <c r="O164" s="82"/>
    </row>
    <row r="165" spans="1:15" s="78" customFormat="1" ht="12.75">
      <c r="A165" s="295"/>
      <c r="B165" s="79"/>
      <c r="C165" s="289" t="s">
        <v>182</v>
      </c>
      <c r="D165" s="296" t="s">
        <v>10</v>
      </c>
      <c r="E165" s="297">
        <v>5</v>
      </c>
      <c r="F165" s="298">
        <f>IF(OSNOVA!$B$42=1,+H165*FRD*DF*(I165+1),"")</f>
        <v>0</v>
      </c>
      <c r="G165" s="298">
        <f>IF(OSNOVA!$B$42=1,E165*F165,"")</f>
        <v>0</v>
      </c>
      <c r="H165" s="299"/>
      <c r="I165" s="300"/>
      <c r="J165" s="301"/>
      <c r="K165" s="301"/>
      <c r="L165" s="80"/>
      <c r="M165" s="81"/>
      <c r="N165" s="117"/>
      <c r="O165" s="82"/>
    </row>
    <row r="166" spans="1:15" s="78" customFormat="1" ht="12.75">
      <c r="A166" s="295"/>
      <c r="B166" s="79"/>
      <c r="C166" s="289"/>
      <c r="D166" s="296"/>
      <c r="E166" s="297"/>
      <c r="F166" s="298"/>
      <c r="G166" s="298"/>
      <c r="H166" s="304"/>
      <c r="I166" s="279"/>
      <c r="J166" s="305"/>
      <c r="K166" s="305"/>
      <c r="L166" s="80"/>
      <c r="M166" s="81"/>
      <c r="N166" s="117"/>
      <c r="O166" s="82"/>
    </row>
    <row r="167" spans="1:15" s="78" customFormat="1" ht="51.75" customHeight="1">
      <c r="A167" s="289" t="str">
        <f>$B$11</f>
        <v>I.</v>
      </c>
      <c r="B167" s="378">
        <f>COUNT($A$15:B166)+1</f>
        <v>38</v>
      </c>
      <c r="C167" s="289" t="s">
        <v>469</v>
      </c>
      <c r="D167" s="296"/>
      <c r="E167" s="297"/>
      <c r="F167" s="298"/>
      <c r="G167" s="298"/>
      <c r="H167" s="304"/>
      <c r="I167" s="279"/>
      <c r="J167" s="305"/>
      <c r="K167" s="305"/>
      <c r="L167" s="80"/>
      <c r="M167" s="81"/>
      <c r="N167" s="117"/>
      <c r="O167" s="82"/>
    </row>
    <row r="168" spans="1:15" s="78" customFormat="1" ht="12.75">
      <c r="A168" s="295"/>
      <c r="B168" s="79"/>
      <c r="C168" s="289" t="s">
        <v>259</v>
      </c>
      <c r="D168" s="296" t="s">
        <v>10</v>
      </c>
      <c r="E168" s="297">
        <v>5</v>
      </c>
      <c r="F168" s="298">
        <f>IF(OSNOVA!$B$42=1,+H168*FRD*DF*(I168+1),"")</f>
        <v>0</v>
      </c>
      <c r="G168" s="298">
        <f>IF(OSNOVA!$B$42=1,E168*F168,"")</f>
        <v>0</v>
      </c>
      <c r="H168" s="299"/>
      <c r="I168" s="300"/>
      <c r="J168" s="301"/>
      <c r="K168" s="301"/>
      <c r="L168" s="80"/>
      <c r="M168" s="81"/>
      <c r="N168" s="117"/>
      <c r="O168" s="82"/>
    </row>
    <row r="169" spans="1:15" s="78" customFormat="1" ht="12.75">
      <c r="A169" s="295"/>
      <c r="B169" s="79"/>
      <c r="C169" s="289"/>
      <c r="D169" s="296"/>
      <c r="E169" s="297"/>
      <c r="F169" s="298"/>
      <c r="G169" s="298"/>
      <c r="H169" s="304"/>
      <c r="I169" s="279"/>
      <c r="J169" s="305"/>
      <c r="K169" s="305"/>
      <c r="L169" s="80"/>
      <c r="M169" s="81"/>
      <c r="N169" s="117"/>
      <c r="O169" s="82"/>
    </row>
    <row r="170" spans="1:15" s="78" customFormat="1" ht="36">
      <c r="A170" s="289" t="str">
        <f>$B$11</f>
        <v>I.</v>
      </c>
      <c r="B170" s="378">
        <f>COUNT($A$15:B169)+1</f>
        <v>39</v>
      </c>
      <c r="C170" s="394" t="s">
        <v>507</v>
      </c>
      <c r="D170" s="296"/>
      <c r="E170" s="297"/>
      <c r="F170" s="298"/>
      <c r="G170" s="298"/>
      <c r="H170" s="304"/>
      <c r="I170" s="279"/>
      <c r="J170" s="305"/>
      <c r="K170" s="305"/>
      <c r="L170" s="80"/>
      <c r="M170" s="81"/>
      <c r="N170" s="117"/>
      <c r="O170" s="82"/>
    </row>
    <row r="171" spans="1:15" s="78" customFormat="1" ht="12.75">
      <c r="A171" s="295"/>
      <c r="B171" s="79"/>
      <c r="C171" s="289" t="s">
        <v>183</v>
      </c>
      <c r="D171" s="296" t="s">
        <v>10</v>
      </c>
      <c r="E171" s="297">
        <v>4</v>
      </c>
      <c r="F171" s="298">
        <f>IF(OSNOVA!$B$42=1,+H171*FRD*DF*(I171+1),"")</f>
        <v>0</v>
      </c>
      <c r="G171" s="298">
        <f>IF(OSNOVA!$B$42=1,E171*F171,"")</f>
        <v>0</v>
      </c>
      <c r="H171" s="299"/>
      <c r="I171" s="300"/>
      <c r="J171" s="301"/>
      <c r="K171" s="301"/>
      <c r="L171" s="80"/>
      <c r="M171" s="81"/>
      <c r="N171" s="117"/>
      <c r="O171" s="82"/>
    </row>
    <row r="172" spans="1:15" s="78" customFormat="1" ht="12.75">
      <c r="A172" s="295"/>
      <c r="B172" s="79"/>
      <c r="C172" s="289"/>
      <c r="D172" s="296"/>
      <c r="E172" s="297"/>
      <c r="F172" s="298"/>
      <c r="G172" s="298"/>
      <c r="H172" s="304"/>
      <c r="I172" s="279"/>
      <c r="J172" s="305"/>
      <c r="K172" s="305"/>
      <c r="L172" s="80"/>
      <c r="M172" s="81"/>
      <c r="N172" s="117"/>
      <c r="O172" s="82"/>
    </row>
    <row r="173" spans="1:15" s="78" customFormat="1" ht="24">
      <c r="A173" s="289" t="str">
        <f>$B$11</f>
        <v>I.</v>
      </c>
      <c r="B173" s="289">
        <f>COUNT($A$15:B172)+1</f>
        <v>40</v>
      </c>
      <c r="C173" s="394" t="s">
        <v>470</v>
      </c>
      <c r="D173" s="296" t="s">
        <v>103</v>
      </c>
      <c r="E173" s="297">
        <v>1</v>
      </c>
      <c r="F173" s="298">
        <f>IF(OSNOVA!$B$42=1,+H173*FRD*DF*(I173+1),"")</f>
        <v>0</v>
      </c>
      <c r="G173" s="298">
        <f>IF(OSNOVA!$B$42=1,E173*F173,"")</f>
        <v>0</v>
      </c>
      <c r="H173" s="299"/>
      <c r="I173" s="300"/>
      <c r="J173" s="301"/>
      <c r="K173" s="301"/>
      <c r="L173" s="80"/>
      <c r="M173" s="81"/>
      <c r="N173" s="117"/>
      <c r="O173" s="82"/>
    </row>
    <row r="174" spans="1:15" s="78" customFormat="1" ht="12.75">
      <c r="A174" s="295"/>
      <c r="B174" s="79"/>
      <c r="C174" s="289"/>
      <c r="D174" s="296"/>
      <c r="E174" s="297"/>
      <c r="F174" s="298"/>
      <c r="G174" s="298"/>
      <c r="H174" s="304"/>
      <c r="I174" s="279"/>
      <c r="J174" s="305"/>
      <c r="K174" s="305"/>
      <c r="L174" s="80"/>
      <c r="M174" s="81"/>
      <c r="N174" s="117"/>
      <c r="O174" s="82"/>
    </row>
    <row r="175" spans="1:15" s="78" customFormat="1" ht="36">
      <c r="A175" s="289" t="str">
        <f>$B$11</f>
        <v>I.</v>
      </c>
      <c r="B175" s="289">
        <f>COUNT($A$15:B174)+1</f>
        <v>41</v>
      </c>
      <c r="C175" s="394" t="s">
        <v>272</v>
      </c>
      <c r="D175" s="296" t="s">
        <v>10</v>
      </c>
      <c r="E175" s="297">
        <v>1</v>
      </c>
      <c r="F175" s="298">
        <f>IF(OSNOVA!$B$42=1,+H175*FRD*DF*(I175+1),"")</f>
        <v>0</v>
      </c>
      <c r="G175" s="298">
        <f>IF(OSNOVA!$B$42=1,E175*F175,"")</f>
        <v>0</v>
      </c>
      <c r="H175" s="299"/>
      <c r="I175" s="300"/>
      <c r="J175" s="301"/>
      <c r="K175" s="301"/>
      <c r="L175" s="80"/>
      <c r="M175" s="81"/>
      <c r="N175" s="117"/>
      <c r="O175" s="82"/>
    </row>
    <row r="176" spans="1:15" s="78" customFormat="1" ht="12.75">
      <c r="A176" s="295"/>
      <c r="B176" s="289"/>
      <c r="C176" s="289"/>
      <c r="D176" s="296"/>
      <c r="E176" s="297"/>
      <c r="F176" s="298"/>
      <c r="G176" s="298"/>
      <c r="H176" s="304"/>
      <c r="I176" s="279"/>
      <c r="J176" s="305"/>
      <c r="K176" s="305"/>
      <c r="L176" s="80"/>
      <c r="M176" s="81"/>
      <c r="N176" s="117"/>
      <c r="O176" s="82"/>
    </row>
    <row r="177" spans="1:15" s="78" customFormat="1" ht="48">
      <c r="A177" s="289" t="str">
        <f>$B$11</f>
        <v>I.</v>
      </c>
      <c r="B177" s="289">
        <f>COUNT($A$15:B176)+1</f>
        <v>42</v>
      </c>
      <c r="C177" s="394" t="s">
        <v>471</v>
      </c>
      <c r="D177" s="296" t="s">
        <v>103</v>
      </c>
      <c r="E177" s="297">
        <v>1</v>
      </c>
      <c r="F177" s="298">
        <f>IF(OSNOVA!$B$42=1,+H177*FRD*DF*(I177+1),"")</f>
        <v>0</v>
      </c>
      <c r="G177" s="298">
        <f>IF(OSNOVA!$B$42=1,E177*F177,"")</f>
        <v>0</v>
      </c>
      <c r="H177" s="299"/>
      <c r="I177" s="300"/>
      <c r="J177" s="301"/>
      <c r="K177" s="301"/>
      <c r="L177" s="80"/>
      <c r="M177" s="81"/>
      <c r="N177" s="117"/>
      <c r="O177" s="82"/>
    </row>
    <row r="178" spans="1:15" s="78" customFormat="1" ht="12.75">
      <c r="A178" s="295"/>
      <c r="B178" s="289"/>
      <c r="C178" s="289"/>
      <c r="D178" s="296"/>
      <c r="E178" s="297"/>
      <c r="F178" s="298"/>
      <c r="G178" s="298"/>
      <c r="H178" s="304"/>
      <c r="I178" s="279"/>
      <c r="J178" s="305"/>
      <c r="K178" s="305"/>
      <c r="L178" s="80"/>
      <c r="M178" s="81"/>
      <c r="N178" s="117"/>
      <c r="O178" s="82"/>
    </row>
    <row r="179" spans="1:15" s="78" customFormat="1" ht="48">
      <c r="A179" s="289" t="str">
        <f>$B$11</f>
        <v>I.</v>
      </c>
      <c r="B179" s="289">
        <f>COUNT($A$15:B178)+1</f>
        <v>43</v>
      </c>
      <c r="C179" s="394" t="s">
        <v>214</v>
      </c>
      <c r="D179" s="296" t="s">
        <v>8</v>
      </c>
      <c r="E179" s="297">
        <v>2</v>
      </c>
      <c r="F179" s="298">
        <f>IF(OSNOVA!$B$42=1,+H179*FRD*DF*(I179+1),"")</f>
        <v>0</v>
      </c>
      <c r="G179" s="298">
        <f>IF(OSNOVA!$B$42=1,E179*F179,"")</f>
        <v>0</v>
      </c>
      <c r="H179" s="299"/>
      <c r="I179" s="300"/>
      <c r="J179" s="301"/>
      <c r="K179" s="301"/>
      <c r="L179" s="80"/>
      <c r="M179" s="81"/>
      <c r="N179" s="117"/>
      <c r="O179" s="82"/>
    </row>
    <row r="180" spans="1:15" s="78" customFormat="1" ht="12.75">
      <c r="A180" s="295"/>
      <c r="B180" s="79"/>
      <c r="C180" s="289"/>
      <c r="D180" s="296"/>
      <c r="E180" s="297"/>
      <c r="F180" s="298"/>
      <c r="G180" s="298"/>
      <c r="H180" s="304"/>
      <c r="I180" s="279"/>
      <c r="J180" s="305"/>
      <c r="K180" s="305"/>
      <c r="L180" s="80"/>
      <c r="M180" s="81"/>
      <c r="N180" s="117"/>
      <c r="O180" s="82"/>
    </row>
    <row r="181" spans="1:15" s="78" customFormat="1" ht="27.75" customHeight="1">
      <c r="A181" s="289" t="str">
        <f>$B$11</f>
        <v>I.</v>
      </c>
      <c r="B181" s="289">
        <f>COUNT($A$15:B180)+1</f>
        <v>44</v>
      </c>
      <c r="C181" s="394" t="s">
        <v>260</v>
      </c>
      <c r="D181" s="296" t="s">
        <v>10</v>
      </c>
      <c r="E181" s="297">
        <v>138</v>
      </c>
      <c r="F181" s="298">
        <f>IF(OSNOVA!$B$42=1,+H181*FRD*DF*(I181+1),"")</f>
        <v>0</v>
      </c>
      <c r="G181" s="298">
        <f>IF(OSNOVA!$B$42=1,E181*F181,"")</f>
        <v>0</v>
      </c>
      <c r="H181" s="299"/>
      <c r="I181" s="300"/>
      <c r="J181" s="301"/>
      <c r="K181" s="301"/>
      <c r="L181" s="80"/>
      <c r="M181" s="81"/>
      <c r="N181" s="117"/>
      <c r="O181" s="82"/>
    </row>
    <row r="182" spans="1:15" s="78" customFormat="1" ht="12.75">
      <c r="A182" s="295"/>
      <c r="B182" s="79"/>
      <c r="C182" s="289"/>
      <c r="D182" s="296"/>
      <c r="E182" s="297"/>
      <c r="F182" s="298"/>
      <c r="G182" s="298"/>
      <c r="H182" s="304"/>
      <c r="I182" s="279"/>
      <c r="J182" s="305"/>
      <c r="K182" s="305"/>
      <c r="L182" s="80"/>
      <c r="M182" s="81"/>
      <c r="N182" s="117"/>
      <c r="O182" s="82"/>
    </row>
    <row r="183" spans="1:15" s="78" customFormat="1" ht="72">
      <c r="A183" s="289" t="str">
        <f>$B$11</f>
        <v>I.</v>
      </c>
      <c r="B183" s="289">
        <f>COUNT($A$15:B182)+1</f>
        <v>45</v>
      </c>
      <c r="C183" s="394" t="s">
        <v>585</v>
      </c>
      <c r="D183" s="296" t="s">
        <v>10</v>
      </c>
      <c r="E183" s="297">
        <v>180</v>
      </c>
      <c r="F183" s="298">
        <f>IF(OSNOVA!$B$42=1,+H183*FRD*DF*(I183+1),"")</f>
        <v>0</v>
      </c>
      <c r="G183" s="298">
        <f>IF(OSNOVA!$B$42=1,E183*F183,"")</f>
        <v>0</v>
      </c>
      <c r="H183" s="299"/>
      <c r="I183" s="300"/>
      <c r="J183" s="301"/>
      <c r="K183" s="301"/>
      <c r="L183" s="80"/>
      <c r="M183" s="81"/>
      <c r="N183" s="117"/>
      <c r="O183" s="82"/>
    </row>
    <row r="184" spans="1:15" s="78" customFormat="1" ht="12.75">
      <c r="A184" s="289"/>
      <c r="B184" s="289"/>
      <c r="C184" s="303"/>
      <c r="D184" s="296"/>
      <c r="E184" s="297"/>
      <c r="F184" s="298"/>
      <c r="G184" s="298"/>
      <c r="H184" s="304"/>
      <c r="I184" s="279"/>
      <c r="J184" s="305"/>
      <c r="K184" s="305"/>
      <c r="L184" s="80"/>
      <c r="M184" s="81"/>
      <c r="N184" s="117"/>
      <c r="O184" s="82"/>
    </row>
    <row r="185" spans="1:15" s="78" customFormat="1" ht="48">
      <c r="A185" s="289" t="str">
        <f>$B$11</f>
        <v>I.</v>
      </c>
      <c r="B185" s="289">
        <f>COUNT($A$15:B184)+1</f>
        <v>46</v>
      </c>
      <c r="C185" s="303" t="s">
        <v>261</v>
      </c>
      <c r="D185" s="296" t="s">
        <v>103</v>
      </c>
      <c r="E185" s="297">
        <v>8</v>
      </c>
      <c r="F185" s="298">
        <f>IF(OSNOVA!$B$42=1,+H185*FRD*DF*(I185+1),"")</f>
        <v>0</v>
      </c>
      <c r="G185" s="298">
        <f>IF(OSNOVA!$B$42=1,E185*F185,"")</f>
        <v>0</v>
      </c>
      <c r="H185" s="299"/>
      <c r="I185" s="300"/>
      <c r="J185" s="301"/>
      <c r="K185" s="301"/>
      <c r="L185" s="80"/>
      <c r="M185" s="81"/>
      <c r="N185" s="117"/>
      <c r="O185" s="82"/>
    </row>
    <row r="186" spans="1:15" s="78" customFormat="1" ht="12.75">
      <c r="A186" s="289"/>
      <c r="B186" s="289"/>
      <c r="C186" s="303"/>
      <c r="D186" s="296"/>
      <c r="E186" s="297"/>
      <c r="F186" s="298"/>
      <c r="G186" s="298"/>
      <c r="H186" s="304"/>
      <c r="I186" s="279"/>
      <c r="J186" s="305"/>
      <c r="K186" s="305"/>
      <c r="L186" s="80"/>
      <c r="M186" s="81"/>
      <c r="N186" s="117"/>
      <c r="O186" s="82"/>
    </row>
    <row r="187" spans="1:15" s="78" customFormat="1" ht="36">
      <c r="A187" s="289" t="str">
        <f>$B$11</f>
        <v>I.</v>
      </c>
      <c r="B187" s="289">
        <f>COUNT($A$15:B186)+1</f>
        <v>47</v>
      </c>
      <c r="C187" s="303" t="s">
        <v>569</v>
      </c>
      <c r="D187" s="296" t="s">
        <v>10</v>
      </c>
      <c r="E187" s="297">
        <v>32</v>
      </c>
      <c r="F187" s="298">
        <f>IF(OSNOVA!$B$42=1,+H187*FRD*DF*(I187+1),"")</f>
        <v>0</v>
      </c>
      <c r="G187" s="298">
        <f>IF(OSNOVA!$B$42=1,E187*F187,"")</f>
        <v>0</v>
      </c>
      <c r="H187" s="299"/>
      <c r="I187" s="300"/>
      <c r="J187" s="301"/>
      <c r="K187" s="301"/>
      <c r="L187" s="80"/>
      <c r="M187" s="81"/>
      <c r="N187" s="117"/>
      <c r="O187" s="82"/>
    </row>
    <row r="188" spans="1:15" s="78" customFormat="1" ht="12.75">
      <c r="A188" s="289"/>
      <c r="B188" s="289"/>
      <c r="C188" s="303"/>
      <c r="D188" s="296"/>
      <c r="E188" s="297"/>
      <c r="F188" s="298"/>
      <c r="G188" s="298"/>
      <c r="H188" s="304"/>
      <c r="I188" s="279"/>
      <c r="J188" s="305"/>
      <c r="K188" s="305"/>
      <c r="L188" s="80"/>
      <c r="M188" s="81"/>
      <c r="N188" s="117"/>
      <c r="O188" s="82"/>
    </row>
    <row r="189" spans="1:15" s="78" customFormat="1" ht="24">
      <c r="A189" s="289" t="str">
        <f>$B$11</f>
        <v>I.</v>
      </c>
      <c r="B189" s="289">
        <f>COUNT($A$15:B188)+1</f>
        <v>48</v>
      </c>
      <c r="C189" s="303" t="s">
        <v>570</v>
      </c>
      <c r="D189" s="296" t="s">
        <v>10</v>
      </c>
      <c r="E189" s="297">
        <v>1</v>
      </c>
      <c r="F189" s="298">
        <f>IF(OSNOVA!$B$42=1,+H189*FRD*DF*(I189+1),"")</f>
        <v>0</v>
      </c>
      <c r="G189" s="298">
        <f>IF(OSNOVA!$B$42=1,E189*F189,"")</f>
        <v>0</v>
      </c>
      <c r="H189" s="299"/>
      <c r="I189" s="300"/>
      <c r="J189" s="301"/>
      <c r="K189" s="301"/>
      <c r="L189" s="80"/>
      <c r="M189" s="81"/>
      <c r="N189" s="117"/>
      <c r="O189" s="82"/>
    </row>
    <row r="190" spans="1:15" s="78" customFormat="1" ht="36">
      <c r="A190" s="289"/>
      <c r="B190" s="289"/>
      <c r="C190" s="514" t="s">
        <v>584</v>
      </c>
      <c r="D190" s="296"/>
      <c r="E190" s="297"/>
      <c r="F190" s="298"/>
      <c r="G190" s="298"/>
      <c r="H190" s="304"/>
      <c r="I190" s="279"/>
      <c r="J190" s="305"/>
      <c r="K190" s="305"/>
      <c r="L190" s="80"/>
      <c r="M190" s="81"/>
      <c r="N190" s="117"/>
      <c r="O190" s="82"/>
    </row>
    <row r="191" spans="1:15" s="78" customFormat="1" ht="12.75">
      <c r="A191" s="289"/>
      <c r="B191" s="289"/>
      <c r="C191" s="303"/>
      <c r="D191" s="296"/>
      <c r="E191" s="297"/>
      <c r="F191" s="298"/>
      <c r="G191" s="298"/>
      <c r="H191" s="304"/>
      <c r="I191" s="279"/>
      <c r="J191" s="305"/>
      <c r="K191" s="305"/>
      <c r="L191" s="80"/>
      <c r="M191" s="81"/>
      <c r="N191" s="117"/>
      <c r="O191" s="82"/>
    </row>
    <row r="192" spans="1:15" s="78" customFormat="1" ht="12.75">
      <c r="A192" s="289" t="str">
        <f>$B$11</f>
        <v>I.</v>
      </c>
      <c r="B192" s="289">
        <f>COUNT($A$15:B190)+1</f>
        <v>49</v>
      </c>
      <c r="C192" s="303" t="s">
        <v>571</v>
      </c>
      <c r="D192" s="296" t="s">
        <v>374</v>
      </c>
      <c r="E192" s="297">
        <v>60</v>
      </c>
      <c r="F192" s="298">
        <f>IF(OSNOVA!$B$42=1,+H192*FRD*DF*(I192+1),"")</f>
        <v>0</v>
      </c>
      <c r="G192" s="298">
        <f>IF(OSNOVA!$B$42=1,E192*F192,"")</f>
        <v>0</v>
      </c>
      <c r="H192" s="299"/>
      <c r="I192" s="300"/>
      <c r="J192" s="301"/>
      <c r="K192" s="301"/>
      <c r="L192" s="80"/>
      <c r="M192" s="81"/>
      <c r="N192" s="117"/>
      <c r="O192" s="82"/>
    </row>
    <row r="193" spans="1:15" s="78" customFormat="1" ht="12.75">
      <c r="A193" s="295"/>
      <c r="B193" s="79"/>
      <c r="C193" s="302"/>
      <c r="D193" s="296"/>
      <c r="E193" s="297"/>
      <c r="F193" s="298"/>
      <c r="G193" s="298"/>
      <c r="H193" s="304"/>
      <c r="I193" s="279"/>
      <c r="J193" s="305"/>
      <c r="K193" s="305"/>
      <c r="L193" s="80"/>
      <c r="M193" s="81"/>
      <c r="N193" s="117"/>
      <c r="O193" s="82"/>
    </row>
    <row r="194" spans="1:15" s="78" customFormat="1" ht="72">
      <c r="A194" s="289" t="str">
        <f>$B$11</f>
        <v>I.</v>
      </c>
      <c r="B194" s="289">
        <f>COUNT($A$15:B193)+1</f>
        <v>50</v>
      </c>
      <c r="C194" s="303" t="s">
        <v>184</v>
      </c>
      <c r="D194" s="296" t="s">
        <v>103</v>
      </c>
      <c r="E194" s="297">
        <v>1</v>
      </c>
      <c r="F194" s="298">
        <f>IF(OSNOVA!$B$42=1,+H194*FRD*DF*(I194+1),"")</f>
        <v>0</v>
      </c>
      <c r="G194" s="298">
        <f>IF(OSNOVA!$B$42=1,E194*F194,"")</f>
        <v>0</v>
      </c>
      <c r="H194" s="299"/>
      <c r="I194" s="300"/>
      <c r="J194" s="301"/>
      <c r="K194" s="301"/>
      <c r="L194" s="80"/>
      <c r="M194" s="81"/>
      <c r="N194" s="117"/>
      <c r="O194" s="82"/>
    </row>
    <row r="195" spans="1:15" s="78" customFormat="1" ht="12.75">
      <c r="A195" s="289"/>
      <c r="B195" s="289"/>
      <c r="C195" s="303"/>
      <c r="D195" s="296"/>
      <c r="E195" s="297"/>
      <c r="F195" s="298"/>
      <c r="G195" s="298"/>
      <c r="H195" s="304"/>
      <c r="I195" s="279"/>
      <c r="J195" s="305"/>
      <c r="K195" s="305"/>
      <c r="L195" s="80"/>
      <c r="M195" s="81"/>
      <c r="N195" s="117"/>
      <c r="O195" s="82"/>
    </row>
    <row r="196" spans="1:15" s="78" customFormat="1" ht="24">
      <c r="A196" s="289" t="str">
        <f>$B$11</f>
        <v>I.</v>
      </c>
      <c r="B196" s="289">
        <f>COUNT($A$15:B195)+1</f>
        <v>51</v>
      </c>
      <c r="C196" s="303" t="s">
        <v>472</v>
      </c>
      <c r="D196" s="296" t="s">
        <v>103</v>
      </c>
      <c r="E196" s="297">
        <v>6</v>
      </c>
      <c r="F196" s="298">
        <f>IF(OSNOVA!$B$42=1,+H196*FRD*DF*(I196+1),"")</f>
        <v>0</v>
      </c>
      <c r="G196" s="298">
        <f>IF(OSNOVA!$B$42=1,E196*F196,"")</f>
        <v>0</v>
      </c>
      <c r="H196" s="299"/>
      <c r="I196" s="300"/>
      <c r="J196" s="301"/>
      <c r="K196" s="301"/>
      <c r="L196" s="80"/>
      <c r="M196" s="81"/>
      <c r="N196" s="117"/>
      <c r="O196" s="82"/>
    </row>
    <row r="197" spans="1:15" s="78" customFormat="1" ht="12.75">
      <c r="A197" s="289"/>
      <c r="B197" s="289"/>
      <c r="C197" s="303"/>
      <c r="D197" s="296"/>
      <c r="E197" s="297"/>
      <c r="F197" s="298"/>
      <c r="G197" s="298"/>
      <c r="H197" s="304"/>
      <c r="I197" s="279"/>
      <c r="J197" s="305"/>
      <c r="K197" s="305"/>
      <c r="L197" s="80"/>
      <c r="M197" s="81"/>
      <c r="N197" s="117"/>
      <c r="O197" s="82"/>
    </row>
    <row r="198" spans="1:15" s="78" customFormat="1" ht="24">
      <c r="A198" s="289" t="str">
        <f>$B$11</f>
        <v>I.</v>
      </c>
      <c r="B198" s="289">
        <f>COUNT($A$15:B197)+1</f>
        <v>52</v>
      </c>
      <c r="C198" s="303" t="s">
        <v>212</v>
      </c>
      <c r="D198" s="296" t="s">
        <v>103</v>
      </c>
      <c r="E198" s="297">
        <v>1</v>
      </c>
      <c r="F198" s="298">
        <f>IF(OSNOVA!$B$42=1,+H198*FRD*DF*(I198+1),"")</f>
        <v>0</v>
      </c>
      <c r="G198" s="298">
        <f>IF(OSNOVA!$B$42=1,E198*F198,"")</f>
        <v>0</v>
      </c>
      <c r="H198" s="299"/>
      <c r="I198" s="300"/>
      <c r="J198" s="301"/>
      <c r="K198" s="301"/>
      <c r="L198" s="80"/>
      <c r="M198" s="81"/>
      <c r="N198" s="117"/>
      <c r="O198" s="82"/>
    </row>
    <row r="199" spans="1:15" s="78" customFormat="1" ht="12.75">
      <c r="A199" s="295"/>
      <c r="B199" s="79"/>
      <c r="C199" s="302"/>
      <c r="D199" s="296"/>
      <c r="E199" s="297"/>
      <c r="F199" s="298"/>
      <c r="G199" s="298"/>
      <c r="H199" s="304"/>
      <c r="I199" s="279"/>
      <c r="J199" s="305"/>
      <c r="K199" s="305"/>
      <c r="L199" s="80"/>
      <c r="M199" s="81"/>
      <c r="N199" s="117"/>
      <c r="O199" s="82"/>
    </row>
    <row r="200" spans="1:15" s="78" customFormat="1" ht="20.25" customHeight="1">
      <c r="A200" s="289" t="str">
        <f>$B$11</f>
        <v>I.</v>
      </c>
      <c r="B200" s="289">
        <f>COUNT($A$15:B198)+1</f>
        <v>53</v>
      </c>
      <c r="C200" s="289" t="s">
        <v>230</v>
      </c>
      <c r="D200" s="296" t="s">
        <v>150</v>
      </c>
      <c r="E200" s="297">
        <v>3</v>
      </c>
      <c r="F200" s="298">
        <f>IF(OSNOVA!$B$42=1,+H200*FRD*DF*(I200+1),"")</f>
        <v>0</v>
      </c>
      <c r="G200" s="298">
        <f>IF(OSNOVA!$B$42=1,E200*F200,"")</f>
        <v>0</v>
      </c>
      <c r="H200" s="299"/>
      <c r="I200" s="300"/>
      <c r="J200" s="301"/>
      <c r="K200" s="301"/>
      <c r="L200" s="80"/>
      <c r="M200" s="81"/>
      <c r="N200" s="117"/>
      <c r="O200" s="82"/>
    </row>
    <row r="201" spans="1:15" s="78" customFormat="1" ht="12.75">
      <c r="A201" s="295"/>
      <c r="B201" s="79"/>
      <c r="C201" s="289"/>
      <c r="D201" s="296"/>
      <c r="E201" s="297"/>
      <c r="F201" s="298"/>
      <c r="G201" s="298"/>
      <c r="H201" s="304"/>
      <c r="I201" s="279"/>
      <c r="J201" s="305"/>
      <c r="K201" s="305"/>
      <c r="L201" s="80"/>
      <c r="M201" s="81"/>
      <c r="N201" s="117"/>
      <c r="O201" s="82"/>
    </row>
    <row r="202" spans="1:11" s="139" customFormat="1" ht="13.5" thickBot="1">
      <c r="A202" s="344"/>
      <c r="B202" s="345"/>
      <c r="C202" s="135" t="str">
        <f>CONCATENATE(B11," ",C11," - NEUPRAVIČENI STROŠKI:")</f>
        <v>I. ELEKTRO DEL - NEUPRAVIČENI STROŠKI:</v>
      </c>
      <c r="D202" s="135"/>
      <c r="E202" s="135"/>
      <c r="F202" s="346"/>
      <c r="G202" s="347">
        <f>IF(OSNOVA!$B$42=1,SUM(G76:G200),"")</f>
        <v>0</v>
      </c>
      <c r="H202" s="138"/>
      <c r="I202" s="279"/>
      <c r="J202" s="207"/>
      <c r="K202" s="207"/>
    </row>
    <row r="203" spans="3:11" s="115" customFormat="1" ht="15">
      <c r="C203" s="108"/>
      <c r="E203" s="109"/>
      <c r="G203" s="348"/>
      <c r="H203" s="100"/>
      <c r="I203" s="279"/>
      <c r="J203" s="266"/>
      <c r="K203" s="266"/>
    </row>
    <row r="204" spans="3:11" s="115" customFormat="1" ht="15">
      <c r="C204" s="108"/>
      <c r="E204" s="109"/>
      <c r="G204" s="348"/>
      <c r="H204" s="100"/>
      <c r="I204" s="279"/>
      <c r="J204" s="266"/>
      <c r="K204" s="266"/>
    </row>
    <row r="205" spans="3:11" s="78" customFormat="1" ht="12.75">
      <c r="C205" s="329"/>
      <c r="E205" s="330"/>
      <c r="F205" s="321"/>
      <c r="G205" s="321"/>
      <c r="H205" s="331"/>
      <c r="I205" s="279"/>
      <c r="J205" s="311"/>
      <c r="K205" s="311"/>
    </row>
    <row r="206" spans="3:11" s="78" customFormat="1" ht="12.75">
      <c r="C206" s="329"/>
      <c r="E206" s="330"/>
      <c r="F206" s="321"/>
      <c r="G206" s="321"/>
      <c r="H206" s="331"/>
      <c r="I206" s="279"/>
      <c r="J206" s="311"/>
      <c r="K206" s="311"/>
    </row>
    <row r="207" spans="1:11" s="145" customFormat="1" ht="13.5" thickBot="1">
      <c r="A207" s="403" t="str">
        <f>CONCATENATE("DELNA REKAPITULACIJA - ",A5,C5)</f>
        <v>DELNA REKAPITULACIJA - E3.VODOVNI MATERIAL</v>
      </c>
      <c r="B207" s="403"/>
      <c r="C207" s="568"/>
      <c r="D207" s="569"/>
      <c r="E207" s="570"/>
      <c r="F207" s="571"/>
      <c r="G207" s="571"/>
      <c r="H207" s="478"/>
      <c r="I207" s="279"/>
      <c r="J207" s="269"/>
      <c r="K207" s="269"/>
    </row>
    <row r="208" spans="1:11" s="185" customFormat="1" ht="14.25" customHeight="1">
      <c r="A208" s="355"/>
      <c r="B208" s="355"/>
      <c r="C208" s="356"/>
      <c r="D208" s="355"/>
      <c r="E208" s="357"/>
      <c r="F208" s="358"/>
      <c r="G208" s="358"/>
      <c r="H208" s="198"/>
      <c r="I208" s="279"/>
      <c r="J208" s="207"/>
      <c r="K208" s="207"/>
    </row>
    <row r="209" spans="1:11" s="185" customFormat="1" ht="12.75" customHeight="1">
      <c r="A209" s="321" t="s">
        <v>132</v>
      </c>
      <c r="B209" s="359"/>
      <c r="C209" s="360"/>
      <c r="D209" s="359"/>
      <c r="E209" s="359"/>
      <c r="F209" s="359"/>
      <c r="G209" s="359"/>
      <c r="H209" s="198"/>
      <c r="I209" s="279"/>
      <c r="J209" s="207"/>
      <c r="K209" s="207"/>
    </row>
    <row r="210" spans="1:15" s="139" customFormat="1" ht="12.75">
      <c r="A210" s="188"/>
      <c r="B210" s="188"/>
      <c r="C210" s="189"/>
      <c r="D210" s="190"/>
      <c r="E210" s="191"/>
      <c r="F210" s="192"/>
      <c r="G210" s="192"/>
      <c r="H210" s="198"/>
      <c r="I210" s="279"/>
      <c r="J210" s="207"/>
      <c r="K210" s="207"/>
      <c r="L210" s="185"/>
      <c r="N210" s="194"/>
      <c r="O210" s="194"/>
    </row>
    <row r="211" spans="1:15" s="139" customFormat="1" ht="12.75">
      <c r="A211" s="195"/>
      <c r="B211" s="195"/>
      <c r="C211" s="196"/>
      <c r="E211" s="197"/>
      <c r="F211" s="194"/>
      <c r="G211" s="194"/>
      <c r="H211" s="198"/>
      <c r="I211" s="279"/>
      <c r="J211" s="207"/>
      <c r="K211" s="207"/>
      <c r="L211" s="185"/>
      <c r="N211" s="194"/>
      <c r="O211" s="194"/>
    </row>
    <row r="212" spans="1:11" s="145" customFormat="1" ht="12.75">
      <c r="A212" s="366"/>
      <c r="B212" s="366" t="str">
        <f>+B11</f>
        <v>I.</v>
      </c>
      <c r="C212" s="140" t="str">
        <f>CONCATENATE(B11," ",C11," - UPRAVIČENI STROŠKI:")</f>
        <v>I. ELEKTRO DEL - UPRAVIČENI STROŠKI:</v>
      </c>
      <c r="E212" s="142"/>
      <c r="G212" s="367">
        <f>G71</f>
        <v>0</v>
      </c>
      <c r="H212" s="144"/>
      <c r="I212" s="279"/>
      <c r="J212" s="269"/>
      <c r="K212" s="269"/>
    </row>
    <row r="213" spans="1:11" s="145" customFormat="1" ht="12.75">
      <c r="A213" s="366"/>
      <c r="B213" s="366"/>
      <c r="C213" s="140"/>
      <c r="E213" s="142"/>
      <c r="G213" s="367"/>
      <c r="H213" s="144"/>
      <c r="I213" s="279"/>
      <c r="J213" s="269"/>
      <c r="K213" s="269"/>
    </row>
    <row r="214" spans="1:11" s="145" customFormat="1" ht="12.75">
      <c r="A214" s="366"/>
      <c r="B214" s="366" t="s">
        <v>117</v>
      </c>
      <c r="C214" s="140" t="str">
        <f>CONCATENATE(B11," ",C11," - NEUPRAVIČENI STROŠKI:")</f>
        <v>I. ELEKTRO DEL - NEUPRAVIČENI STROŠKI:</v>
      </c>
      <c r="E214" s="142"/>
      <c r="G214" s="367">
        <f>G202</f>
        <v>0</v>
      </c>
      <c r="H214" s="144"/>
      <c r="I214" s="279"/>
      <c r="J214" s="269"/>
      <c r="K214" s="269"/>
    </row>
    <row r="215" spans="1:11" s="145" customFormat="1" ht="13.5" thickBot="1">
      <c r="A215" s="368"/>
      <c r="B215" s="368"/>
      <c r="C215" s="147"/>
      <c r="D215" s="369"/>
      <c r="E215" s="149"/>
      <c r="F215" s="369"/>
      <c r="G215" s="370"/>
      <c r="H215" s="144"/>
      <c r="I215" s="279"/>
      <c r="J215" s="269"/>
      <c r="K215" s="269"/>
    </row>
    <row r="216" spans="1:15" s="185" customFormat="1" ht="13.5" thickTop="1">
      <c r="A216" s="202"/>
      <c r="B216" s="202"/>
      <c r="C216" s="203"/>
      <c r="D216" s="204"/>
      <c r="E216" s="205"/>
      <c r="F216" s="205"/>
      <c r="G216" s="206"/>
      <c r="H216" s="138"/>
      <c r="I216" s="279"/>
      <c r="J216" s="207"/>
      <c r="K216" s="207"/>
      <c r="O216" s="151"/>
    </row>
    <row r="217" spans="1:11" s="145" customFormat="1" ht="12.75">
      <c r="A217" s="371"/>
      <c r="B217" s="371"/>
      <c r="C217" s="243" t="str">
        <f>CONCATENATE(A5," ",C5," - SKUPAJ:")</f>
        <v>E3. VODOVNI MATERIAL - SKUPAJ:</v>
      </c>
      <c r="D217" s="142"/>
      <c r="E217" s="142"/>
      <c r="G217" s="367">
        <f>IF(OSNOVA!$B$42=1,SUM(G211:G215),"")</f>
        <v>0</v>
      </c>
      <c r="H217" s="144"/>
      <c r="I217" s="279"/>
      <c r="J217" s="269"/>
      <c r="K217" s="269"/>
    </row>
    <row r="218" spans="3:11" s="185" customFormat="1" ht="12.75">
      <c r="C218" s="362"/>
      <c r="E218" s="372"/>
      <c r="F218" s="364"/>
      <c r="G218" s="359"/>
      <c r="H218" s="198"/>
      <c r="I218" s="279"/>
      <c r="J218" s="207"/>
      <c r="K218" s="207"/>
    </row>
    <row r="219" spans="3:11" s="78" customFormat="1" ht="12.75">
      <c r="C219" s="308"/>
      <c r="E219" s="330"/>
      <c r="F219" s="321"/>
      <c r="G219" s="321"/>
      <c r="H219" s="331"/>
      <c r="I219" s="279"/>
      <c r="J219" s="311"/>
      <c r="K219" s="311"/>
    </row>
    <row r="220" spans="3:11" s="78" customFormat="1" ht="12.75">
      <c r="C220" s="308"/>
      <c r="E220" s="330"/>
      <c r="F220" s="321"/>
      <c r="G220" s="321"/>
      <c r="H220" s="331"/>
      <c r="I220" s="279"/>
      <c r="J220" s="311"/>
      <c r="K220" s="311"/>
    </row>
    <row r="221" spans="3:11" s="78" customFormat="1" ht="12.75">
      <c r="C221" s="308"/>
      <c r="E221" s="330"/>
      <c r="F221" s="321"/>
      <c r="G221" s="321"/>
      <c r="H221" s="331"/>
      <c r="I221" s="279"/>
      <c r="J221" s="311"/>
      <c r="K221" s="311"/>
    </row>
    <row r="222" spans="3:11" s="78" customFormat="1" ht="12.75">
      <c r="C222" s="308"/>
      <c r="E222" s="330"/>
      <c r="F222" s="321"/>
      <c r="G222" s="321"/>
      <c r="H222" s="331"/>
      <c r="I222" s="279"/>
      <c r="J222" s="311"/>
      <c r="K222" s="311"/>
    </row>
    <row r="223" spans="3:11" s="78" customFormat="1" ht="12.75">
      <c r="C223" s="308"/>
      <c r="E223" s="330"/>
      <c r="F223" s="321"/>
      <c r="G223" s="321"/>
      <c r="H223" s="331"/>
      <c r="I223" s="279"/>
      <c r="J223" s="311"/>
      <c r="K223" s="311"/>
    </row>
    <row r="224" spans="3:11" s="78" customFormat="1" ht="12.75">
      <c r="C224" s="308"/>
      <c r="E224" s="330"/>
      <c r="F224" s="321"/>
      <c r="G224" s="321"/>
      <c r="H224" s="331"/>
      <c r="I224" s="279"/>
      <c r="J224" s="311"/>
      <c r="K224" s="311"/>
    </row>
    <row r="225" spans="3:11" s="78" customFormat="1" ht="12.75">
      <c r="C225" s="308"/>
      <c r="E225" s="330"/>
      <c r="F225" s="321"/>
      <c r="G225" s="321"/>
      <c r="H225" s="331"/>
      <c r="I225" s="279"/>
      <c r="J225" s="311"/>
      <c r="K225" s="311"/>
    </row>
    <row r="226" spans="3:11" s="78" customFormat="1" ht="12.75">
      <c r="C226" s="308"/>
      <c r="E226" s="330"/>
      <c r="F226" s="321"/>
      <c r="G226" s="321"/>
      <c r="H226" s="331"/>
      <c r="I226" s="279"/>
      <c r="J226" s="311"/>
      <c r="K226" s="311"/>
    </row>
    <row r="227" spans="3:11" s="78" customFormat="1" ht="12.75">
      <c r="C227" s="308"/>
      <c r="E227" s="330"/>
      <c r="F227" s="321"/>
      <c r="G227" s="321"/>
      <c r="H227" s="331"/>
      <c r="I227" s="279"/>
      <c r="J227" s="311"/>
      <c r="K227" s="311"/>
    </row>
    <row r="228" spans="3:11" s="78" customFormat="1" ht="12.75">
      <c r="C228" s="308"/>
      <c r="E228" s="330"/>
      <c r="F228" s="321"/>
      <c r="G228" s="321"/>
      <c r="H228" s="331"/>
      <c r="I228" s="279"/>
      <c r="J228" s="311"/>
      <c r="K228" s="311"/>
    </row>
    <row r="229" spans="3:11" s="78" customFormat="1" ht="12.75">
      <c r="C229" s="308"/>
      <c r="E229" s="330"/>
      <c r="F229" s="321"/>
      <c r="G229" s="321"/>
      <c r="H229" s="331"/>
      <c r="I229" s="279"/>
      <c r="J229" s="311"/>
      <c r="K229" s="311"/>
    </row>
    <row r="230" spans="3:11" s="78" customFormat="1" ht="12.75">
      <c r="C230" s="308"/>
      <c r="E230" s="330"/>
      <c r="F230" s="321"/>
      <c r="G230" s="321"/>
      <c r="H230" s="331"/>
      <c r="I230" s="279"/>
      <c r="J230" s="311"/>
      <c r="K230" s="311"/>
    </row>
    <row r="231" spans="3:11" s="78" customFormat="1" ht="12.75">
      <c r="C231" s="308"/>
      <c r="E231" s="330"/>
      <c r="F231" s="321"/>
      <c r="G231" s="321"/>
      <c r="H231" s="331"/>
      <c r="I231" s="279"/>
      <c r="J231" s="311"/>
      <c r="K231" s="311"/>
    </row>
    <row r="232" spans="3:11" s="78" customFormat="1" ht="12.75">
      <c r="C232" s="308"/>
      <c r="E232" s="330"/>
      <c r="F232" s="321"/>
      <c r="G232" s="321"/>
      <c r="H232" s="331"/>
      <c r="I232" s="279"/>
      <c r="J232" s="311"/>
      <c r="K232" s="311"/>
    </row>
    <row r="233" spans="3:11" s="78" customFormat="1" ht="12.75">
      <c r="C233" s="308"/>
      <c r="E233" s="330"/>
      <c r="F233" s="321"/>
      <c r="G233" s="321"/>
      <c r="H233" s="331"/>
      <c r="I233" s="279"/>
      <c r="J233" s="311"/>
      <c r="K233" s="311"/>
    </row>
    <row r="234" spans="3:11" s="78" customFormat="1" ht="12.75">
      <c r="C234" s="308"/>
      <c r="E234" s="330"/>
      <c r="F234" s="321"/>
      <c r="G234" s="321"/>
      <c r="H234" s="331"/>
      <c r="I234" s="279"/>
      <c r="J234" s="311"/>
      <c r="K234" s="311"/>
    </row>
    <row r="235" spans="3:11" s="78" customFormat="1" ht="12.75">
      <c r="C235" s="308"/>
      <c r="E235" s="330"/>
      <c r="F235" s="321"/>
      <c r="G235" s="321"/>
      <c r="H235" s="331"/>
      <c r="I235" s="279"/>
      <c r="J235" s="311"/>
      <c r="K235" s="311"/>
    </row>
    <row r="236" spans="3:11" s="78" customFormat="1" ht="12.75">
      <c r="C236" s="308"/>
      <c r="E236" s="330"/>
      <c r="F236" s="321"/>
      <c r="G236" s="321"/>
      <c r="H236" s="331"/>
      <c r="I236" s="279"/>
      <c r="J236" s="311"/>
      <c r="K236" s="311"/>
    </row>
    <row r="237" spans="3:11" s="78" customFormat="1" ht="12.75">
      <c r="C237" s="308"/>
      <c r="E237" s="330"/>
      <c r="F237" s="321"/>
      <c r="G237" s="321"/>
      <c r="H237" s="331"/>
      <c r="I237" s="279"/>
      <c r="J237" s="311"/>
      <c r="K237" s="311"/>
    </row>
    <row r="238" spans="3:11" s="78" customFormat="1" ht="12.75">
      <c r="C238" s="308"/>
      <c r="E238" s="330"/>
      <c r="F238" s="321"/>
      <c r="G238" s="321"/>
      <c r="H238" s="331"/>
      <c r="I238" s="279"/>
      <c r="J238" s="311"/>
      <c r="K238" s="311"/>
    </row>
    <row r="239" spans="3:11" s="78" customFormat="1" ht="12.75">
      <c r="C239" s="308"/>
      <c r="E239" s="330"/>
      <c r="F239" s="321"/>
      <c r="G239" s="321"/>
      <c r="H239" s="331"/>
      <c r="I239" s="279"/>
      <c r="J239" s="311"/>
      <c r="K239" s="311"/>
    </row>
    <row r="240" spans="3:11" s="78" customFormat="1" ht="12.75">
      <c r="C240" s="308"/>
      <c r="E240" s="330"/>
      <c r="F240" s="321"/>
      <c r="G240" s="321"/>
      <c r="H240" s="331"/>
      <c r="I240" s="279"/>
      <c r="J240" s="311"/>
      <c r="K240" s="311"/>
    </row>
    <row r="241" spans="3:11" s="78" customFormat="1" ht="12.75">
      <c r="C241" s="308"/>
      <c r="E241" s="330"/>
      <c r="F241" s="321"/>
      <c r="G241" s="321"/>
      <c r="H241" s="331"/>
      <c r="I241" s="279"/>
      <c r="J241" s="311"/>
      <c r="K241" s="311"/>
    </row>
    <row r="242" spans="3:11" s="78" customFormat="1" ht="12.75">
      <c r="C242" s="308"/>
      <c r="E242" s="330"/>
      <c r="F242" s="321"/>
      <c r="G242" s="321"/>
      <c r="H242" s="331"/>
      <c r="I242" s="279"/>
      <c r="J242" s="311"/>
      <c r="K242" s="311"/>
    </row>
    <row r="243" spans="3:11" s="78" customFormat="1" ht="12.75">
      <c r="C243" s="308"/>
      <c r="E243" s="330"/>
      <c r="F243" s="321"/>
      <c r="G243" s="321"/>
      <c r="H243" s="331"/>
      <c r="I243" s="279"/>
      <c r="J243" s="311"/>
      <c r="K243" s="311"/>
    </row>
    <row r="244" spans="3:11" s="78" customFormat="1" ht="12.75">
      <c r="C244" s="308"/>
      <c r="E244" s="330"/>
      <c r="F244" s="321"/>
      <c r="G244" s="321"/>
      <c r="H244" s="331"/>
      <c r="I244" s="279"/>
      <c r="J244" s="311"/>
      <c r="K244" s="311"/>
    </row>
    <row r="245" spans="3:11" s="78" customFormat="1" ht="12.75">
      <c r="C245" s="308"/>
      <c r="E245" s="330"/>
      <c r="F245" s="321"/>
      <c r="G245" s="321"/>
      <c r="H245" s="331"/>
      <c r="I245" s="279"/>
      <c r="J245" s="311"/>
      <c r="K245" s="311"/>
    </row>
    <row r="246" spans="3:11" s="78" customFormat="1" ht="12.75">
      <c r="C246" s="308"/>
      <c r="E246" s="330"/>
      <c r="F246" s="321"/>
      <c r="G246" s="321"/>
      <c r="H246" s="331"/>
      <c r="I246" s="279"/>
      <c r="J246" s="311"/>
      <c r="K246" s="311"/>
    </row>
    <row r="247" spans="3:11" s="78" customFormat="1" ht="12.75">
      <c r="C247" s="308"/>
      <c r="E247" s="330"/>
      <c r="F247" s="321"/>
      <c r="G247" s="321"/>
      <c r="H247" s="331"/>
      <c r="I247" s="279"/>
      <c r="J247" s="311"/>
      <c r="K247" s="311"/>
    </row>
    <row r="248" spans="3:11" s="78" customFormat="1" ht="12.75">
      <c r="C248" s="308"/>
      <c r="E248" s="330"/>
      <c r="F248" s="321"/>
      <c r="G248" s="321"/>
      <c r="H248" s="331"/>
      <c r="I248" s="279"/>
      <c r="J248" s="311"/>
      <c r="K248" s="311"/>
    </row>
    <row r="249" spans="3:11" s="78" customFormat="1" ht="12.75">
      <c r="C249" s="308"/>
      <c r="E249" s="330"/>
      <c r="F249" s="321"/>
      <c r="G249" s="321"/>
      <c r="H249" s="331"/>
      <c r="I249" s="279"/>
      <c r="J249" s="311"/>
      <c r="K249" s="311"/>
    </row>
    <row r="250" spans="3:11" s="78" customFormat="1" ht="12.75">
      <c r="C250" s="308"/>
      <c r="E250" s="330"/>
      <c r="F250" s="321"/>
      <c r="G250" s="321"/>
      <c r="H250" s="331"/>
      <c r="I250" s="279"/>
      <c r="J250" s="311"/>
      <c r="K250" s="311"/>
    </row>
    <row r="251" spans="3:11" s="78" customFormat="1" ht="12.75">
      <c r="C251" s="308"/>
      <c r="E251" s="330"/>
      <c r="F251" s="321"/>
      <c r="G251" s="321"/>
      <c r="H251" s="331"/>
      <c r="I251" s="279"/>
      <c r="J251" s="311"/>
      <c r="K251" s="311"/>
    </row>
    <row r="252" spans="3:11" s="78" customFormat="1" ht="12.75">
      <c r="C252" s="308"/>
      <c r="E252" s="330"/>
      <c r="F252" s="321"/>
      <c r="G252" s="321"/>
      <c r="H252" s="331"/>
      <c r="I252" s="279"/>
      <c r="J252" s="311"/>
      <c r="K252" s="311"/>
    </row>
    <row r="253" spans="3:11" s="78" customFormat="1" ht="12.75">
      <c r="C253" s="308"/>
      <c r="E253" s="330"/>
      <c r="F253" s="321"/>
      <c r="G253" s="321"/>
      <c r="H253" s="331"/>
      <c r="I253" s="279"/>
      <c r="J253" s="311"/>
      <c r="K253" s="311"/>
    </row>
    <row r="254" spans="3:11" s="78" customFormat="1" ht="12.75">
      <c r="C254" s="308"/>
      <c r="E254" s="330"/>
      <c r="F254" s="321"/>
      <c r="G254" s="321"/>
      <c r="H254" s="331"/>
      <c r="I254" s="279"/>
      <c r="J254" s="311"/>
      <c r="K254" s="311"/>
    </row>
    <row r="255" spans="3:11" s="78" customFormat="1" ht="12.75">
      <c r="C255" s="308"/>
      <c r="E255" s="330"/>
      <c r="F255" s="321"/>
      <c r="G255" s="321"/>
      <c r="H255" s="331"/>
      <c r="I255" s="279"/>
      <c r="J255" s="311"/>
      <c r="K255" s="311"/>
    </row>
    <row r="256" spans="3:11" s="78" customFormat="1" ht="12.75">
      <c r="C256" s="308"/>
      <c r="E256" s="330"/>
      <c r="F256" s="321"/>
      <c r="G256" s="321"/>
      <c r="H256" s="331"/>
      <c r="I256" s="279"/>
      <c r="J256" s="311"/>
      <c r="K256" s="311"/>
    </row>
    <row r="257" spans="3:11" s="78" customFormat="1" ht="12.75">
      <c r="C257" s="308"/>
      <c r="E257" s="330"/>
      <c r="F257" s="321"/>
      <c r="G257" s="321"/>
      <c r="H257" s="331"/>
      <c r="I257" s="279"/>
      <c r="J257" s="311"/>
      <c r="K257" s="311"/>
    </row>
    <row r="258" spans="3:11" s="78" customFormat="1" ht="12.75">
      <c r="C258" s="308"/>
      <c r="E258" s="330"/>
      <c r="F258" s="321"/>
      <c r="G258" s="321"/>
      <c r="H258" s="331"/>
      <c r="I258" s="279"/>
      <c r="J258" s="311"/>
      <c r="K258" s="311"/>
    </row>
    <row r="259" spans="3:11" s="78" customFormat="1" ht="12.75">
      <c r="C259" s="308"/>
      <c r="E259" s="330"/>
      <c r="F259" s="321"/>
      <c r="G259" s="321"/>
      <c r="H259" s="331"/>
      <c r="I259" s="279"/>
      <c r="J259" s="311"/>
      <c r="K259" s="311"/>
    </row>
    <row r="260" spans="3:11" s="78" customFormat="1" ht="12.75">
      <c r="C260" s="308"/>
      <c r="E260" s="330"/>
      <c r="F260" s="321"/>
      <c r="G260" s="321"/>
      <c r="H260" s="331"/>
      <c r="I260" s="279"/>
      <c r="J260" s="311"/>
      <c r="K260" s="311"/>
    </row>
    <row r="261" spans="3:11" s="78" customFormat="1" ht="12.75">
      <c r="C261" s="308"/>
      <c r="E261" s="330"/>
      <c r="F261" s="321"/>
      <c r="G261" s="321"/>
      <c r="H261" s="331"/>
      <c r="I261" s="279"/>
      <c r="J261" s="311"/>
      <c r="K261" s="311"/>
    </row>
    <row r="262" spans="3:11" s="78" customFormat="1" ht="12.75">
      <c r="C262" s="308"/>
      <c r="E262" s="330"/>
      <c r="F262" s="321"/>
      <c r="G262" s="321"/>
      <c r="H262" s="331"/>
      <c r="I262" s="279"/>
      <c r="J262" s="311"/>
      <c r="K262" s="311"/>
    </row>
    <row r="263" spans="3:11" s="78" customFormat="1" ht="12.75">
      <c r="C263" s="308"/>
      <c r="E263" s="330"/>
      <c r="F263" s="321"/>
      <c r="G263" s="321"/>
      <c r="H263" s="331"/>
      <c r="I263" s="279"/>
      <c r="J263" s="311"/>
      <c r="K263" s="311"/>
    </row>
    <row r="264" spans="3:11" s="78" customFormat="1" ht="12.75">
      <c r="C264" s="308"/>
      <c r="E264" s="330"/>
      <c r="F264" s="321"/>
      <c r="G264" s="321"/>
      <c r="H264" s="331"/>
      <c r="I264" s="279"/>
      <c r="J264" s="311"/>
      <c r="K264" s="311"/>
    </row>
    <row r="265" spans="3:11" s="78" customFormat="1" ht="12.75">
      <c r="C265" s="308"/>
      <c r="E265" s="330"/>
      <c r="F265" s="321"/>
      <c r="G265" s="321"/>
      <c r="H265" s="331"/>
      <c r="I265" s="279"/>
      <c r="J265" s="311"/>
      <c r="K265" s="311"/>
    </row>
    <row r="266" spans="3:11" s="78" customFormat="1" ht="12.75">
      <c r="C266" s="308"/>
      <c r="E266" s="330"/>
      <c r="F266" s="321"/>
      <c r="G266" s="321"/>
      <c r="H266" s="331"/>
      <c r="I266" s="279"/>
      <c r="J266" s="311"/>
      <c r="K266" s="311"/>
    </row>
    <row r="267" spans="3:11" s="78" customFormat="1" ht="12.75">
      <c r="C267" s="308"/>
      <c r="E267" s="330"/>
      <c r="F267" s="321"/>
      <c r="G267" s="321"/>
      <c r="H267" s="331"/>
      <c r="I267" s="279"/>
      <c r="J267" s="311"/>
      <c r="K267" s="311"/>
    </row>
    <row r="268" spans="3:11" s="78" customFormat="1" ht="12.75">
      <c r="C268" s="308"/>
      <c r="E268" s="330"/>
      <c r="F268" s="321"/>
      <c r="G268" s="321"/>
      <c r="H268" s="331"/>
      <c r="I268" s="279"/>
      <c r="J268" s="311"/>
      <c r="K268" s="311"/>
    </row>
    <row r="269" spans="3:11" s="78" customFormat="1" ht="12.75">
      <c r="C269" s="308"/>
      <c r="E269" s="330"/>
      <c r="F269" s="321"/>
      <c r="G269" s="321"/>
      <c r="H269" s="331"/>
      <c r="I269" s="279"/>
      <c r="J269" s="311"/>
      <c r="K269" s="311"/>
    </row>
    <row r="270" spans="3:11" s="78" customFormat="1" ht="12.75">
      <c r="C270" s="308"/>
      <c r="E270" s="330"/>
      <c r="F270" s="321"/>
      <c r="G270" s="321"/>
      <c r="H270" s="331"/>
      <c r="I270" s="279"/>
      <c r="J270" s="311"/>
      <c r="K270" s="311"/>
    </row>
    <row r="271" spans="3:11" s="78" customFormat="1" ht="12.75">
      <c r="C271" s="308"/>
      <c r="E271" s="330"/>
      <c r="F271" s="321"/>
      <c r="G271" s="321"/>
      <c r="H271" s="331"/>
      <c r="I271" s="279"/>
      <c r="J271" s="311"/>
      <c r="K271" s="311"/>
    </row>
    <row r="272" spans="3:11" s="78" customFormat="1" ht="12.75">
      <c r="C272" s="308"/>
      <c r="E272" s="330"/>
      <c r="F272" s="321"/>
      <c r="G272" s="321"/>
      <c r="H272" s="331"/>
      <c r="I272" s="279"/>
      <c r="J272" s="311"/>
      <c r="K272" s="311"/>
    </row>
    <row r="273" spans="3:11" s="78" customFormat="1" ht="12.75">
      <c r="C273" s="308"/>
      <c r="E273" s="330"/>
      <c r="F273" s="321"/>
      <c r="G273" s="321"/>
      <c r="H273" s="331"/>
      <c r="I273" s="279"/>
      <c r="J273" s="311"/>
      <c r="K273" s="311"/>
    </row>
    <row r="274" spans="3:11" s="78" customFormat="1" ht="12.75">
      <c r="C274" s="308"/>
      <c r="E274" s="330"/>
      <c r="F274" s="321"/>
      <c r="G274" s="321"/>
      <c r="H274" s="331"/>
      <c r="I274" s="279"/>
      <c r="J274" s="311"/>
      <c r="K274" s="311"/>
    </row>
    <row r="275" spans="3:11" s="78" customFormat="1" ht="12.75">
      <c r="C275" s="308"/>
      <c r="E275" s="330"/>
      <c r="F275" s="321"/>
      <c r="G275" s="321"/>
      <c r="H275" s="331"/>
      <c r="I275" s="279"/>
      <c r="J275" s="311"/>
      <c r="K275" s="311"/>
    </row>
    <row r="276" spans="3:11" s="78" customFormat="1" ht="12.75">
      <c r="C276" s="308"/>
      <c r="E276" s="330"/>
      <c r="F276" s="321"/>
      <c r="G276" s="321"/>
      <c r="H276" s="331"/>
      <c r="I276" s="279"/>
      <c r="J276" s="311"/>
      <c r="K276" s="311"/>
    </row>
    <row r="277" spans="3:11" s="78" customFormat="1" ht="12.75">
      <c r="C277" s="308"/>
      <c r="E277" s="330"/>
      <c r="F277" s="321"/>
      <c r="G277" s="321"/>
      <c r="H277" s="331"/>
      <c r="I277" s="279"/>
      <c r="J277" s="311"/>
      <c r="K277" s="311"/>
    </row>
    <row r="278" spans="3:11" s="78" customFormat="1" ht="12.75">
      <c r="C278" s="308"/>
      <c r="E278" s="330"/>
      <c r="F278" s="321"/>
      <c r="G278" s="321"/>
      <c r="H278" s="331"/>
      <c r="I278" s="279"/>
      <c r="J278" s="311"/>
      <c r="K278" s="311"/>
    </row>
    <row r="279" spans="3:11" s="78" customFormat="1" ht="12.75">
      <c r="C279" s="308"/>
      <c r="E279" s="330"/>
      <c r="F279" s="321"/>
      <c r="G279" s="321"/>
      <c r="H279" s="331"/>
      <c r="I279" s="279"/>
      <c r="J279" s="311"/>
      <c r="K279" s="311"/>
    </row>
    <row r="280" spans="3:11" s="78" customFormat="1" ht="12.75">
      <c r="C280" s="308"/>
      <c r="E280" s="330"/>
      <c r="F280" s="321"/>
      <c r="G280" s="321"/>
      <c r="H280" s="331"/>
      <c r="I280" s="279"/>
      <c r="J280" s="311"/>
      <c r="K280" s="311"/>
    </row>
    <row r="281" spans="3:11" s="78" customFormat="1" ht="12.75">
      <c r="C281" s="308"/>
      <c r="E281" s="330"/>
      <c r="F281" s="321"/>
      <c r="G281" s="321"/>
      <c r="H281" s="331"/>
      <c r="I281" s="279"/>
      <c r="J281" s="311"/>
      <c r="K281" s="311"/>
    </row>
    <row r="282" spans="3:11" s="78" customFormat="1" ht="12.75">
      <c r="C282" s="308"/>
      <c r="E282" s="330"/>
      <c r="F282" s="321"/>
      <c r="G282" s="321"/>
      <c r="H282" s="331"/>
      <c r="I282" s="279"/>
      <c r="J282" s="311"/>
      <c r="K282" s="311"/>
    </row>
    <row r="283" spans="3:11" s="78" customFormat="1" ht="12.75">
      <c r="C283" s="308"/>
      <c r="E283" s="330"/>
      <c r="F283" s="321"/>
      <c r="G283" s="321"/>
      <c r="H283" s="331"/>
      <c r="I283" s="279"/>
      <c r="J283" s="311"/>
      <c r="K283" s="311"/>
    </row>
    <row r="284" spans="3:11" s="78" customFormat="1" ht="12.75">
      <c r="C284" s="308"/>
      <c r="E284" s="330"/>
      <c r="F284" s="321"/>
      <c r="G284" s="321"/>
      <c r="H284" s="331"/>
      <c r="I284" s="279"/>
      <c r="J284" s="311"/>
      <c r="K284" s="311"/>
    </row>
    <row r="285" spans="3:11" s="78" customFormat="1" ht="12.75">
      <c r="C285" s="308"/>
      <c r="E285" s="330"/>
      <c r="F285" s="321"/>
      <c r="G285" s="321"/>
      <c r="H285" s="331"/>
      <c r="I285" s="279"/>
      <c r="J285" s="311"/>
      <c r="K285" s="311"/>
    </row>
    <row r="286" spans="3:11" s="78" customFormat="1" ht="12.75">
      <c r="C286" s="308"/>
      <c r="E286" s="330"/>
      <c r="F286" s="321"/>
      <c r="G286" s="321"/>
      <c r="H286" s="331"/>
      <c r="I286" s="279"/>
      <c r="J286" s="311"/>
      <c r="K286" s="311"/>
    </row>
    <row r="287" spans="3:11" s="78" customFormat="1" ht="12.75">
      <c r="C287" s="308"/>
      <c r="E287" s="330"/>
      <c r="F287" s="321"/>
      <c r="G287" s="321"/>
      <c r="H287" s="331"/>
      <c r="I287" s="279"/>
      <c r="J287" s="311"/>
      <c r="K287" s="311"/>
    </row>
    <row r="288" spans="3:11" s="78" customFormat="1" ht="12.75">
      <c r="C288" s="308"/>
      <c r="E288" s="330"/>
      <c r="F288" s="321"/>
      <c r="G288" s="321"/>
      <c r="H288" s="331"/>
      <c r="I288" s="279"/>
      <c r="J288" s="311"/>
      <c r="K288" s="311"/>
    </row>
    <row r="289" spans="3:11" s="78" customFormat="1" ht="12.75">
      <c r="C289" s="308"/>
      <c r="E289" s="330"/>
      <c r="F289" s="321"/>
      <c r="G289" s="321"/>
      <c r="H289" s="331"/>
      <c r="I289" s="279"/>
      <c r="J289" s="311"/>
      <c r="K289" s="311"/>
    </row>
    <row r="290" spans="3:11" s="78" customFormat="1" ht="12.75">
      <c r="C290" s="308"/>
      <c r="E290" s="330"/>
      <c r="F290" s="321"/>
      <c r="G290" s="321"/>
      <c r="H290" s="331"/>
      <c r="I290" s="279"/>
      <c r="J290" s="311"/>
      <c r="K290" s="311"/>
    </row>
    <row r="291" spans="3:11" s="78" customFormat="1" ht="12.75">
      <c r="C291" s="308"/>
      <c r="E291" s="330"/>
      <c r="F291" s="321"/>
      <c r="G291" s="321"/>
      <c r="H291" s="331"/>
      <c r="I291" s="279"/>
      <c r="J291" s="311"/>
      <c r="K291" s="311"/>
    </row>
    <row r="292" spans="3:11" s="78" customFormat="1" ht="12.75">
      <c r="C292" s="308"/>
      <c r="E292" s="330"/>
      <c r="F292" s="321"/>
      <c r="G292" s="321"/>
      <c r="H292" s="331"/>
      <c r="I292" s="279"/>
      <c r="J292" s="311"/>
      <c r="K292" s="311"/>
    </row>
    <row r="293" spans="3:11" s="78" customFormat="1" ht="12.75">
      <c r="C293" s="308"/>
      <c r="E293" s="330"/>
      <c r="F293" s="321"/>
      <c r="G293" s="321"/>
      <c r="H293" s="331"/>
      <c r="I293" s="279"/>
      <c r="J293" s="311"/>
      <c r="K293" s="311"/>
    </row>
    <row r="294" spans="3:11" s="78" customFormat="1" ht="12.75">
      <c r="C294" s="308"/>
      <c r="E294" s="330"/>
      <c r="F294" s="321"/>
      <c r="G294" s="321"/>
      <c r="H294" s="331"/>
      <c r="I294" s="279"/>
      <c r="J294" s="311"/>
      <c r="K294" s="311"/>
    </row>
    <row r="295" spans="3:11" s="78" customFormat="1" ht="12.75">
      <c r="C295" s="308"/>
      <c r="E295" s="330"/>
      <c r="F295" s="321"/>
      <c r="G295" s="321"/>
      <c r="H295" s="331"/>
      <c r="I295" s="279"/>
      <c r="J295" s="311"/>
      <c r="K295" s="311"/>
    </row>
    <row r="296" spans="3:11" s="78" customFormat="1" ht="12.75">
      <c r="C296" s="308"/>
      <c r="E296" s="330"/>
      <c r="F296" s="321"/>
      <c r="G296" s="321"/>
      <c r="H296" s="331"/>
      <c r="I296" s="279"/>
      <c r="J296" s="311"/>
      <c r="K296" s="311"/>
    </row>
    <row r="297" spans="3:11" s="78" customFormat="1" ht="12.75">
      <c r="C297" s="308"/>
      <c r="E297" s="330"/>
      <c r="F297" s="321"/>
      <c r="G297" s="321"/>
      <c r="H297" s="331"/>
      <c r="I297" s="279"/>
      <c r="J297" s="311"/>
      <c r="K297" s="311"/>
    </row>
    <row r="298" spans="3:11" s="78" customFormat="1" ht="12.75">
      <c r="C298" s="308"/>
      <c r="E298" s="330"/>
      <c r="F298" s="321"/>
      <c r="G298" s="321"/>
      <c r="H298" s="331"/>
      <c r="I298" s="279"/>
      <c r="J298" s="311"/>
      <c r="K298" s="311"/>
    </row>
    <row r="299" spans="3:11" s="78" customFormat="1" ht="12.75">
      <c r="C299" s="308"/>
      <c r="E299" s="330"/>
      <c r="F299" s="321"/>
      <c r="G299" s="321"/>
      <c r="H299" s="331"/>
      <c r="I299" s="279"/>
      <c r="J299" s="311"/>
      <c r="K299" s="311"/>
    </row>
    <row r="300" spans="3:11" s="78" customFormat="1" ht="12.75">
      <c r="C300" s="308"/>
      <c r="E300" s="330"/>
      <c r="F300" s="321"/>
      <c r="G300" s="321"/>
      <c r="H300" s="331"/>
      <c r="I300" s="279"/>
      <c r="J300" s="311"/>
      <c r="K300" s="311"/>
    </row>
    <row r="301" spans="3:11" s="78" customFormat="1" ht="12.75">
      <c r="C301" s="308"/>
      <c r="E301" s="330"/>
      <c r="F301" s="321"/>
      <c r="G301" s="321"/>
      <c r="H301" s="331"/>
      <c r="I301" s="279"/>
      <c r="J301" s="311"/>
      <c r="K301" s="311"/>
    </row>
    <row r="302" spans="3:11" s="78" customFormat="1" ht="12.75">
      <c r="C302" s="308"/>
      <c r="E302" s="330"/>
      <c r="F302" s="321"/>
      <c r="G302" s="321"/>
      <c r="H302" s="331"/>
      <c r="I302" s="279"/>
      <c r="J302" s="311"/>
      <c r="K302" s="311"/>
    </row>
    <row r="303" spans="3:11" s="78" customFormat="1" ht="12.75">
      <c r="C303" s="308"/>
      <c r="E303" s="330"/>
      <c r="F303" s="321"/>
      <c r="G303" s="321"/>
      <c r="H303" s="331"/>
      <c r="I303" s="279"/>
      <c r="J303" s="311"/>
      <c r="K303" s="311"/>
    </row>
    <row r="304" spans="3:11" s="78" customFormat="1" ht="12.75">
      <c r="C304" s="308"/>
      <c r="E304" s="330"/>
      <c r="F304" s="321"/>
      <c r="G304" s="321"/>
      <c r="H304" s="331"/>
      <c r="I304" s="279"/>
      <c r="J304" s="311"/>
      <c r="K304" s="311"/>
    </row>
    <row r="305" spans="3:11" s="78" customFormat="1" ht="12.75">
      <c r="C305" s="308"/>
      <c r="E305" s="330"/>
      <c r="F305" s="321"/>
      <c r="G305" s="321"/>
      <c r="H305" s="331"/>
      <c r="I305" s="279"/>
      <c r="J305" s="311"/>
      <c r="K305" s="311"/>
    </row>
    <row r="306" spans="3:11" s="78" customFormat="1" ht="12.75">
      <c r="C306" s="308"/>
      <c r="E306" s="330"/>
      <c r="F306" s="321"/>
      <c r="G306" s="321"/>
      <c r="H306" s="331"/>
      <c r="I306" s="279"/>
      <c r="J306" s="311"/>
      <c r="K306" s="311"/>
    </row>
    <row r="307" spans="3:11" s="78" customFormat="1" ht="12.75">
      <c r="C307" s="308"/>
      <c r="E307" s="330"/>
      <c r="F307" s="321"/>
      <c r="G307" s="321"/>
      <c r="H307" s="331"/>
      <c r="I307" s="279"/>
      <c r="J307" s="311"/>
      <c r="K307" s="311"/>
    </row>
    <row r="308" spans="3:11" s="78" customFormat="1" ht="12.75">
      <c r="C308" s="308"/>
      <c r="E308" s="330"/>
      <c r="F308" s="321"/>
      <c r="G308" s="321"/>
      <c r="H308" s="331"/>
      <c r="I308" s="279"/>
      <c r="J308" s="311"/>
      <c r="K308" s="311"/>
    </row>
    <row r="309" spans="3:11" s="78" customFormat="1" ht="12.75">
      <c r="C309" s="308"/>
      <c r="E309" s="330"/>
      <c r="F309" s="321"/>
      <c r="G309" s="321"/>
      <c r="H309" s="331"/>
      <c r="I309" s="279"/>
      <c r="J309" s="311"/>
      <c r="K309" s="311"/>
    </row>
    <row r="310" spans="3:11" s="78" customFormat="1" ht="12.75">
      <c r="C310" s="308"/>
      <c r="E310" s="330"/>
      <c r="F310" s="321"/>
      <c r="G310" s="321"/>
      <c r="H310" s="331"/>
      <c r="I310" s="279"/>
      <c r="J310" s="311"/>
      <c r="K310" s="311"/>
    </row>
    <row r="311" spans="3:11" s="78" customFormat="1" ht="12.75">
      <c r="C311" s="308"/>
      <c r="E311" s="330"/>
      <c r="F311" s="321"/>
      <c r="G311" s="321"/>
      <c r="H311" s="331"/>
      <c r="I311" s="279"/>
      <c r="J311" s="311"/>
      <c r="K311" s="311"/>
    </row>
    <row r="312" spans="3:11" s="78" customFormat="1" ht="12.75">
      <c r="C312" s="308"/>
      <c r="E312" s="330"/>
      <c r="F312" s="321"/>
      <c r="G312" s="321"/>
      <c r="H312" s="331"/>
      <c r="I312" s="279"/>
      <c r="J312" s="311"/>
      <c r="K312" s="311"/>
    </row>
    <row r="313" spans="3:11" s="78" customFormat="1" ht="12.75">
      <c r="C313" s="308"/>
      <c r="E313" s="330"/>
      <c r="F313" s="321"/>
      <c r="G313" s="321"/>
      <c r="H313" s="331"/>
      <c r="I313" s="279"/>
      <c r="J313" s="311"/>
      <c r="K313" s="311"/>
    </row>
    <row r="314" spans="3:11" s="78" customFormat="1" ht="12.75">
      <c r="C314" s="308"/>
      <c r="E314" s="330"/>
      <c r="F314" s="321"/>
      <c r="G314" s="321"/>
      <c r="H314" s="331"/>
      <c r="I314" s="279"/>
      <c r="J314" s="311"/>
      <c r="K314" s="311"/>
    </row>
    <row r="315" spans="3:11" s="78" customFormat="1" ht="12.75">
      <c r="C315" s="308"/>
      <c r="E315" s="330"/>
      <c r="F315" s="321"/>
      <c r="G315" s="321"/>
      <c r="H315" s="331"/>
      <c r="I315" s="279"/>
      <c r="J315" s="311"/>
      <c r="K315" s="311"/>
    </row>
    <row r="316" spans="3:11" s="78" customFormat="1" ht="12.75">
      <c r="C316" s="308"/>
      <c r="E316" s="330"/>
      <c r="F316" s="321"/>
      <c r="G316" s="321"/>
      <c r="H316" s="331"/>
      <c r="I316" s="279"/>
      <c r="J316" s="311"/>
      <c r="K316" s="311"/>
    </row>
    <row r="317" spans="3:11" s="78" customFormat="1" ht="12.75">
      <c r="C317" s="308"/>
      <c r="E317" s="330"/>
      <c r="F317" s="321"/>
      <c r="G317" s="321"/>
      <c r="H317" s="331"/>
      <c r="I317" s="279"/>
      <c r="J317" s="311"/>
      <c r="K317" s="311"/>
    </row>
    <row r="318" spans="3:11" s="78" customFormat="1" ht="12.75">
      <c r="C318" s="308"/>
      <c r="E318" s="330"/>
      <c r="F318" s="321"/>
      <c r="G318" s="321"/>
      <c r="H318" s="331"/>
      <c r="I318" s="279"/>
      <c r="J318" s="311"/>
      <c r="K318" s="311"/>
    </row>
    <row r="319" spans="3:11" s="78" customFormat="1" ht="12.75">
      <c r="C319" s="308"/>
      <c r="E319" s="330"/>
      <c r="F319" s="321"/>
      <c r="G319" s="321"/>
      <c r="H319" s="331"/>
      <c r="I319" s="279"/>
      <c r="J319" s="311"/>
      <c r="K319" s="311"/>
    </row>
    <row r="320" spans="3:11" s="78" customFormat="1" ht="12.75">
      <c r="C320" s="308"/>
      <c r="E320" s="330"/>
      <c r="F320" s="321"/>
      <c r="G320" s="321"/>
      <c r="H320" s="331"/>
      <c r="I320" s="279"/>
      <c r="J320" s="311"/>
      <c r="K320" s="311"/>
    </row>
    <row r="321" spans="3:11" s="78" customFormat="1" ht="12.75">
      <c r="C321" s="308"/>
      <c r="E321" s="330"/>
      <c r="F321" s="321"/>
      <c r="G321" s="321"/>
      <c r="H321" s="331"/>
      <c r="I321" s="279"/>
      <c r="J321" s="311"/>
      <c r="K321" s="311"/>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7.xml><?xml version="1.0" encoding="utf-8"?>
<worksheet xmlns="http://schemas.openxmlformats.org/spreadsheetml/2006/main" xmlns:r="http://schemas.openxmlformats.org/officeDocument/2006/relationships">
  <sheetPr codeName="List22">
    <tabColor rgb="FF92D050"/>
  </sheetPr>
  <dimension ref="A1:P301"/>
  <sheetViews>
    <sheetView view="pageBreakPreview" zoomScaleSheetLayoutView="100" workbookViewId="0" topLeftCell="A175">
      <selection activeCell="H198" sqref="H198"/>
    </sheetView>
  </sheetViews>
  <sheetFormatPr defaultColWidth="9.00390625" defaultRowHeight="12.75"/>
  <cols>
    <col min="1" max="1" width="2.625" style="113" customWidth="1"/>
    <col min="2" max="2" width="4.375" style="113" customWidth="1"/>
    <col min="3" max="3" width="43.75390625" style="322" customWidth="1"/>
    <col min="4" max="4" width="6.25390625" style="113" customWidth="1"/>
    <col min="5" max="5" width="7.625" style="323" customWidth="1"/>
    <col min="6" max="6" width="9.625" style="324" customWidth="1"/>
    <col min="7" max="7" width="13.25390625" style="324" customWidth="1"/>
    <col min="8" max="8" width="20.375" style="325" customWidth="1"/>
    <col min="9" max="9" width="11.75390625" style="279" customWidth="1"/>
    <col min="10" max="11" width="11.75390625" style="207"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55" t="str">
        <f>+OSNOVA!A2</f>
        <v>POPIS DEL S PREDRAČUNOM</v>
      </c>
      <c r="C1" s="555"/>
      <c r="E1" s="556"/>
      <c r="F1" s="325"/>
      <c r="G1" s="325"/>
      <c r="H1" s="325"/>
      <c r="I1" s="279"/>
      <c r="J1" s="207"/>
      <c r="K1" s="207"/>
      <c r="L1" s="557"/>
    </row>
    <row r="2" spans="1:12" s="111" customFormat="1" ht="12.75">
      <c r="A2" s="555"/>
      <c r="B2" s="555"/>
      <c r="C2" s="555"/>
      <c r="E2" s="556"/>
      <c r="F2" s="325"/>
      <c r="G2" s="325"/>
      <c r="H2" s="325"/>
      <c r="I2" s="279"/>
      <c r="J2" s="207"/>
      <c r="K2" s="207"/>
      <c r="L2" s="557"/>
    </row>
    <row r="3" spans="1:12" s="111" customFormat="1" ht="12.75">
      <c r="A3" s="555" t="str">
        <f>+OZN</f>
        <v>4.</v>
      </c>
      <c r="C3" s="555" t="str">
        <f>+DEL</f>
        <v>ELEKTRIČNE INŠTALACIJE</v>
      </c>
      <c r="E3" s="556"/>
      <c r="F3" s="325"/>
      <c r="G3" s="325"/>
      <c r="H3" s="325"/>
      <c r="I3" s="279"/>
      <c r="J3" s="207"/>
      <c r="K3" s="207"/>
      <c r="L3" s="557"/>
    </row>
    <row r="4" spans="1:12" s="111" customFormat="1" ht="12.75">
      <c r="A4" s="555"/>
      <c r="B4" s="551"/>
      <c r="C4" s="555"/>
      <c r="E4" s="556"/>
      <c r="F4" s="325"/>
      <c r="G4" s="325"/>
      <c r="H4" s="325"/>
      <c r="I4" s="279"/>
      <c r="J4" s="207"/>
      <c r="K4" s="207"/>
      <c r="L4" s="557"/>
    </row>
    <row r="5" spans="1:12" s="426" customFormat="1" ht="12.75">
      <c r="A5" s="560" t="str">
        <f>+OSNOVA!D37</f>
        <v>E4.</v>
      </c>
      <c r="B5" s="559"/>
      <c r="C5" s="560" t="str">
        <f>+OSNOVA!E37</f>
        <v>RAZDELILNIKI</v>
      </c>
      <c r="E5" s="561"/>
      <c r="F5" s="339"/>
      <c r="G5" s="339"/>
      <c r="H5" s="339"/>
      <c r="I5" s="279"/>
      <c r="J5" s="269"/>
      <c r="K5" s="269"/>
      <c r="L5" s="562"/>
    </row>
    <row r="6" spans="1:12" ht="14.25" customHeight="1">
      <c r="A6" s="321" t="s">
        <v>121</v>
      </c>
      <c r="B6" s="321"/>
      <c r="L6" s="516"/>
    </row>
    <row r="7" spans="3:12" ht="12.75">
      <c r="C7" s="326"/>
      <c r="D7" s="321"/>
      <c r="E7" s="321"/>
      <c r="F7" s="321"/>
      <c r="G7" s="321"/>
      <c r="L7" s="516"/>
    </row>
    <row r="8" spans="1:12" ht="12.75" customHeight="1">
      <c r="A8" s="321" t="s">
        <v>131</v>
      </c>
      <c r="B8" s="321"/>
      <c r="C8" s="326"/>
      <c r="D8" s="321"/>
      <c r="E8" s="321"/>
      <c r="F8" s="321"/>
      <c r="G8" s="321"/>
      <c r="L8" s="327"/>
    </row>
    <row r="9" spans="1:15" s="111" customFormat="1" ht="12.75">
      <c r="A9" s="93" t="s">
        <v>0</v>
      </c>
      <c r="B9" s="93"/>
      <c r="C9" s="120" t="s">
        <v>1</v>
      </c>
      <c r="D9" s="93" t="s">
        <v>2</v>
      </c>
      <c r="E9" s="94" t="s">
        <v>3</v>
      </c>
      <c r="F9" s="95" t="s">
        <v>4</v>
      </c>
      <c r="G9" s="95" t="s">
        <v>5</v>
      </c>
      <c r="H9" s="325" t="s">
        <v>102</v>
      </c>
      <c r="I9" s="279" t="s">
        <v>133</v>
      </c>
      <c r="J9" s="207" t="s">
        <v>115</v>
      </c>
      <c r="K9" s="207" t="s">
        <v>116</v>
      </c>
      <c r="L9" s="113"/>
      <c r="N9" s="112"/>
      <c r="O9" s="112"/>
    </row>
    <row r="10" spans="1:11" s="78" customFormat="1" ht="12.75">
      <c r="A10" s="328"/>
      <c r="B10" s="79"/>
      <c r="C10" s="329"/>
      <c r="E10" s="330"/>
      <c r="F10" s="321"/>
      <c r="G10" s="321"/>
      <c r="H10" s="331"/>
      <c r="I10" s="279"/>
      <c r="J10" s="311"/>
      <c r="K10" s="311"/>
    </row>
    <row r="11" spans="1:11" s="178" customFormat="1" ht="13.5" thickBot="1">
      <c r="A11" s="563"/>
      <c r="B11" s="564" t="s">
        <v>117</v>
      </c>
      <c r="C11" s="582" t="s">
        <v>137</v>
      </c>
      <c r="D11" s="335"/>
      <c r="E11" s="336"/>
      <c r="F11" s="337"/>
      <c r="G11" s="338"/>
      <c r="H11" s="339"/>
      <c r="I11" s="279"/>
      <c r="J11" s="269"/>
      <c r="K11" s="269"/>
    </row>
    <row r="12" spans="1:7" ht="12.75">
      <c r="A12" s="340"/>
      <c r="B12" s="114"/>
      <c r="C12" s="341"/>
      <c r="E12" s="342"/>
      <c r="G12" s="343"/>
    </row>
    <row r="13" spans="1:16" s="540" customFormat="1" ht="13.5" thickBot="1">
      <c r="A13" s="534" t="s">
        <v>480</v>
      </c>
      <c r="B13" s="535"/>
      <c r="C13" s="536"/>
      <c r="D13" s="537"/>
      <c r="E13" s="538"/>
      <c r="F13" s="538"/>
      <c r="G13" s="538"/>
      <c r="M13" s="541"/>
      <c r="O13" s="542"/>
      <c r="P13" s="542"/>
    </row>
    <row r="14" spans="1:15" s="78" customFormat="1" ht="12.75">
      <c r="A14" s="295"/>
      <c r="B14" s="79"/>
      <c r="C14" s="313"/>
      <c r="D14" s="296"/>
      <c r="E14" s="297"/>
      <c r="F14" s="298"/>
      <c r="G14" s="298"/>
      <c r="H14" s="299"/>
      <c r="I14" s="300"/>
      <c r="J14" s="301"/>
      <c r="K14" s="301"/>
      <c r="L14" s="80"/>
      <c r="M14" s="81"/>
      <c r="N14" s="117"/>
      <c r="O14" s="82"/>
    </row>
    <row r="15" spans="1:15" s="78" customFormat="1" ht="84">
      <c r="A15" s="295" t="str">
        <f>$B$11</f>
        <v>I.</v>
      </c>
      <c r="B15" s="79">
        <f>COUNT($A9:B$14)+1</f>
        <v>1</v>
      </c>
      <c r="C15" s="294" t="s">
        <v>478</v>
      </c>
      <c r="D15" s="296" t="s">
        <v>10</v>
      </c>
      <c r="E15" s="297">
        <v>1</v>
      </c>
      <c r="F15" s="298">
        <f>IF(OSNOVA!$B$42=1,+H15*FRD*DF*(I15+1),"")</f>
        <v>0</v>
      </c>
      <c r="G15" s="298">
        <f>IF(OSNOVA!$B$42=1,E15*F15,"")</f>
        <v>0</v>
      </c>
      <c r="H15" s="299"/>
      <c r="I15" s="300"/>
      <c r="J15" s="301"/>
      <c r="K15" s="301"/>
      <c r="L15" s="80"/>
      <c r="M15" s="81"/>
      <c r="N15" s="117"/>
      <c r="O15" s="82"/>
    </row>
    <row r="16" spans="1:15" s="78" customFormat="1" ht="12.75">
      <c r="A16" s="295"/>
      <c r="B16" s="79"/>
      <c r="C16" s="294" t="s">
        <v>492</v>
      </c>
      <c r="D16" s="296" t="s">
        <v>10</v>
      </c>
      <c r="E16" s="297">
        <v>1</v>
      </c>
      <c r="F16" s="298">
        <f>IF(OSNOVA!$B$42=1,+H16*FRD*DF*(I16+1),"")</f>
        <v>0</v>
      </c>
      <c r="G16" s="298">
        <f>IF(OSNOVA!$B$42=1,E16*F16,"")</f>
        <v>0</v>
      </c>
      <c r="H16" s="299"/>
      <c r="I16" s="300"/>
      <c r="J16" s="301"/>
      <c r="K16" s="301"/>
      <c r="L16" s="80"/>
      <c r="M16" s="81"/>
      <c r="N16" s="117"/>
      <c r="O16" s="84"/>
    </row>
    <row r="17" spans="1:15" s="78" customFormat="1" ht="24">
      <c r="A17" s="295"/>
      <c r="B17" s="79"/>
      <c r="C17" s="312" t="s">
        <v>494</v>
      </c>
      <c r="D17" s="296" t="s">
        <v>10</v>
      </c>
      <c r="E17" s="297">
        <v>1</v>
      </c>
      <c r="F17" s="298">
        <f>IF(OSNOVA!$B$42=1,+H17*FRD*DF*(I17+1),"")</f>
        <v>0</v>
      </c>
      <c r="G17" s="298">
        <f>IF(OSNOVA!$B$42=1,E17*F17,"")</f>
        <v>0</v>
      </c>
      <c r="H17" s="299"/>
      <c r="I17" s="300"/>
      <c r="J17" s="301"/>
      <c r="K17" s="301"/>
      <c r="L17" s="80"/>
      <c r="M17" s="81"/>
      <c r="N17" s="117"/>
      <c r="O17" s="82"/>
    </row>
    <row r="18" spans="1:15" s="78" customFormat="1" ht="24">
      <c r="A18" s="295"/>
      <c r="B18" s="79"/>
      <c r="C18" s="312" t="s">
        <v>538</v>
      </c>
      <c r="D18" s="296" t="s">
        <v>10</v>
      </c>
      <c r="E18" s="297">
        <v>2</v>
      </c>
      <c r="F18" s="298">
        <f>IF(OSNOVA!$B$42=1,+H18*FRD*DF*(I18+1),"")</f>
        <v>0</v>
      </c>
      <c r="G18" s="298">
        <f>IF(OSNOVA!$B$42=1,E18*F18,"")</f>
        <v>0</v>
      </c>
      <c r="H18" s="299"/>
      <c r="I18" s="300"/>
      <c r="J18" s="301"/>
      <c r="K18" s="301"/>
      <c r="L18" s="80"/>
      <c r="M18" s="81"/>
      <c r="N18" s="117"/>
      <c r="O18" s="82"/>
    </row>
    <row r="19" spans="1:15" s="78" customFormat="1" ht="24">
      <c r="A19" s="295"/>
      <c r="B19" s="79"/>
      <c r="C19" s="312" t="s">
        <v>493</v>
      </c>
      <c r="D19" s="296" t="s">
        <v>10</v>
      </c>
      <c r="E19" s="297">
        <v>7</v>
      </c>
      <c r="F19" s="298">
        <f>IF(OSNOVA!$B$42=1,+H19*FRD*DF*(I19+1),"")</f>
        <v>0</v>
      </c>
      <c r="G19" s="298">
        <f>IF(OSNOVA!$B$42=1,E19*F19,"")</f>
        <v>0</v>
      </c>
      <c r="H19" s="299"/>
      <c r="I19" s="300"/>
      <c r="J19" s="301"/>
      <c r="K19" s="301"/>
      <c r="L19" s="80"/>
      <c r="M19" s="81"/>
      <c r="N19" s="117"/>
      <c r="O19" s="82"/>
    </row>
    <row r="20" spans="1:15" s="78" customFormat="1" ht="24">
      <c r="A20" s="295"/>
      <c r="B20" s="79"/>
      <c r="C20" s="312" t="s">
        <v>227</v>
      </c>
      <c r="D20" s="296" t="s">
        <v>10</v>
      </c>
      <c r="E20" s="297">
        <v>1</v>
      </c>
      <c r="F20" s="298">
        <f>IF(OSNOVA!$B$42=1,+H20*FRD*DF*(I20+1),"")</f>
        <v>0</v>
      </c>
      <c r="G20" s="298">
        <f>IF(OSNOVA!$B$42=1,E20*F20,"")</f>
        <v>0</v>
      </c>
      <c r="H20" s="299"/>
      <c r="I20" s="300"/>
      <c r="J20" s="301"/>
      <c r="K20" s="301"/>
      <c r="L20" s="80"/>
      <c r="M20" s="81"/>
      <c r="N20" s="117"/>
      <c r="O20" s="82"/>
    </row>
    <row r="21" spans="1:15" s="78" customFormat="1" ht="24">
      <c r="A21" s="295"/>
      <c r="B21" s="79"/>
      <c r="C21" s="312" t="s">
        <v>200</v>
      </c>
      <c r="D21" s="296" t="s">
        <v>10</v>
      </c>
      <c r="E21" s="297">
        <v>5</v>
      </c>
      <c r="F21" s="298">
        <f>IF(OSNOVA!$B$42=1,+H21*FRD*DF*(I21+1),"")</f>
        <v>0</v>
      </c>
      <c r="G21" s="298">
        <f>IF(OSNOVA!$B$42=1,E21*F21,"")</f>
        <v>0</v>
      </c>
      <c r="H21" s="299"/>
      <c r="I21" s="300"/>
      <c r="J21" s="301"/>
      <c r="K21" s="301"/>
      <c r="L21" s="80"/>
      <c r="M21" s="81"/>
      <c r="N21" s="117"/>
      <c r="O21" s="82"/>
    </row>
    <row r="22" spans="1:15" s="78" customFormat="1" ht="24">
      <c r="A22" s="295"/>
      <c r="B22" s="79"/>
      <c r="C22" s="294" t="s">
        <v>477</v>
      </c>
      <c r="D22" s="296" t="s">
        <v>10</v>
      </c>
      <c r="E22" s="297">
        <v>6</v>
      </c>
      <c r="F22" s="298">
        <f>IF(OSNOVA!$B$42=1,+H22*FRD*DF*(I22+1),"")</f>
        <v>0</v>
      </c>
      <c r="G22" s="298">
        <f>IF(OSNOVA!$B$42=1,E22*F22,"")</f>
        <v>0</v>
      </c>
      <c r="H22" s="299"/>
      <c r="I22" s="300"/>
      <c r="J22" s="301"/>
      <c r="K22" s="301"/>
      <c r="L22" s="80"/>
      <c r="M22" s="81"/>
      <c r="N22" s="117"/>
      <c r="O22" s="82"/>
    </row>
    <row r="23" spans="1:15" s="78" customFormat="1" ht="36">
      <c r="A23" s="295"/>
      <c r="B23" s="79"/>
      <c r="C23" s="313" t="s">
        <v>186</v>
      </c>
      <c r="D23" s="296" t="s">
        <v>10</v>
      </c>
      <c r="E23" s="297">
        <v>1</v>
      </c>
      <c r="F23" s="298">
        <f>IF(OSNOVA!$B$42=1,+H23*FRD*DF*(I23+1),"")</f>
        <v>0</v>
      </c>
      <c r="G23" s="298">
        <f>IF(OSNOVA!$B$42=1,E23*F23,"")</f>
        <v>0</v>
      </c>
      <c r="H23" s="299"/>
      <c r="I23" s="300"/>
      <c r="J23" s="301"/>
      <c r="K23" s="301"/>
      <c r="L23" s="80"/>
      <c r="M23" s="81"/>
      <c r="N23" s="117"/>
      <c r="O23" s="84"/>
    </row>
    <row r="24" spans="1:15" s="78" customFormat="1" ht="102" customHeight="1">
      <c r="A24" s="295"/>
      <c r="B24" s="79"/>
      <c r="C24" s="313" t="s">
        <v>226</v>
      </c>
      <c r="D24" s="296" t="s">
        <v>103</v>
      </c>
      <c r="E24" s="297">
        <v>1</v>
      </c>
      <c r="F24" s="298">
        <f>IF(OSNOVA!$B$42=1,+H24*FRD*DF*(I24+1),"")</f>
        <v>0</v>
      </c>
      <c r="G24" s="298">
        <f>IF(OSNOVA!$B$42=1,E24*F24,"")</f>
        <v>0</v>
      </c>
      <c r="H24" s="299"/>
      <c r="I24" s="300"/>
      <c r="J24" s="301"/>
      <c r="K24" s="301"/>
      <c r="L24" s="80"/>
      <c r="M24" s="81"/>
      <c r="N24" s="117"/>
      <c r="O24" s="82"/>
    </row>
    <row r="25" spans="1:15" s="78" customFormat="1" ht="12.75">
      <c r="A25" s="295"/>
      <c r="B25" s="79"/>
      <c r="C25" s="313"/>
      <c r="D25" s="296"/>
      <c r="E25" s="297"/>
      <c r="F25" s="298"/>
      <c r="G25" s="298"/>
      <c r="H25" s="299"/>
      <c r="I25" s="300"/>
      <c r="J25" s="301"/>
      <c r="K25" s="301"/>
      <c r="L25" s="80"/>
      <c r="M25" s="81"/>
      <c r="N25" s="117"/>
      <c r="O25" s="82"/>
    </row>
    <row r="26" spans="1:15" s="78" customFormat="1" ht="84.75" customHeight="1">
      <c r="A26" s="295" t="str">
        <f>$B$11</f>
        <v>I.</v>
      </c>
      <c r="B26" s="79">
        <f>COUNT($A$14:B19)+1</f>
        <v>2</v>
      </c>
      <c r="C26" s="294" t="s">
        <v>579</v>
      </c>
      <c r="D26" s="296" t="s">
        <v>10</v>
      </c>
      <c r="E26" s="297">
        <v>1</v>
      </c>
      <c r="F26" s="298">
        <f>IF(OSNOVA!$B$42=1,+H26*FRD*DF*(I26+1),"")</f>
        <v>0</v>
      </c>
      <c r="G26" s="298">
        <f>IF(OSNOVA!$B$42=1,E26*F26,"")</f>
        <v>0</v>
      </c>
      <c r="H26" s="299"/>
      <c r="I26" s="300"/>
      <c r="J26" s="301"/>
      <c r="K26" s="301"/>
      <c r="L26" s="80"/>
      <c r="M26" s="81"/>
      <c r="N26" s="117"/>
      <c r="O26" s="82"/>
    </row>
    <row r="27" spans="1:15" s="78" customFormat="1" ht="156">
      <c r="A27" s="295"/>
      <c r="B27" s="79"/>
      <c r="C27" s="313" t="s">
        <v>582</v>
      </c>
      <c r="D27" s="296" t="s">
        <v>103</v>
      </c>
      <c r="E27" s="297">
        <v>1</v>
      </c>
      <c r="F27" s="298">
        <f>IF(OSNOVA!$B$42=1,+H27*FRD*DF*(I27+1),"")</f>
        <v>0</v>
      </c>
      <c r="G27" s="298">
        <f>IF(OSNOVA!$B$42=1,E27*F27,"")</f>
        <v>0</v>
      </c>
      <c r="H27" s="299"/>
      <c r="I27" s="300"/>
      <c r="J27" s="301"/>
      <c r="K27" s="301"/>
      <c r="L27" s="80"/>
      <c r="M27" s="81"/>
      <c r="N27" s="117"/>
      <c r="O27" s="82"/>
    </row>
    <row r="28" spans="1:15" s="78" customFormat="1" ht="12.75">
      <c r="A28" s="295"/>
      <c r="B28" s="79"/>
      <c r="C28" s="294"/>
      <c r="D28" s="296"/>
      <c r="E28" s="297"/>
      <c r="F28" s="298"/>
      <c r="G28" s="298"/>
      <c r="H28" s="304"/>
      <c r="I28" s="279"/>
      <c r="J28" s="305"/>
      <c r="K28" s="305"/>
      <c r="L28" s="80"/>
      <c r="M28" s="81"/>
      <c r="N28" s="117"/>
      <c r="O28" s="82"/>
    </row>
    <row r="29" spans="1:16" s="540" customFormat="1" ht="13.5" thickBot="1">
      <c r="A29" s="534" t="s">
        <v>479</v>
      </c>
      <c r="B29" s="535"/>
      <c r="C29" s="536"/>
      <c r="D29" s="537"/>
      <c r="E29" s="538"/>
      <c r="F29" s="538"/>
      <c r="G29" s="538"/>
      <c r="M29" s="541"/>
      <c r="O29" s="542"/>
      <c r="P29" s="542"/>
    </row>
    <row r="30" spans="1:15" s="78" customFormat="1" ht="12.75">
      <c r="A30" s="295"/>
      <c r="B30" s="79"/>
      <c r="C30" s="313"/>
      <c r="D30" s="296"/>
      <c r="E30" s="297"/>
      <c r="F30" s="298"/>
      <c r="G30" s="298"/>
      <c r="H30" s="299"/>
      <c r="I30" s="300"/>
      <c r="J30" s="301"/>
      <c r="K30" s="301"/>
      <c r="L30" s="80"/>
      <c r="M30" s="81"/>
      <c r="N30" s="117"/>
      <c r="O30" s="82"/>
    </row>
    <row r="31" spans="1:15" s="78" customFormat="1" ht="84">
      <c r="A31" s="295" t="str">
        <f>$B$11</f>
        <v>I.</v>
      </c>
      <c r="B31" s="79">
        <f>1</f>
        <v>1</v>
      </c>
      <c r="C31" s="294" t="s">
        <v>461</v>
      </c>
      <c r="D31" s="296" t="s">
        <v>10</v>
      </c>
      <c r="E31" s="297">
        <v>1</v>
      </c>
      <c r="F31" s="298">
        <f>IF(OSNOVA!$B$42=1,+H31*FRD*DF*(I31+1),"")</f>
        <v>0</v>
      </c>
      <c r="G31" s="298">
        <f>IF(OSNOVA!$B$42=1,E31*F31,"")</f>
        <v>0</v>
      </c>
      <c r="H31" s="299"/>
      <c r="I31" s="300"/>
      <c r="J31" s="301"/>
      <c r="K31" s="301"/>
      <c r="L31" s="80"/>
      <c r="M31" s="81"/>
      <c r="N31" s="117"/>
      <c r="O31" s="82"/>
    </row>
    <row r="32" spans="1:15" s="78" customFormat="1" ht="36">
      <c r="A32" s="295"/>
      <c r="B32" s="79"/>
      <c r="C32" s="294" t="s">
        <v>495</v>
      </c>
      <c r="D32" s="296" t="s">
        <v>10</v>
      </c>
      <c r="E32" s="297">
        <v>1</v>
      </c>
      <c r="F32" s="298">
        <f>IF(OSNOVA!$B$42=1,+H32*FRD*DF*(I32+1),"")</f>
        <v>0</v>
      </c>
      <c r="G32" s="298">
        <f>IF(OSNOVA!$B$42=1,E32*F32,"")</f>
        <v>0</v>
      </c>
      <c r="H32" s="299"/>
      <c r="I32" s="300"/>
      <c r="J32" s="301"/>
      <c r="K32" s="301"/>
      <c r="L32" s="80"/>
      <c r="M32" s="81"/>
      <c r="N32" s="117"/>
      <c r="O32" s="84"/>
    </row>
    <row r="33" spans="1:15" s="78" customFormat="1" ht="24">
      <c r="A33" s="295"/>
      <c r="B33" s="79"/>
      <c r="C33" s="294" t="s">
        <v>539</v>
      </c>
      <c r="D33" s="296" t="s">
        <v>10</v>
      </c>
      <c r="E33" s="297">
        <v>1</v>
      </c>
      <c r="F33" s="298">
        <f>IF(OSNOVA!$B$42=1,+H33*FRD*DF*(I33+1),"")</f>
        <v>0</v>
      </c>
      <c r="G33" s="298">
        <f>IF(OSNOVA!$B$42=1,E33*F33,"")</f>
        <v>0</v>
      </c>
      <c r="H33" s="299"/>
      <c r="I33" s="300"/>
      <c r="J33" s="301"/>
      <c r="K33" s="301"/>
      <c r="L33" s="80"/>
      <c r="M33" s="81"/>
      <c r="N33" s="117"/>
      <c r="O33" s="82"/>
    </row>
    <row r="34" spans="1:15" s="78" customFormat="1" ht="12.75">
      <c r="A34" s="295"/>
      <c r="B34" s="79"/>
      <c r="C34" s="289" t="s">
        <v>360</v>
      </c>
      <c r="D34" s="296" t="s">
        <v>10</v>
      </c>
      <c r="E34" s="297">
        <v>1</v>
      </c>
      <c r="F34" s="298">
        <f>IF(OSNOVA!$B$42=1,+H34*FRD*DF*(I34+1),"")</f>
        <v>0</v>
      </c>
      <c r="G34" s="298">
        <f>IF(OSNOVA!$B$42=1,E34*F34,"")</f>
        <v>0</v>
      </c>
      <c r="H34" s="299"/>
      <c r="I34" s="300"/>
      <c r="J34" s="301"/>
      <c r="K34" s="301"/>
      <c r="L34" s="80"/>
      <c r="M34" s="81"/>
      <c r="N34" s="117"/>
      <c r="O34" s="84"/>
    </row>
    <row r="35" spans="1:15" s="85" customFormat="1" ht="12.75">
      <c r="A35" s="307"/>
      <c r="B35" s="184"/>
      <c r="C35" s="312" t="s">
        <v>540</v>
      </c>
      <c r="D35" s="296" t="s">
        <v>103</v>
      </c>
      <c r="E35" s="297">
        <v>1</v>
      </c>
      <c r="F35" s="298">
        <f>IF(OSNOVA!$B$42=1,+H35*FRD*DF*(I35+1),"")</f>
        <v>0</v>
      </c>
      <c r="G35" s="298">
        <f>IF(OSNOVA!$B$42=1,E35*F35,"")</f>
        <v>0</v>
      </c>
      <c r="H35" s="299"/>
      <c r="I35" s="300"/>
      <c r="J35" s="301"/>
      <c r="K35" s="301"/>
      <c r="L35" s="118"/>
      <c r="M35" s="83"/>
      <c r="N35" s="117"/>
      <c r="O35" s="82"/>
    </row>
    <row r="36" spans="1:15" s="85" customFormat="1" ht="24">
      <c r="A36" s="307"/>
      <c r="B36" s="184"/>
      <c r="C36" s="312" t="s">
        <v>225</v>
      </c>
      <c r="D36" s="296" t="s">
        <v>103</v>
      </c>
      <c r="E36" s="297">
        <v>2</v>
      </c>
      <c r="F36" s="298">
        <f>IF(OSNOVA!$B$42=1,+H36*FRD*DF*(I36+1),"")</f>
        <v>0</v>
      </c>
      <c r="G36" s="298">
        <f>IF(OSNOVA!$B$42=1,E36*F36,"")</f>
        <v>0</v>
      </c>
      <c r="H36" s="299"/>
      <c r="I36" s="300"/>
      <c r="J36" s="301"/>
      <c r="K36" s="301"/>
      <c r="L36" s="118"/>
      <c r="M36" s="83"/>
      <c r="N36" s="117"/>
      <c r="O36" s="82"/>
    </row>
    <row r="37" spans="1:15" s="85" customFormat="1" ht="24">
      <c r="A37" s="307"/>
      <c r="B37" s="184"/>
      <c r="C37" s="312" t="s">
        <v>476</v>
      </c>
      <c r="D37" s="296" t="s">
        <v>103</v>
      </c>
      <c r="E37" s="297">
        <v>2</v>
      </c>
      <c r="F37" s="298">
        <f>IF(OSNOVA!$B$42=1,+H37*FRD*DF*(I37+1),"")</f>
        <v>0</v>
      </c>
      <c r="G37" s="298">
        <f>IF(OSNOVA!$B$42=1,E37*F37,"")</f>
        <v>0</v>
      </c>
      <c r="H37" s="299"/>
      <c r="I37" s="300"/>
      <c r="J37" s="301"/>
      <c r="K37" s="301"/>
      <c r="L37" s="118"/>
      <c r="M37" s="83"/>
      <c r="N37" s="117"/>
      <c r="O37" s="82"/>
    </row>
    <row r="38" spans="1:15" s="85" customFormat="1" ht="24">
      <c r="A38" s="307"/>
      <c r="B38" s="184"/>
      <c r="C38" s="312" t="s">
        <v>541</v>
      </c>
      <c r="D38" s="296" t="s">
        <v>103</v>
      </c>
      <c r="E38" s="297">
        <v>1</v>
      </c>
      <c r="F38" s="298">
        <f>IF(OSNOVA!$B$42=1,+H38*FRD*DF*(I38+1),"")</f>
        <v>0</v>
      </c>
      <c r="G38" s="298">
        <f>IF(OSNOVA!$B$42=1,E38*F38,"")</f>
        <v>0</v>
      </c>
      <c r="H38" s="299"/>
      <c r="I38" s="300"/>
      <c r="J38" s="301"/>
      <c r="K38" s="301"/>
      <c r="L38" s="118"/>
      <c r="M38" s="83"/>
      <c r="N38" s="117"/>
      <c r="O38" s="82"/>
    </row>
    <row r="39" spans="1:15" s="78" customFormat="1" ht="24">
      <c r="A39" s="295"/>
      <c r="B39" s="79"/>
      <c r="C39" s="312" t="s">
        <v>496</v>
      </c>
      <c r="D39" s="296" t="s">
        <v>10</v>
      </c>
      <c r="E39" s="297">
        <v>2</v>
      </c>
      <c r="F39" s="298">
        <f>IF(OSNOVA!$B$42=1,+H39*FRD*DF*(I39+1),"")</f>
        <v>0</v>
      </c>
      <c r="G39" s="298">
        <f>IF(OSNOVA!$B$42=1,E39*F39,"")</f>
        <v>0</v>
      </c>
      <c r="H39" s="299"/>
      <c r="I39" s="300"/>
      <c r="J39" s="301"/>
      <c r="K39" s="301"/>
      <c r="L39" s="80"/>
      <c r="M39" s="81"/>
      <c r="N39" s="117"/>
      <c r="O39" s="82"/>
    </row>
    <row r="40" spans="1:15" s="78" customFormat="1" ht="24">
      <c r="A40" s="295"/>
      <c r="B40" s="79"/>
      <c r="C40" s="312" t="s">
        <v>199</v>
      </c>
      <c r="D40" s="296" t="s">
        <v>10</v>
      </c>
      <c r="E40" s="297">
        <v>1</v>
      </c>
      <c r="F40" s="298">
        <f>IF(OSNOVA!$B$42=1,+H40*FRD*DF*(I40+1),"")</f>
        <v>0</v>
      </c>
      <c r="G40" s="298">
        <f>IF(OSNOVA!$B$42=1,E40*F40,"")</f>
        <v>0</v>
      </c>
      <c r="H40" s="299"/>
      <c r="I40" s="300"/>
      <c r="J40" s="301"/>
      <c r="K40" s="301"/>
      <c r="L40" s="80"/>
      <c r="M40" s="81"/>
      <c r="N40" s="117"/>
      <c r="O40" s="82"/>
    </row>
    <row r="41" spans="1:15" s="78" customFormat="1" ht="24">
      <c r="A41" s="295"/>
      <c r="B41" s="79"/>
      <c r="C41" s="312" t="s">
        <v>201</v>
      </c>
      <c r="D41" s="296" t="s">
        <v>10</v>
      </c>
      <c r="E41" s="297">
        <v>3</v>
      </c>
      <c r="F41" s="298">
        <f>IF(OSNOVA!$B$42=1,+H41*FRD*DF*(I41+1),"")</f>
        <v>0</v>
      </c>
      <c r="G41" s="298">
        <f>IF(OSNOVA!$B$42=1,E41*F41,"")</f>
        <v>0</v>
      </c>
      <c r="H41" s="299"/>
      <c r="I41" s="300"/>
      <c r="J41" s="301"/>
      <c r="K41" s="301"/>
      <c r="L41" s="80"/>
      <c r="M41" s="81"/>
      <c r="N41" s="117"/>
      <c r="O41" s="82"/>
    </row>
    <row r="42" spans="1:15" s="78" customFormat="1" ht="24">
      <c r="A42" s="295"/>
      <c r="B42" s="79"/>
      <c r="C42" s="312" t="s">
        <v>493</v>
      </c>
      <c r="D42" s="296" t="s">
        <v>10</v>
      </c>
      <c r="E42" s="297">
        <v>4</v>
      </c>
      <c r="F42" s="298">
        <f>IF(OSNOVA!$B$42=1,+H42*FRD*DF*(I42+1),"")</f>
        <v>0</v>
      </c>
      <c r="G42" s="298">
        <f>IF(OSNOVA!$B$42=1,E42*F42,"")</f>
        <v>0</v>
      </c>
      <c r="H42" s="299"/>
      <c r="I42" s="300"/>
      <c r="J42" s="301"/>
      <c r="K42" s="301"/>
      <c r="L42" s="80"/>
      <c r="M42" s="81"/>
      <c r="N42" s="117"/>
      <c r="O42" s="82"/>
    </row>
    <row r="43" spans="1:15" s="78" customFormat="1" ht="24">
      <c r="A43" s="295"/>
      <c r="B43" s="79"/>
      <c r="C43" s="294" t="s">
        <v>477</v>
      </c>
      <c r="D43" s="296" t="s">
        <v>10</v>
      </c>
      <c r="E43" s="297">
        <v>2</v>
      </c>
      <c r="F43" s="298">
        <f>IF(OSNOVA!$B$42=1,+H43*FRD*DF*(I43+1),"")</f>
        <v>0</v>
      </c>
      <c r="G43" s="298">
        <f>IF(OSNOVA!$B$42=1,E43*F43,"")</f>
        <v>0</v>
      </c>
      <c r="H43" s="299"/>
      <c r="I43" s="300"/>
      <c r="J43" s="301"/>
      <c r="K43" s="301"/>
      <c r="L43" s="80"/>
      <c r="M43" s="81"/>
      <c r="N43" s="117"/>
      <c r="O43" s="82"/>
    </row>
    <row r="44" spans="1:15" s="78" customFormat="1" ht="12.75">
      <c r="A44" s="295"/>
      <c r="B44" s="79"/>
      <c r="C44" s="294" t="s">
        <v>270</v>
      </c>
      <c r="D44" s="296" t="s">
        <v>10</v>
      </c>
      <c r="E44" s="297">
        <v>1</v>
      </c>
      <c r="F44" s="298">
        <f>IF(OSNOVA!$B$42=1,+H44*FRD*DF*(I44+1),"")</f>
        <v>0</v>
      </c>
      <c r="G44" s="298">
        <f>IF(OSNOVA!$B$42=1,E44*F44,"")</f>
        <v>0</v>
      </c>
      <c r="H44" s="299"/>
      <c r="I44" s="300"/>
      <c r="J44" s="301"/>
      <c r="K44" s="301"/>
      <c r="L44" s="80"/>
      <c r="M44" s="81"/>
      <c r="N44" s="117"/>
      <c r="O44" s="82"/>
    </row>
    <row r="45" spans="1:15" s="78" customFormat="1" ht="24">
      <c r="A45" s="295"/>
      <c r="B45" s="79"/>
      <c r="C45" s="294" t="s">
        <v>262</v>
      </c>
      <c r="D45" s="296" t="s">
        <v>10</v>
      </c>
      <c r="E45" s="297">
        <v>1</v>
      </c>
      <c r="F45" s="298">
        <f>IF(OSNOVA!$B$42=1,+H45*FRD*DF*(I45+1),"")</f>
        <v>0</v>
      </c>
      <c r="G45" s="298">
        <f>IF(OSNOVA!$B$42=1,E45*F45,"")</f>
        <v>0</v>
      </c>
      <c r="H45" s="299"/>
      <c r="I45" s="300"/>
      <c r="J45" s="301"/>
      <c r="K45" s="301"/>
      <c r="L45" s="80"/>
      <c r="M45" s="81"/>
      <c r="N45" s="117"/>
      <c r="O45" s="82"/>
    </row>
    <row r="46" spans="1:15" s="78" customFormat="1" ht="24">
      <c r="A46" s="295"/>
      <c r="B46" s="79"/>
      <c r="C46" s="313" t="s">
        <v>542</v>
      </c>
      <c r="D46" s="296" t="s">
        <v>10</v>
      </c>
      <c r="E46" s="297">
        <v>1</v>
      </c>
      <c r="F46" s="298">
        <f>IF(OSNOVA!$B$42=1,+H46*FRD*DF*(I46+1),"")</f>
        <v>0</v>
      </c>
      <c r="G46" s="298">
        <f>IF(OSNOVA!$B$42=1,E46*F46,"")</f>
        <v>0</v>
      </c>
      <c r="H46" s="299"/>
      <c r="I46" s="300"/>
      <c r="J46" s="301"/>
      <c r="K46" s="301"/>
      <c r="L46" s="80"/>
      <c r="M46" s="81"/>
      <c r="N46" s="117"/>
      <c r="O46" s="84"/>
    </row>
    <row r="47" spans="1:15" s="78" customFormat="1" ht="12.75">
      <c r="A47" s="295"/>
      <c r="B47" s="79"/>
      <c r="C47" s="313" t="s">
        <v>543</v>
      </c>
      <c r="D47" s="296" t="s">
        <v>10</v>
      </c>
      <c r="E47" s="297">
        <v>1</v>
      </c>
      <c r="F47" s="298">
        <f>IF(OSNOVA!$B$42=1,+H47*FRD*DF*(I47+1),"")</f>
        <v>0</v>
      </c>
      <c r="G47" s="298">
        <f>IF(OSNOVA!$B$42=1,E47*F47,"")</f>
        <v>0</v>
      </c>
      <c r="H47" s="299"/>
      <c r="I47" s="300"/>
      <c r="J47" s="301"/>
      <c r="K47" s="301"/>
      <c r="L47" s="80"/>
      <c r="M47" s="81"/>
      <c r="N47" s="117"/>
      <c r="O47" s="84"/>
    </row>
    <row r="48" spans="1:15" s="78" customFormat="1" ht="36">
      <c r="A48" s="295"/>
      <c r="B48" s="79"/>
      <c r="C48" s="313" t="s">
        <v>186</v>
      </c>
      <c r="D48" s="296" t="s">
        <v>10</v>
      </c>
      <c r="E48" s="297">
        <v>1</v>
      </c>
      <c r="F48" s="298">
        <f>IF(OSNOVA!$B$42=1,+H48*FRD*DF*(I48+1),"")</f>
        <v>0</v>
      </c>
      <c r="G48" s="298">
        <f>IF(OSNOVA!$B$42=1,E48*F48,"")</f>
        <v>0</v>
      </c>
      <c r="H48" s="299"/>
      <c r="I48" s="300"/>
      <c r="J48" s="301"/>
      <c r="K48" s="301"/>
      <c r="L48" s="80"/>
      <c r="M48" s="81"/>
      <c r="N48" s="117"/>
      <c r="O48" s="84"/>
    </row>
    <row r="49" spans="1:15" s="78" customFormat="1" ht="102" customHeight="1">
      <c r="A49" s="295"/>
      <c r="B49" s="79"/>
      <c r="C49" s="313" t="s">
        <v>226</v>
      </c>
      <c r="D49" s="296" t="s">
        <v>103</v>
      </c>
      <c r="E49" s="297">
        <v>1</v>
      </c>
      <c r="F49" s="298">
        <f>IF(OSNOVA!$B$42=1,+H49*FRD*DF*(I49+1),"")</f>
        <v>0</v>
      </c>
      <c r="G49" s="298">
        <f>IF(OSNOVA!$B$42=1,E49*F49,"")</f>
        <v>0</v>
      </c>
      <c r="H49" s="299"/>
      <c r="I49" s="300"/>
      <c r="J49" s="301"/>
      <c r="K49" s="301"/>
      <c r="L49" s="80"/>
      <c r="M49" s="81"/>
      <c r="N49" s="117"/>
      <c r="O49" s="82"/>
    </row>
    <row r="50" spans="1:15" s="78" customFormat="1" ht="12.75">
      <c r="A50" s="295"/>
      <c r="B50" s="79"/>
      <c r="C50" s="313"/>
      <c r="D50" s="296"/>
      <c r="E50" s="297"/>
      <c r="F50" s="298"/>
      <c r="G50" s="298"/>
      <c r="H50" s="299"/>
      <c r="I50" s="300"/>
      <c r="J50" s="301"/>
      <c r="K50" s="301"/>
      <c r="L50" s="80"/>
      <c r="M50" s="81"/>
      <c r="N50" s="117"/>
      <c r="O50" s="82"/>
    </row>
    <row r="51" spans="1:15" s="78" customFormat="1" ht="72">
      <c r="A51" s="295" t="str">
        <f>$B$11</f>
        <v>I.</v>
      </c>
      <c r="B51" s="79">
        <f>COUNT($A12:B$28)+1</f>
        <v>3</v>
      </c>
      <c r="C51" s="294" t="s">
        <v>463</v>
      </c>
      <c r="D51" s="296" t="s">
        <v>10</v>
      </c>
      <c r="E51" s="297">
        <v>1</v>
      </c>
      <c r="F51" s="298">
        <f>IF(OSNOVA!$B$42=1,+H51*FRD*DF*(I51+1),"")</f>
        <v>0</v>
      </c>
      <c r="G51" s="298">
        <f>IF(OSNOVA!$B$42=1,E51*F51,"")</f>
        <v>0</v>
      </c>
      <c r="H51" s="299"/>
      <c r="I51" s="300"/>
      <c r="J51" s="301"/>
      <c r="K51" s="301"/>
      <c r="L51" s="80"/>
      <c r="M51" s="81"/>
      <c r="N51" s="117"/>
      <c r="O51" s="82"/>
    </row>
    <row r="52" spans="1:15" s="78" customFormat="1" ht="12.75">
      <c r="A52" s="295"/>
      <c r="B52" s="79"/>
      <c r="C52" s="294" t="s">
        <v>462</v>
      </c>
      <c r="D52" s="296" t="s">
        <v>10</v>
      </c>
      <c r="E52" s="297">
        <v>1</v>
      </c>
      <c r="F52" s="298">
        <f>IF(OSNOVA!$B$42=1,+H52*FRD*DF*(I52+1),"")</f>
        <v>0</v>
      </c>
      <c r="G52" s="298">
        <f>IF(OSNOVA!$B$42=1,E52*F52,"")</f>
        <v>0</v>
      </c>
      <c r="H52" s="299"/>
      <c r="I52" s="300"/>
      <c r="J52" s="301"/>
      <c r="K52" s="301"/>
      <c r="L52" s="80"/>
      <c r="M52" s="81"/>
      <c r="N52" s="117"/>
      <c r="O52" s="84"/>
    </row>
    <row r="53" spans="1:15" s="78" customFormat="1" ht="24">
      <c r="A53" s="295"/>
      <c r="B53" s="79"/>
      <c r="C53" s="312" t="s">
        <v>199</v>
      </c>
      <c r="D53" s="296" t="s">
        <v>10</v>
      </c>
      <c r="E53" s="297">
        <v>3</v>
      </c>
      <c r="F53" s="298">
        <f>IF(OSNOVA!$B$42=1,+H53*FRD*DF*(I53+1),"")</f>
        <v>0</v>
      </c>
      <c r="G53" s="298">
        <f>IF(OSNOVA!$B$42=1,E53*F53,"")</f>
        <v>0</v>
      </c>
      <c r="H53" s="299"/>
      <c r="I53" s="300"/>
      <c r="J53" s="301"/>
      <c r="K53" s="301"/>
      <c r="L53" s="80"/>
      <c r="M53" s="81"/>
      <c r="N53" s="117"/>
      <c r="O53" s="82"/>
    </row>
    <row r="54" spans="1:15" s="78" customFormat="1" ht="24">
      <c r="A54" s="295"/>
      <c r="B54" s="79"/>
      <c r="C54" s="312" t="s">
        <v>233</v>
      </c>
      <c r="D54" s="296" t="s">
        <v>10</v>
      </c>
      <c r="E54" s="297">
        <v>1</v>
      </c>
      <c r="F54" s="298">
        <f>IF(OSNOVA!$B$42=1,+H54*FRD*DF*(I54+1),"")</f>
        <v>0</v>
      </c>
      <c r="G54" s="298">
        <f>IF(OSNOVA!$B$42=1,E54*F54,"")</f>
        <v>0</v>
      </c>
      <c r="H54" s="299"/>
      <c r="I54" s="300"/>
      <c r="J54" s="301"/>
      <c r="K54" s="301"/>
      <c r="L54" s="80"/>
      <c r="M54" s="81"/>
      <c r="N54" s="117"/>
      <c r="O54" s="82"/>
    </row>
    <row r="55" spans="1:15" s="78" customFormat="1" ht="24">
      <c r="A55" s="295"/>
      <c r="B55" s="79"/>
      <c r="C55" s="312" t="s">
        <v>201</v>
      </c>
      <c r="D55" s="296" t="s">
        <v>10</v>
      </c>
      <c r="E55" s="297">
        <v>7</v>
      </c>
      <c r="F55" s="298">
        <f>IF(OSNOVA!$B$42=1,+H55*FRD*DF*(I55+1),"")</f>
        <v>0</v>
      </c>
      <c r="G55" s="298">
        <f>IF(OSNOVA!$B$42=1,E55*F55,"")</f>
        <v>0</v>
      </c>
      <c r="H55" s="299"/>
      <c r="I55" s="300"/>
      <c r="J55" s="301"/>
      <c r="K55" s="301"/>
      <c r="L55" s="80"/>
      <c r="M55" s="81"/>
      <c r="N55" s="117"/>
      <c r="O55" s="82"/>
    </row>
    <row r="56" spans="1:15" s="78" customFormat="1" ht="24">
      <c r="A56" s="295"/>
      <c r="B56" s="79"/>
      <c r="C56" s="312" t="s">
        <v>227</v>
      </c>
      <c r="D56" s="296" t="s">
        <v>10</v>
      </c>
      <c r="E56" s="297">
        <v>6</v>
      </c>
      <c r="F56" s="298">
        <f>IF(OSNOVA!$B$42=1,+H56*FRD*DF*(I56+1),"")</f>
        <v>0</v>
      </c>
      <c r="G56" s="298">
        <f>IF(OSNOVA!$B$42=1,E56*F56,"")</f>
        <v>0</v>
      </c>
      <c r="H56" s="299"/>
      <c r="I56" s="300"/>
      <c r="J56" s="301"/>
      <c r="K56" s="301"/>
      <c r="L56" s="80"/>
      <c r="M56" s="81"/>
      <c r="N56" s="117"/>
      <c r="O56" s="82"/>
    </row>
    <row r="57" spans="1:15" s="78" customFormat="1" ht="24">
      <c r="A57" s="295"/>
      <c r="B57" s="79"/>
      <c r="C57" s="312" t="s">
        <v>493</v>
      </c>
      <c r="D57" s="296" t="s">
        <v>10</v>
      </c>
      <c r="E57" s="297">
        <v>3</v>
      </c>
      <c r="F57" s="298">
        <f>IF(OSNOVA!$B$42=1,+H57*FRD*DF*(I57+1),"")</f>
        <v>0</v>
      </c>
      <c r="G57" s="298">
        <f>IF(OSNOVA!$B$42=1,E57*F57,"")</f>
        <v>0</v>
      </c>
      <c r="H57" s="299"/>
      <c r="I57" s="300"/>
      <c r="J57" s="301"/>
      <c r="K57" s="301"/>
      <c r="L57" s="80"/>
      <c r="M57" s="81"/>
      <c r="N57" s="117"/>
      <c r="O57" s="82"/>
    </row>
    <row r="58" spans="1:15" s="78" customFormat="1" ht="24">
      <c r="A58" s="295"/>
      <c r="B58" s="79"/>
      <c r="C58" s="294" t="s">
        <v>544</v>
      </c>
      <c r="D58" s="296" t="s">
        <v>10</v>
      </c>
      <c r="E58" s="297">
        <v>2</v>
      </c>
      <c r="F58" s="298">
        <f>IF(OSNOVA!$B$42=1,+H58*FRD*DF*(I58+1),"")</f>
        <v>0</v>
      </c>
      <c r="G58" s="298">
        <f>IF(OSNOVA!$B$42=1,E58*F58,"")</f>
        <v>0</v>
      </c>
      <c r="H58" s="299"/>
      <c r="I58" s="300"/>
      <c r="J58" s="301"/>
      <c r="K58" s="301"/>
      <c r="L58" s="80"/>
      <c r="M58" s="81"/>
      <c r="N58" s="117"/>
      <c r="O58" s="82"/>
    </row>
    <row r="59" spans="1:15" s="78" customFormat="1" ht="24">
      <c r="A59" s="295"/>
      <c r="B59" s="79"/>
      <c r="C59" s="294" t="s">
        <v>545</v>
      </c>
      <c r="D59" s="296" t="s">
        <v>10</v>
      </c>
      <c r="E59" s="297">
        <v>1</v>
      </c>
      <c r="F59" s="298">
        <f>IF(OSNOVA!$B$42=1,+H59*FRD*DF*(I59+1),"")</f>
        <v>0</v>
      </c>
      <c r="G59" s="298">
        <f>IF(OSNOVA!$B$42=1,E59*F59,"")</f>
        <v>0</v>
      </c>
      <c r="H59" s="299"/>
      <c r="I59" s="300"/>
      <c r="J59" s="301"/>
      <c r="K59" s="301"/>
      <c r="L59" s="80"/>
      <c r="M59" s="81"/>
      <c r="N59" s="117"/>
      <c r="O59" s="82"/>
    </row>
    <row r="60" spans="1:15" s="78" customFormat="1" ht="12.75">
      <c r="A60" s="295"/>
      <c r="B60" s="79"/>
      <c r="C60" s="294" t="s">
        <v>497</v>
      </c>
      <c r="D60" s="296" t="s">
        <v>10</v>
      </c>
      <c r="E60" s="297">
        <v>1</v>
      </c>
      <c r="F60" s="298">
        <f>IF(OSNOVA!$B$42=1,+H60*FRD*DF*(I60+1),"")</f>
        <v>0</v>
      </c>
      <c r="G60" s="298">
        <f>IF(OSNOVA!$B$42=1,E60*F60,"")</f>
        <v>0</v>
      </c>
      <c r="H60" s="299"/>
      <c r="I60" s="300"/>
      <c r="J60" s="301"/>
      <c r="K60" s="301"/>
      <c r="L60" s="80"/>
      <c r="M60" s="81"/>
      <c r="N60" s="117"/>
      <c r="O60" s="82"/>
    </row>
    <row r="61" spans="1:15" s="78" customFormat="1" ht="24">
      <c r="A61" s="295"/>
      <c r="B61" s="79"/>
      <c r="C61" s="294" t="s">
        <v>185</v>
      </c>
      <c r="D61" s="296" t="s">
        <v>10</v>
      </c>
      <c r="E61" s="297">
        <v>1</v>
      </c>
      <c r="F61" s="298">
        <f>IF(OSNOVA!$B$42=1,+H61*FRD*DF*(I61+1),"")</f>
        <v>0</v>
      </c>
      <c r="G61" s="298">
        <f>IF(OSNOVA!$B$42=1,E61*F61,"")</f>
        <v>0</v>
      </c>
      <c r="H61" s="299"/>
      <c r="I61" s="300"/>
      <c r="J61" s="301"/>
      <c r="K61" s="301"/>
      <c r="L61" s="80"/>
      <c r="M61" s="81"/>
      <c r="N61" s="117"/>
      <c r="O61" s="82"/>
    </row>
    <row r="62" spans="1:15" s="78" customFormat="1" ht="24">
      <c r="A62" s="295"/>
      <c r="B62" s="79"/>
      <c r="C62" s="313" t="s">
        <v>542</v>
      </c>
      <c r="D62" s="296" t="s">
        <v>10</v>
      </c>
      <c r="E62" s="297">
        <v>1</v>
      </c>
      <c r="F62" s="298">
        <f>IF(OSNOVA!$B$42=1,+H62*FRD*DF*(I62+1),"")</f>
        <v>0</v>
      </c>
      <c r="G62" s="298">
        <f>IF(OSNOVA!$B$42=1,E62*F62,"")</f>
        <v>0</v>
      </c>
      <c r="H62" s="299"/>
      <c r="I62" s="300"/>
      <c r="J62" s="301"/>
      <c r="K62" s="301"/>
      <c r="L62" s="80"/>
      <c r="M62" s="81"/>
      <c r="N62" s="117"/>
      <c r="O62" s="84"/>
    </row>
    <row r="63" spans="1:15" s="78" customFormat="1" ht="36">
      <c r="A63" s="295"/>
      <c r="B63" s="79"/>
      <c r="C63" s="294" t="s">
        <v>581</v>
      </c>
      <c r="D63" s="296" t="s">
        <v>103</v>
      </c>
      <c r="E63" s="297">
        <v>1</v>
      </c>
      <c r="F63" s="298">
        <f>IF(OSNOVA!$B$42=1,+H63*FRD*DF*(I63+1),"")</f>
        <v>0</v>
      </c>
      <c r="G63" s="298">
        <f>IF(OSNOVA!$B$42=1,E63*F63,"")</f>
        <v>0</v>
      </c>
      <c r="H63" s="299"/>
      <c r="I63" s="300"/>
      <c r="J63" s="301"/>
      <c r="K63" s="301"/>
      <c r="L63" s="80"/>
      <c r="M63" s="81"/>
      <c r="N63" s="117"/>
      <c r="O63" s="82"/>
    </row>
    <row r="64" spans="1:15" s="78" customFormat="1" ht="96">
      <c r="A64" s="295"/>
      <c r="B64" s="79"/>
      <c r="C64" s="313" t="s">
        <v>226</v>
      </c>
      <c r="D64" s="296" t="s">
        <v>103</v>
      </c>
      <c r="E64" s="297">
        <v>1</v>
      </c>
      <c r="F64" s="298">
        <f>IF(OSNOVA!$B$42=1,+H64*FRD*DF*(I64+1),"")</f>
        <v>0</v>
      </c>
      <c r="G64" s="298">
        <f>IF(OSNOVA!$B$42=1,E64*F64,"")</f>
        <v>0</v>
      </c>
      <c r="H64" s="299"/>
      <c r="I64" s="300"/>
      <c r="J64" s="301"/>
      <c r="K64" s="301"/>
      <c r="L64" s="80"/>
      <c r="M64" s="81"/>
      <c r="N64" s="117"/>
      <c r="O64" s="82"/>
    </row>
    <row r="65" spans="1:15" s="78" customFormat="1" ht="12.75">
      <c r="A65" s="295"/>
      <c r="B65" s="79"/>
      <c r="C65" s="313"/>
      <c r="D65" s="296"/>
      <c r="E65" s="297"/>
      <c r="F65" s="298"/>
      <c r="G65" s="298"/>
      <c r="H65" s="299"/>
      <c r="I65" s="300"/>
      <c r="J65" s="301"/>
      <c r="K65" s="301"/>
      <c r="L65" s="80"/>
      <c r="M65" s="81"/>
      <c r="N65" s="117"/>
      <c r="O65" s="82"/>
    </row>
    <row r="66" spans="1:15" s="78" customFormat="1" ht="96">
      <c r="A66" s="295" t="str">
        <f>$B$11</f>
        <v>I.</v>
      </c>
      <c r="B66" s="308">
        <f>COUNT($A$14:B64)+1</f>
        <v>5</v>
      </c>
      <c r="C66" s="512" t="s">
        <v>547</v>
      </c>
      <c r="D66" s="296" t="s">
        <v>10</v>
      </c>
      <c r="E66" s="297">
        <v>1</v>
      </c>
      <c r="F66" s="298">
        <f>IF(OSNOVA!$B$42=1,+H66*FRD*DF*(I66+1),"")</f>
        <v>0</v>
      </c>
      <c r="G66" s="298">
        <f>IF(OSNOVA!$B$42=1,E66*F66,"")</f>
        <v>0</v>
      </c>
      <c r="H66" s="299"/>
      <c r="I66" s="300"/>
      <c r="J66" s="301"/>
      <c r="K66" s="301"/>
      <c r="L66" s="80"/>
      <c r="M66" s="81"/>
      <c r="N66" s="117"/>
      <c r="O66" s="82"/>
    </row>
    <row r="67" spans="1:15" s="78" customFormat="1" ht="12.75">
      <c r="A67" s="295"/>
      <c r="B67" s="79"/>
      <c r="C67" s="294" t="s">
        <v>464</v>
      </c>
      <c r="D67" s="296" t="s">
        <v>103</v>
      </c>
      <c r="E67" s="297">
        <v>1</v>
      </c>
      <c r="F67" s="298">
        <f>IF(OSNOVA!$B$42=1,+H67*FRD*DF*(I67+1),"")</f>
        <v>0</v>
      </c>
      <c r="G67" s="298">
        <f>IF(OSNOVA!$B$42=1,E67*F67,"")</f>
        <v>0</v>
      </c>
      <c r="H67" s="299"/>
      <c r="I67" s="300"/>
      <c r="J67" s="301"/>
      <c r="K67" s="301"/>
      <c r="L67" s="80"/>
      <c r="M67" s="81"/>
      <c r="N67" s="117"/>
      <c r="O67" s="84"/>
    </row>
    <row r="68" spans="1:15" s="78" customFormat="1" ht="24">
      <c r="A68" s="295"/>
      <c r="B68" s="79"/>
      <c r="C68" s="312" t="s">
        <v>550</v>
      </c>
      <c r="D68" s="296" t="s">
        <v>10</v>
      </c>
      <c r="E68" s="297">
        <v>1</v>
      </c>
      <c r="F68" s="298">
        <f>IF(OSNOVA!$B$42=1,+H68*FRD*DF*(I68+1),"")</f>
        <v>0</v>
      </c>
      <c r="G68" s="298">
        <f>IF(OSNOVA!$B$42=1,E68*F68,"")</f>
        <v>0</v>
      </c>
      <c r="H68" s="299"/>
      <c r="I68" s="300"/>
      <c r="J68" s="301"/>
      <c r="K68" s="301"/>
      <c r="L68" s="80"/>
      <c r="M68" s="81"/>
      <c r="N68" s="117"/>
      <c r="O68" s="82"/>
    </row>
    <row r="69" spans="1:15" s="78" customFormat="1" ht="24">
      <c r="A69" s="295"/>
      <c r="B69" s="79"/>
      <c r="C69" s="312" t="s">
        <v>493</v>
      </c>
      <c r="D69" s="296" t="s">
        <v>10</v>
      </c>
      <c r="E69" s="297">
        <v>1</v>
      </c>
      <c r="F69" s="298">
        <f>IF(OSNOVA!$B$42=1,+H69*FRD*DF*(I69+1),"")</f>
        <v>0</v>
      </c>
      <c r="G69" s="298">
        <f>IF(OSNOVA!$B$42=1,E69*F69,"")</f>
        <v>0</v>
      </c>
      <c r="H69" s="299"/>
      <c r="I69" s="300"/>
      <c r="J69" s="301"/>
      <c r="K69" s="301"/>
      <c r="L69" s="80"/>
      <c r="M69" s="81"/>
      <c r="N69" s="117"/>
      <c r="O69" s="82"/>
    </row>
    <row r="70" spans="1:15" s="78" customFormat="1" ht="24">
      <c r="A70" s="295"/>
      <c r="B70" s="79"/>
      <c r="C70" s="312" t="s">
        <v>227</v>
      </c>
      <c r="D70" s="296" t="s">
        <v>10</v>
      </c>
      <c r="E70" s="297">
        <v>9</v>
      </c>
      <c r="F70" s="298">
        <f>IF(OSNOVA!$B$42=1,+H70*FRD*DF*(I70+1),"")</f>
        <v>0</v>
      </c>
      <c r="G70" s="298">
        <f>IF(OSNOVA!$B$42=1,E70*F70,"")</f>
        <v>0</v>
      </c>
      <c r="H70" s="299"/>
      <c r="I70" s="300"/>
      <c r="J70" s="301"/>
      <c r="K70" s="301"/>
      <c r="L70" s="80"/>
      <c r="M70" s="81"/>
      <c r="N70" s="117"/>
      <c r="O70" s="82"/>
    </row>
    <row r="71" spans="1:15" s="78" customFormat="1" ht="24">
      <c r="A71" s="295"/>
      <c r="B71" s="79"/>
      <c r="C71" s="312" t="s">
        <v>200</v>
      </c>
      <c r="D71" s="296" t="s">
        <v>10</v>
      </c>
      <c r="E71" s="297">
        <v>2</v>
      </c>
      <c r="F71" s="298">
        <f>IF(OSNOVA!$B$42=1,+H71*FRD*DF*(I71+1),"")</f>
        <v>0</v>
      </c>
      <c r="G71" s="298">
        <f>IF(OSNOVA!$B$42=1,E71*F71,"")</f>
        <v>0</v>
      </c>
      <c r="H71" s="299"/>
      <c r="I71" s="300"/>
      <c r="J71" s="301"/>
      <c r="K71" s="301"/>
      <c r="L71" s="80"/>
      <c r="M71" s="81"/>
      <c r="N71" s="117"/>
      <c r="O71" s="82"/>
    </row>
    <row r="72" spans="1:15" s="78" customFormat="1" ht="24">
      <c r="A72" s="295"/>
      <c r="B72" s="79"/>
      <c r="C72" s="312" t="s">
        <v>201</v>
      </c>
      <c r="D72" s="296" t="s">
        <v>10</v>
      </c>
      <c r="E72" s="297">
        <v>6</v>
      </c>
      <c r="F72" s="298">
        <f>IF(OSNOVA!$B$42=1,+H72*FRD*DF*(I72+1),"")</f>
        <v>0</v>
      </c>
      <c r="G72" s="298">
        <f>IF(OSNOVA!$B$42=1,E72*F72,"")</f>
        <v>0</v>
      </c>
      <c r="H72" s="299"/>
      <c r="I72" s="300"/>
      <c r="J72" s="301"/>
      <c r="K72" s="301"/>
      <c r="L72" s="80"/>
      <c r="M72" s="81"/>
      <c r="N72" s="117"/>
      <c r="O72" s="82"/>
    </row>
    <row r="73" spans="1:15" s="78" customFormat="1" ht="24">
      <c r="A73" s="295"/>
      <c r="B73" s="79"/>
      <c r="C73" s="312" t="s">
        <v>551</v>
      </c>
      <c r="D73" s="296" t="s">
        <v>10</v>
      </c>
      <c r="E73" s="297">
        <v>1</v>
      </c>
      <c r="F73" s="298">
        <f>IF(OSNOVA!$B$42=1,+H73*FRD*DF*(I73+1),"")</f>
        <v>0</v>
      </c>
      <c r="G73" s="298">
        <f>IF(OSNOVA!$B$42=1,E73*F73,"")</f>
        <v>0</v>
      </c>
      <c r="H73" s="299"/>
      <c r="I73" s="300"/>
      <c r="J73" s="301"/>
      <c r="K73" s="301"/>
      <c r="L73" s="80"/>
      <c r="M73" s="81"/>
      <c r="N73" s="117"/>
      <c r="O73" s="82"/>
    </row>
    <row r="74" spans="1:15" s="78" customFormat="1" ht="24">
      <c r="A74" s="295"/>
      <c r="B74" s="79"/>
      <c r="C74" s="312" t="s">
        <v>496</v>
      </c>
      <c r="D74" s="296" t="s">
        <v>10</v>
      </c>
      <c r="E74" s="297">
        <v>1</v>
      </c>
      <c r="F74" s="298">
        <f>IF(OSNOVA!$B$42=1,+H74*FRD*DF*(I74+1),"")</f>
        <v>0</v>
      </c>
      <c r="G74" s="298">
        <f>IF(OSNOVA!$B$42=1,E74*F74,"")</f>
        <v>0</v>
      </c>
      <c r="H74" s="299"/>
      <c r="I74" s="300"/>
      <c r="J74" s="301"/>
      <c r="K74" s="301"/>
      <c r="L74" s="80"/>
      <c r="M74" s="81"/>
      <c r="N74" s="117"/>
      <c r="O74" s="82"/>
    </row>
    <row r="75" spans="1:15" s="78" customFormat="1" ht="24">
      <c r="A75" s="295"/>
      <c r="B75" s="79"/>
      <c r="C75" s="294" t="s">
        <v>545</v>
      </c>
      <c r="D75" s="296" t="s">
        <v>10</v>
      </c>
      <c r="E75" s="297">
        <v>1</v>
      </c>
      <c r="F75" s="298">
        <f>IF(OSNOVA!$B$42=1,+H75*FRD*DF*(I75+1),"")</f>
        <v>0</v>
      </c>
      <c r="G75" s="298">
        <f>IF(OSNOVA!$B$42=1,E75*F75,"")</f>
        <v>0</v>
      </c>
      <c r="H75" s="299"/>
      <c r="I75" s="300"/>
      <c r="J75" s="301"/>
      <c r="K75" s="301"/>
      <c r="L75" s="80"/>
      <c r="M75" s="81"/>
      <c r="N75" s="117"/>
      <c r="O75" s="82"/>
    </row>
    <row r="76" spans="1:15" s="78" customFormat="1" ht="12.75">
      <c r="A76" s="295"/>
      <c r="B76" s="308"/>
      <c r="C76" s="388" t="s">
        <v>482</v>
      </c>
      <c r="D76" s="296" t="s">
        <v>10</v>
      </c>
      <c r="E76" s="297">
        <v>2</v>
      </c>
      <c r="F76" s="298">
        <f>IF(OSNOVA!$B$42=1,+H76*FRD*DF*(I76+1),"")</f>
        <v>0</v>
      </c>
      <c r="G76" s="298">
        <f>IF(OSNOVA!$B$42=1,E76*F76,"")</f>
        <v>0</v>
      </c>
      <c r="H76" s="299"/>
      <c r="I76" s="300"/>
      <c r="J76" s="301"/>
      <c r="K76" s="301"/>
      <c r="L76" s="80"/>
      <c r="M76" s="81"/>
      <c r="N76" s="117"/>
      <c r="O76" s="82"/>
    </row>
    <row r="77" spans="1:15" s="78" customFormat="1" ht="24">
      <c r="A77" s="295"/>
      <c r="B77" s="308"/>
      <c r="C77" s="388" t="s">
        <v>548</v>
      </c>
      <c r="D77" s="296" t="s">
        <v>10</v>
      </c>
      <c r="E77" s="297">
        <v>1</v>
      </c>
      <c r="F77" s="298">
        <f>IF(OSNOVA!$B$42=1,+H77*FRD*DF*(I77+1),"")</f>
        <v>0</v>
      </c>
      <c r="G77" s="298">
        <f>IF(OSNOVA!$B$42=1,E77*F77,"")</f>
        <v>0</v>
      </c>
      <c r="H77" s="299"/>
      <c r="I77" s="300"/>
      <c r="J77" s="301"/>
      <c r="K77" s="301"/>
      <c r="L77" s="80"/>
      <c r="M77" s="81"/>
      <c r="N77" s="117"/>
      <c r="O77" s="82"/>
    </row>
    <row r="78" spans="1:15" s="78" customFormat="1" ht="24">
      <c r="A78" s="295"/>
      <c r="B78" s="79"/>
      <c r="C78" s="312" t="s">
        <v>549</v>
      </c>
      <c r="D78" s="296" t="s">
        <v>10</v>
      </c>
      <c r="E78" s="297">
        <v>2</v>
      </c>
      <c r="F78" s="298">
        <f>IF(OSNOVA!$B$42=1,+H78*FRD*DF*(I78+1),"")</f>
        <v>0</v>
      </c>
      <c r="G78" s="298">
        <f>IF(OSNOVA!$B$42=1,E78*F78,"")</f>
        <v>0</v>
      </c>
      <c r="H78" s="299"/>
      <c r="I78" s="300"/>
      <c r="J78" s="301"/>
      <c r="K78" s="301"/>
      <c r="L78" s="80"/>
      <c r="M78" s="81"/>
      <c r="N78" s="117"/>
      <c r="O78" s="82"/>
    </row>
    <row r="79" spans="1:15" s="78" customFormat="1" ht="24">
      <c r="A79" s="295"/>
      <c r="B79" s="79"/>
      <c r="C79" s="312" t="s">
        <v>494</v>
      </c>
      <c r="D79" s="296" t="s">
        <v>10</v>
      </c>
      <c r="E79" s="297">
        <v>1</v>
      </c>
      <c r="F79" s="298">
        <f>IF(OSNOVA!$B$42=1,+H79*FRD*DF*(I79+1),"")</f>
        <v>0</v>
      </c>
      <c r="G79" s="298">
        <f>IF(OSNOVA!$B$42=1,E79*F79,"")</f>
        <v>0</v>
      </c>
      <c r="H79" s="299"/>
      <c r="I79" s="300"/>
      <c r="J79" s="301"/>
      <c r="K79" s="301"/>
      <c r="L79" s="80"/>
      <c r="M79" s="81"/>
      <c r="N79" s="117"/>
      <c r="O79" s="82"/>
    </row>
    <row r="80" spans="1:15" s="78" customFormat="1" ht="24">
      <c r="A80" s="295"/>
      <c r="B80" s="79"/>
      <c r="C80" s="312" t="s">
        <v>538</v>
      </c>
      <c r="D80" s="296" t="s">
        <v>10</v>
      </c>
      <c r="E80" s="297">
        <v>2</v>
      </c>
      <c r="F80" s="298">
        <f>IF(OSNOVA!$B$42=1,+H80*FRD*DF*(I80+1),"")</f>
        <v>0</v>
      </c>
      <c r="G80" s="298">
        <f>IF(OSNOVA!$B$42=1,E80*F80,"")</f>
        <v>0</v>
      </c>
      <c r="H80" s="299"/>
      <c r="I80" s="300"/>
      <c r="J80" s="301"/>
      <c r="K80" s="301"/>
      <c r="L80" s="80"/>
      <c r="M80" s="81"/>
      <c r="N80" s="117"/>
      <c r="O80" s="82"/>
    </row>
    <row r="81" spans="1:15" s="78" customFormat="1" ht="24">
      <c r="A81" s="295"/>
      <c r="B81" s="79"/>
      <c r="C81" s="294" t="s">
        <v>544</v>
      </c>
      <c r="D81" s="296" t="s">
        <v>10</v>
      </c>
      <c r="E81" s="297">
        <v>1</v>
      </c>
      <c r="F81" s="298">
        <f>IF(OSNOVA!$B$42=1,+H81*FRD*DF*(I81+1),"")</f>
        <v>0</v>
      </c>
      <c r="G81" s="298">
        <f>IF(OSNOVA!$B$42=1,E81*F81,"")</f>
        <v>0</v>
      </c>
      <c r="H81" s="299"/>
      <c r="I81" s="300"/>
      <c r="J81" s="301"/>
      <c r="K81" s="301"/>
      <c r="L81" s="80"/>
      <c r="M81" s="81"/>
      <c r="N81" s="117"/>
      <c r="O81" s="82"/>
    </row>
    <row r="82" spans="1:15" s="78" customFormat="1" ht="24">
      <c r="A82" s="295"/>
      <c r="B82" s="79"/>
      <c r="C82" s="294" t="s">
        <v>185</v>
      </c>
      <c r="D82" s="296" t="s">
        <v>10</v>
      </c>
      <c r="E82" s="297">
        <v>1</v>
      </c>
      <c r="F82" s="298">
        <f>IF(OSNOVA!$B$42=1,+H82*FRD*DF*(I82+1),"")</f>
        <v>0</v>
      </c>
      <c r="G82" s="298">
        <f>IF(OSNOVA!$B$42=1,E82*F82,"")</f>
        <v>0</v>
      </c>
      <c r="H82" s="299"/>
      <c r="I82" s="300"/>
      <c r="J82" s="301"/>
      <c r="K82" s="301"/>
      <c r="L82" s="80"/>
      <c r="M82" s="81"/>
      <c r="N82" s="117"/>
      <c r="O82" s="82"/>
    </row>
    <row r="83" spans="1:15" s="78" customFormat="1" ht="36">
      <c r="A83" s="295"/>
      <c r="B83" s="79"/>
      <c r="C83" s="294" t="s">
        <v>581</v>
      </c>
      <c r="D83" s="296" t="s">
        <v>103</v>
      </c>
      <c r="E83" s="297">
        <v>1</v>
      </c>
      <c r="F83" s="298">
        <f>IF(OSNOVA!$B$42=1,+H83*FRD*DF*(I83+1),"")</f>
        <v>0</v>
      </c>
      <c r="G83" s="298">
        <f>IF(OSNOVA!$B$42=1,E83*F83,"")</f>
        <v>0</v>
      </c>
      <c r="H83" s="299"/>
      <c r="I83" s="300"/>
      <c r="J83" s="301"/>
      <c r="K83" s="301"/>
      <c r="L83" s="80"/>
      <c r="M83" s="81"/>
      <c r="N83" s="117"/>
      <c r="O83" s="82"/>
    </row>
    <row r="84" spans="1:15" s="78" customFormat="1" ht="96">
      <c r="A84" s="295"/>
      <c r="B84" s="79"/>
      <c r="C84" s="313" t="s">
        <v>226</v>
      </c>
      <c r="D84" s="296" t="s">
        <v>103</v>
      </c>
      <c r="E84" s="297">
        <v>1</v>
      </c>
      <c r="F84" s="298">
        <f>IF(OSNOVA!$B$42=1,+H84*FRD*DF*(I84+1),"")</f>
        <v>0</v>
      </c>
      <c r="G84" s="298">
        <f>IF(OSNOVA!$B$42=1,E84*F84,"")</f>
        <v>0</v>
      </c>
      <c r="H84" s="299"/>
      <c r="I84" s="300"/>
      <c r="J84" s="301"/>
      <c r="K84" s="301"/>
      <c r="L84" s="80"/>
      <c r="M84" s="81"/>
      <c r="N84" s="117"/>
      <c r="O84" s="82"/>
    </row>
    <row r="85" spans="1:15" s="78" customFormat="1" ht="12.75">
      <c r="A85" s="295"/>
      <c r="B85" s="79"/>
      <c r="C85" s="513"/>
      <c r="D85" s="296"/>
      <c r="E85" s="297"/>
      <c r="F85" s="298"/>
      <c r="G85" s="298"/>
      <c r="H85" s="299"/>
      <c r="I85" s="300"/>
      <c r="J85" s="301"/>
      <c r="K85" s="301"/>
      <c r="L85" s="80"/>
      <c r="M85" s="81"/>
      <c r="N85" s="117"/>
      <c r="O85" s="82"/>
    </row>
    <row r="86" spans="1:15" s="78" customFormat="1" ht="96">
      <c r="A86" s="295" t="str">
        <f>$B$11</f>
        <v>I.</v>
      </c>
      <c r="B86" s="308">
        <f>COUNT($A$14:B85)+1</f>
        <v>6</v>
      </c>
      <c r="C86" s="512" t="s">
        <v>546</v>
      </c>
      <c r="D86" s="296" t="s">
        <v>10</v>
      </c>
      <c r="E86" s="297">
        <v>1</v>
      </c>
      <c r="F86" s="298">
        <f>IF(OSNOVA!$B$42=1,+H86*FRD*DF*(I86+1),"")</f>
        <v>0</v>
      </c>
      <c r="G86" s="298">
        <f>IF(OSNOVA!$B$42=1,E86*F86,"")</f>
        <v>0</v>
      </c>
      <c r="H86" s="299"/>
      <c r="I86" s="300"/>
      <c r="J86" s="301"/>
      <c r="K86" s="301"/>
      <c r="L86" s="80"/>
      <c r="M86" s="81"/>
      <c r="N86" s="117"/>
      <c r="O86" s="82"/>
    </row>
    <row r="87" spans="1:15" s="78" customFormat="1" ht="12.75">
      <c r="A87" s="295"/>
      <c r="B87" s="79"/>
      <c r="C87" s="294" t="s">
        <v>498</v>
      </c>
      <c r="D87" s="296" t="s">
        <v>103</v>
      </c>
      <c r="E87" s="297">
        <v>1</v>
      </c>
      <c r="F87" s="298">
        <f>IF(OSNOVA!$B$42=1,+H87*FRD*DF*(I87+1),"")</f>
        <v>0</v>
      </c>
      <c r="G87" s="298">
        <f>IF(OSNOVA!$B$42=1,E87*F87,"")</f>
        <v>0</v>
      </c>
      <c r="H87" s="299"/>
      <c r="I87" s="300"/>
      <c r="J87" s="301"/>
      <c r="K87" s="301"/>
      <c r="L87" s="80"/>
      <c r="M87" s="81"/>
      <c r="N87" s="117"/>
      <c r="O87" s="84"/>
    </row>
    <row r="88" spans="1:15" s="78" customFormat="1" ht="24">
      <c r="A88" s="295"/>
      <c r="B88" s="79"/>
      <c r="C88" s="312" t="s">
        <v>550</v>
      </c>
      <c r="D88" s="296" t="s">
        <v>10</v>
      </c>
      <c r="E88" s="297">
        <v>1</v>
      </c>
      <c r="F88" s="298">
        <f>IF(OSNOVA!$B$42=1,+H88*FRD*DF*(I88+1),"")</f>
        <v>0</v>
      </c>
      <c r="G88" s="298">
        <f>IF(OSNOVA!$B$42=1,E88*F88,"")</f>
        <v>0</v>
      </c>
      <c r="H88" s="299"/>
      <c r="I88" s="300"/>
      <c r="J88" s="301"/>
      <c r="K88" s="301"/>
      <c r="L88" s="80"/>
      <c r="M88" s="81"/>
      <c r="N88" s="117"/>
      <c r="O88" s="82"/>
    </row>
    <row r="89" spans="1:15" s="78" customFormat="1" ht="24">
      <c r="A89" s="295"/>
      <c r="B89" s="79"/>
      <c r="C89" s="312" t="s">
        <v>493</v>
      </c>
      <c r="D89" s="296" t="s">
        <v>10</v>
      </c>
      <c r="E89" s="297">
        <v>2</v>
      </c>
      <c r="F89" s="298">
        <f>IF(OSNOVA!$B$42=1,+H89*FRD*DF*(I89+1),"")</f>
        <v>0</v>
      </c>
      <c r="G89" s="298">
        <f>IF(OSNOVA!$B$42=1,E89*F89,"")</f>
        <v>0</v>
      </c>
      <c r="H89" s="299"/>
      <c r="I89" s="300"/>
      <c r="J89" s="301"/>
      <c r="K89" s="301"/>
      <c r="L89" s="80"/>
      <c r="M89" s="81"/>
      <c r="N89" s="117"/>
      <c r="O89" s="82"/>
    </row>
    <row r="90" spans="1:15" s="78" customFormat="1" ht="24">
      <c r="A90" s="295"/>
      <c r="B90" s="79"/>
      <c r="C90" s="312" t="s">
        <v>227</v>
      </c>
      <c r="D90" s="296" t="s">
        <v>10</v>
      </c>
      <c r="E90" s="297">
        <v>11</v>
      </c>
      <c r="F90" s="298">
        <f>IF(OSNOVA!$B$42=1,+H90*FRD*DF*(I90+1),"")</f>
        <v>0</v>
      </c>
      <c r="G90" s="298">
        <f>IF(OSNOVA!$B$42=1,E90*F90,"")</f>
        <v>0</v>
      </c>
      <c r="H90" s="299"/>
      <c r="I90" s="300"/>
      <c r="J90" s="301"/>
      <c r="K90" s="301"/>
      <c r="L90" s="80"/>
      <c r="M90" s="81"/>
      <c r="N90" s="117"/>
      <c r="O90" s="82"/>
    </row>
    <row r="91" spans="1:15" s="78" customFormat="1" ht="24">
      <c r="A91" s="295"/>
      <c r="B91" s="79"/>
      <c r="C91" s="312" t="s">
        <v>200</v>
      </c>
      <c r="D91" s="296" t="s">
        <v>10</v>
      </c>
      <c r="E91" s="297">
        <v>1</v>
      </c>
      <c r="F91" s="298">
        <f>IF(OSNOVA!$B$42=1,+H91*FRD*DF*(I91+1),"")</f>
        <v>0</v>
      </c>
      <c r="G91" s="298">
        <f>IF(OSNOVA!$B$42=1,E91*F91,"")</f>
        <v>0</v>
      </c>
      <c r="H91" s="299"/>
      <c r="I91" s="300"/>
      <c r="J91" s="301"/>
      <c r="K91" s="301"/>
      <c r="L91" s="80"/>
      <c r="M91" s="81"/>
      <c r="N91" s="117"/>
      <c r="O91" s="82"/>
    </row>
    <row r="92" spans="1:15" s="78" customFormat="1" ht="24">
      <c r="A92" s="295"/>
      <c r="B92" s="79"/>
      <c r="C92" s="312" t="s">
        <v>201</v>
      </c>
      <c r="D92" s="296" t="s">
        <v>10</v>
      </c>
      <c r="E92" s="297">
        <v>6</v>
      </c>
      <c r="F92" s="298">
        <f>IF(OSNOVA!$B$42=1,+H92*FRD*DF*(I92+1),"")</f>
        <v>0</v>
      </c>
      <c r="G92" s="298">
        <f>IF(OSNOVA!$B$42=1,E92*F92,"")</f>
        <v>0</v>
      </c>
      <c r="H92" s="299"/>
      <c r="I92" s="300"/>
      <c r="J92" s="301"/>
      <c r="K92" s="301"/>
      <c r="L92" s="80"/>
      <c r="M92" s="81"/>
      <c r="N92" s="117"/>
      <c r="O92" s="82"/>
    </row>
    <row r="93" spans="1:15" s="78" customFormat="1" ht="24">
      <c r="A93" s="295"/>
      <c r="B93" s="79"/>
      <c r="C93" s="312" t="s">
        <v>199</v>
      </c>
      <c r="D93" s="296" t="s">
        <v>10</v>
      </c>
      <c r="E93" s="297">
        <v>2</v>
      </c>
      <c r="F93" s="298">
        <f>IF(OSNOVA!$B$42=1,+H93*FRD*DF*(I93+1),"")</f>
        <v>0</v>
      </c>
      <c r="G93" s="298">
        <f>IF(OSNOVA!$B$42=1,E93*F93,"")</f>
        <v>0</v>
      </c>
      <c r="H93" s="299"/>
      <c r="I93" s="300"/>
      <c r="J93" s="301"/>
      <c r="K93" s="301"/>
      <c r="L93" s="80"/>
      <c r="M93" s="81"/>
      <c r="N93" s="117"/>
      <c r="O93" s="82"/>
    </row>
    <row r="94" spans="1:15" s="78" customFormat="1" ht="24">
      <c r="A94" s="295"/>
      <c r="B94" s="79"/>
      <c r="C94" s="312" t="s">
        <v>496</v>
      </c>
      <c r="D94" s="296" t="s">
        <v>10</v>
      </c>
      <c r="E94" s="297">
        <v>2</v>
      </c>
      <c r="F94" s="298">
        <f>IF(OSNOVA!$B$42=1,+H94*FRD*DF*(I94+1),"")</f>
        <v>0</v>
      </c>
      <c r="G94" s="298">
        <f>IF(OSNOVA!$B$42=1,E94*F94,"")</f>
        <v>0</v>
      </c>
      <c r="H94" s="299"/>
      <c r="I94" s="300"/>
      <c r="J94" s="301"/>
      <c r="K94" s="301"/>
      <c r="L94" s="80"/>
      <c r="M94" s="81"/>
      <c r="N94" s="117"/>
      <c r="O94" s="82"/>
    </row>
    <row r="95" spans="1:15" s="78" customFormat="1" ht="24">
      <c r="A95" s="295"/>
      <c r="B95" s="79"/>
      <c r="C95" s="294" t="s">
        <v>545</v>
      </c>
      <c r="D95" s="296" t="s">
        <v>10</v>
      </c>
      <c r="E95" s="297">
        <v>1</v>
      </c>
      <c r="F95" s="298">
        <f>IF(OSNOVA!$B$42=1,+H95*FRD*DF*(I95+1),"")</f>
        <v>0</v>
      </c>
      <c r="G95" s="298">
        <f>IF(OSNOVA!$B$42=1,E95*F95,"")</f>
        <v>0</v>
      </c>
      <c r="H95" s="299"/>
      <c r="I95" s="300"/>
      <c r="J95" s="301"/>
      <c r="K95" s="301"/>
      <c r="L95" s="80"/>
      <c r="M95" s="81"/>
      <c r="N95" s="117"/>
      <c r="O95" s="82"/>
    </row>
    <row r="96" spans="1:15" s="78" customFormat="1" ht="12.75">
      <c r="A96" s="295"/>
      <c r="B96" s="308"/>
      <c r="C96" s="388" t="s">
        <v>482</v>
      </c>
      <c r="D96" s="296" t="s">
        <v>10</v>
      </c>
      <c r="E96" s="297">
        <v>2</v>
      </c>
      <c r="F96" s="298">
        <f>IF(OSNOVA!$B$42=1,+H96*FRD*DF*(I96+1),"")</f>
        <v>0</v>
      </c>
      <c r="G96" s="298">
        <f>IF(OSNOVA!$B$42=1,E96*F96,"")</f>
        <v>0</v>
      </c>
      <c r="H96" s="299"/>
      <c r="I96" s="300"/>
      <c r="J96" s="301"/>
      <c r="K96" s="301"/>
      <c r="L96" s="80"/>
      <c r="M96" s="81"/>
      <c r="N96" s="117"/>
      <c r="O96" s="82"/>
    </row>
    <row r="97" spans="1:15" s="78" customFormat="1" ht="24">
      <c r="A97" s="295"/>
      <c r="B97" s="308"/>
      <c r="C97" s="388" t="s">
        <v>552</v>
      </c>
      <c r="D97" s="296" t="s">
        <v>10</v>
      </c>
      <c r="E97" s="297">
        <v>1</v>
      </c>
      <c r="F97" s="298">
        <f>IF(OSNOVA!$B$42=1,+H97*FRD*DF*(I97+1),"")</f>
        <v>0</v>
      </c>
      <c r="G97" s="298">
        <f>IF(OSNOVA!$B$42=1,E97*F97,"")</f>
        <v>0</v>
      </c>
      <c r="H97" s="299"/>
      <c r="I97" s="300"/>
      <c r="J97" s="301"/>
      <c r="K97" s="301"/>
      <c r="L97" s="80"/>
      <c r="M97" s="81"/>
      <c r="N97" s="117"/>
      <c r="O97" s="82"/>
    </row>
    <row r="98" spans="1:15" s="78" customFormat="1" ht="24">
      <c r="A98" s="295"/>
      <c r="B98" s="79"/>
      <c r="C98" s="312" t="s">
        <v>481</v>
      </c>
      <c r="D98" s="296" t="s">
        <v>10</v>
      </c>
      <c r="E98" s="297">
        <v>3</v>
      </c>
      <c r="F98" s="298">
        <f>IF(OSNOVA!$B$42=1,+H98*FRD*DF*(I98+1),"")</f>
        <v>0</v>
      </c>
      <c r="G98" s="298">
        <f>IF(OSNOVA!$B$42=1,E98*F98,"")</f>
        <v>0</v>
      </c>
      <c r="H98" s="299"/>
      <c r="I98" s="300"/>
      <c r="J98" s="301"/>
      <c r="K98" s="301"/>
      <c r="L98" s="80"/>
      <c r="M98" s="81"/>
      <c r="N98" s="117"/>
      <c r="O98" s="82"/>
    </row>
    <row r="99" spans="1:15" s="78" customFormat="1" ht="24">
      <c r="A99" s="295"/>
      <c r="B99" s="79"/>
      <c r="C99" s="312" t="s">
        <v>553</v>
      </c>
      <c r="D99" s="296" t="s">
        <v>10</v>
      </c>
      <c r="E99" s="297">
        <v>1</v>
      </c>
      <c r="F99" s="298">
        <f>IF(OSNOVA!$B$42=1,+H99*FRD*DF*(I99+1),"")</f>
        <v>0</v>
      </c>
      <c r="G99" s="298">
        <f>IF(OSNOVA!$B$42=1,E99*F99,"")</f>
        <v>0</v>
      </c>
      <c r="H99" s="299"/>
      <c r="I99" s="300"/>
      <c r="J99" s="301"/>
      <c r="K99" s="301"/>
      <c r="L99" s="80"/>
      <c r="M99" s="81"/>
      <c r="N99" s="117"/>
      <c r="O99" s="82"/>
    </row>
    <row r="100" spans="1:15" s="78" customFormat="1" ht="24">
      <c r="A100" s="295"/>
      <c r="B100" s="79"/>
      <c r="C100" s="294" t="s">
        <v>499</v>
      </c>
      <c r="D100" s="296" t="s">
        <v>10</v>
      </c>
      <c r="E100" s="297">
        <v>1</v>
      </c>
      <c r="F100" s="298">
        <f>IF(OSNOVA!$B$42=1,+H100*FRD*DF*(I100+1),"")</f>
        <v>0</v>
      </c>
      <c r="G100" s="298">
        <f>IF(OSNOVA!$B$42=1,E100*F100,"")</f>
        <v>0</v>
      </c>
      <c r="H100" s="299"/>
      <c r="I100" s="300"/>
      <c r="J100" s="301"/>
      <c r="K100" s="301"/>
      <c r="L100" s="80"/>
      <c r="M100" s="81"/>
      <c r="N100" s="117"/>
      <c r="O100" s="82"/>
    </row>
    <row r="101" spans="1:15" s="78" customFormat="1" ht="24">
      <c r="A101" s="295"/>
      <c r="B101" s="79"/>
      <c r="C101" s="294" t="s">
        <v>544</v>
      </c>
      <c r="D101" s="296" t="s">
        <v>10</v>
      </c>
      <c r="E101" s="297">
        <v>2</v>
      </c>
      <c r="F101" s="298">
        <f>IF(OSNOVA!$B$42=1,+H101*FRD*DF*(I101+1),"")</f>
        <v>0</v>
      </c>
      <c r="G101" s="298">
        <f>IF(OSNOVA!$B$42=1,E101*F101,"")</f>
        <v>0</v>
      </c>
      <c r="H101" s="299"/>
      <c r="I101" s="300"/>
      <c r="J101" s="301"/>
      <c r="K101" s="301"/>
      <c r="L101" s="80"/>
      <c r="M101" s="81"/>
      <c r="N101" s="117"/>
      <c r="O101" s="82"/>
    </row>
    <row r="102" spans="1:15" s="78" customFormat="1" ht="24">
      <c r="A102" s="295"/>
      <c r="B102" s="79"/>
      <c r="C102" s="312" t="s">
        <v>494</v>
      </c>
      <c r="D102" s="296" t="s">
        <v>10</v>
      </c>
      <c r="E102" s="297">
        <v>1</v>
      </c>
      <c r="F102" s="298">
        <f>IF(OSNOVA!$B$42=1,+H102*FRD*DF*(I102+1),"")</f>
        <v>0</v>
      </c>
      <c r="G102" s="298">
        <f>IF(OSNOVA!$B$42=1,E102*F102,"")</f>
        <v>0</v>
      </c>
      <c r="H102" s="299"/>
      <c r="I102" s="300"/>
      <c r="J102" s="301"/>
      <c r="K102" s="301"/>
      <c r="L102" s="80"/>
      <c r="M102" s="81"/>
      <c r="N102" s="117"/>
      <c r="O102" s="82"/>
    </row>
    <row r="103" spans="1:15" s="78" customFormat="1" ht="24">
      <c r="A103" s="295"/>
      <c r="B103" s="79"/>
      <c r="C103" s="312" t="s">
        <v>538</v>
      </c>
      <c r="D103" s="296" t="s">
        <v>10</v>
      </c>
      <c r="E103" s="297">
        <v>2</v>
      </c>
      <c r="F103" s="298">
        <f>IF(OSNOVA!$B$42=1,+H103*FRD*DF*(I103+1),"")</f>
        <v>0</v>
      </c>
      <c r="G103" s="298">
        <f>IF(OSNOVA!$B$42=1,E103*F103,"")</f>
        <v>0</v>
      </c>
      <c r="H103" s="299"/>
      <c r="I103" s="300"/>
      <c r="J103" s="301"/>
      <c r="K103" s="301"/>
      <c r="L103" s="80"/>
      <c r="M103" s="81"/>
      <c r="N103" s="117"/>
      <c r="O103" s="82"/>
    </row>
    <row r="104" spans="1:15" s="78" customFormat="1" ht="12.75">
      <c r="A104" s="295"/>
      <c r="B104" s="79"/>
      <c r="C104" s="294" t="s">
        <v>270</v>
      </c>
      <c r="D104" s="296" t="s">
        <v>10</v>
      </c>
      <c r="E104" s="297">
        <v>1</v>
      </c>
      <c r="F104" s="298">
        <f>IF(OSNOVA!$B$42=1,+H104*FRD*DF*(I104+1),"")</f>
        <v>0</v>
      </c>
      <c r="G104" s="298">
        <f>IF(OSNOVA!$B$42=1,E104*F104,"")</f>
        <v>0</v>
      </c>
      <c r="H104" s="299"/>
      <c r="I104" s="300"/>
      <c r="J104" s="301"/>
      <c r="K104" s="301"/>
      <c r="L104" s="80"/>
      <c r="M104" s="81"/>
      <c r="N104" s="117"/>
      <c r="O104" s="82"/>
    </row>
    <row r="105" spans="1:15" s="78" customFormat="1" ht="24">
      <c r="A105" s="295"/>
      <c r="B105" s="79"/>
      <c r="C105" s="294" t="s">
        <v>477</v>
      </c>
      <c r="D105" s="296" t="s">
        <v>10</v>
      </c>
      <c r="E105" s="297">
        <v>1</v>
      </c>
      <c r="F105" s="298">
        <f>IF(OSNOVA!$B$42=1,+H105*FRD*DF*(I105+1),"")</f>
        <v>0</v>
      </c>
      <c r="G105" s="298">
        <f>IF(OSNOVA!$B$42=1,E105*F105,"")</f>
        <v>0</v>
      </c>
      <c r="H105" s="299"/>
      <c r="I105" s="300"/>
      <c r="J105" s="301"/>
      <c r="K105" s="301"/>
      <c r="L105" s="80"/>
      <c r="M105" s="81"/>
      <c r="N105" s="117"/>
      <c r="O105" s="82"/>
    </row>
    <row r="106" spans="1:15" s="78" customFormat="1" ht="24">
      <c r="A106" s="295"/>
      <c r="B106" s="79"/>
      <c r="C106" s="294" t="s">
        <v>185</v>
      </c>
      <c r="D106" s="296" t="s">
        <v>10</v>
      </c>
      <c r="E106" s="297">
        <v>1</v>
      </c>
      <c r="F106" s="298">
        <f>IF(OSNOVA!$B$42=1,+H106*FRD*DF*(I106+1),"")</f>
        <v>0</v>
      </c>
      <c r="G106" s="298">
        <f>IF(OSNOVA!$B$42=1,E106*F106,"")</f>
        <v>0</v>
      </c>
      <c r="H106" s="299"/>
      <c r="I106" s="300"/>
      <c r="J106" s="301"/>
      <c r="K106" s="301"/>
      <c r="L106" s="80"/>
      <c r="M106" s="81"/>
      <c r="N106" s="117"/>
      <c r="O106" s="82"/>
    </row>
    <row r="107" spans="1:15" s="78" customFormat="1" ht="36">
      <c r="A107" s="295"/>
      <c r="B107" s="79"/>
      <c r="C107" s="294" t="s">
        <v>581</v>
      </c>
      <c r="D107" s="296" t="s">
        <v>103</v>
      </c>
      <c r="E107" s="297">
        <v>1</v>
      </c>
      <c r="F107" s="298">
        <f>IF(OSNOVA!$B$42=1,+H107*FRD*DF*(I107+1),"")</f>
        <v>0</v>
      </c>
      <c r="G107" s="298">
        <f>IF(OSNOVA!$B$42=1,E107*F107,"")</f>
        <v>0</v>
      </c>
      <c r="H107" s="299"/>
      <c r="I107" s="300"/>
      <c r="J107" s="301"/>
      <c r="K107" s="301"/>
      <c r="L107" s="80"/>
      <c r="M107" s="81"/>
      <c r="N107" s="117"/>
      <c r="O107" s="82"/>
    </row>
    <row r="108" spans="1:15" s="78" customFormat="1" ht="96">
      <c r="A108" s="295"/>
      <c r="B108" s="79"/>
      <c r="C108" s="313" t="s">
        <v>226</v>
      </c>
      <c r="D108" s="296" t="s">
        <v>103</v>
      </c>
      <c r="E108" s="297">
        <v>1</v>
      </c>
      <c r="F108" s="298">
        <f>IF(OSNOVA!$B$42=1,+H108*FRD*DF*(I108+1),"")</f>
        <v>0</v>
      </c>
      <c r="G108" s="298">
        <f>IF(OSNOVA!$B$42=1,E108*F108,"")</f>
        <v>0</v>
      </c>
      <c r="H108" s="299"/>
      <c r="I108" s="300"/>
      <c r="J108" s="301"/>
      <c r="K108" s="301"/>
      <c r="L108" s="80"/>
      <c r="M108" s="81"/>
      <c r="N108" s="117"/>
      <c r="O108" s="82"/>
    </row>
    <row r="109" spans="1:15" s="78" customFormat="1" ht="12.75">
      <c r="A109" s="295"/>
      <c r="B109" s="79"/>
      <c r="C109" s="294"/>
      <c r="D109" s="296"/>
      <c r="E109" s="297"/>
      <c r="F109" s="298"/>
      <c r="G109" s="298"/>
      <c r="H109" s="304"/>
      <c r="I109" s="279"/>
      <c r="J109" s="305"/>
      <c r="K109" s="305"/>
      <c r="L109" s="80"/>
      <c r="M109" s="81"/>
      <c r="N109" s="117"/>
      <c r="O109" s="82"/>
    </row>
    <row r="110" spans="1:15" s="78" customFormat="1" ht="98.25" customHeight="1">
      <c r="A110" s="295" t="str">
        <f>$B$11</f>
        <v>I.</v>
      </c>
      <c r="B110" s="308">
        <f>COUNT($A$14:B108)+1</f>
        <v>7</v>
      </c>
      <c r="C110" s="512" t="s">
        <v>554</v>
      </c>
      <c r="D110" s="296" t="s">
        <v>10</v>
      </c>
      <c r="E110" s="297">
        <v>1</v>
      </c>
      <c r="F110" s="298">
        <f>IF(OSNOVA!$B$42=1,+H110*FRD*DF*(I110+1),"")</f>
        <v>0</v>
      </c>
      <c r="G110" s="298">
        <f>IF(OSNOVA!$B$42=1,E110*F110,"")</f>
        <v>0</v>
      </c>
      <c r="H110" s="299"/>
      <c r="I110" s="300"/>
      <c r="J110" s="301"/>
      <c r="K110" s="301"/>
      <c r="L110" s="80"/>
      <c r="M110" s="81"/>
      <c r="N110" s="117"/>
      <c r="O110" s="82"/>
    </row>
    <row r="111" spans="1:15" s="78" customFormat="1" ht="12.75">
      <c r="A111" s="295"/>
      <c r="B111" s="79"/>
      <c r="C111" s="294" t="s">
        <v>464</v>
      </c>
      <c r="D111" s="296" t="s">
        <v>103</v>
      </c>
      <c r="E111" s="297">
        <v>1</v>
      </c>
      <c r="F111" s="298">
        <f>IF(OSNOVA!$B$42=1,+H111*FRD*DF*(I111+1),"")</f>
        <v>0</v>
      </c>
      <c r="G111" s="298">
        <f>IF(OSNOVA!$B$42=1,E111*F111,"")</f>
        <v>0</v>
      </c>
      <c r="H111" s="299"/>
      <c r="I111" s="300"/>
      <c r="J111" s="301"/>
      <c r="K111" s="301"/>
      <c r="L111" s="80"/>
      <c r="M111" s="81"/>
      <c r="N111" s="117"/>
      <c r="O111" s="84"/>
    </row>
    <row r="112" spans="1:15" s="78" customFormat="1" ht="24">
      <c r="A112" s="295"/>
      <c r="B112" s="79"/>
      <c r="C112" s="312" t="s">
        <v>550</v>
      </c>
      <c r="D112" s="296" t="s">
        <v>10</v>
      </c>
      <c r="E112" s="297">
        <v>1</v>
      </c>
      <c r="F112" s="298">
        <f>IF(OSNOVA!$B$42=1,+H112*FRD*DF*(I112+1),"")</f>
        <v>0</v>
      </c>
      <c r="G112" s="298">
        <f>IF(OSNOVA!$B$42=1,E112*F112,"")</f>
        <v>0</v>
      </c>
      <c r="H112" s="299"/>
      <c r="I112" s="300"/>
      <c r="J112" s="301"/>
      <c r="K112" s="301"/>
      <c r="L112" s="80"/>
      <c r="M112" s="81"/>
      <c r="N112" s="117"/>
      <c r="O112" s="82"/>
    </row>
    <row r="113" spans="1:15" s="78" customFormat="1" ht="24">
      <c r="A113" s="295"/>
      <c r="B113" s="79"/>
      <c r="C113" s="312" t="s">
        <v>493</v>
      </c>
      <c r="D113" s="296" t="s">
        <v>10</v>
      </c>
      <c r="E113" s="297">
        <v>1</v>
      </c>
      <c r="F113" s="298">
        <f>IF(OSNOVA!$B$42=1,+H113*FRD*DF*(I113+1),"")</f>
        <v>0</v>
      </c>
      <c r="G113" s="298">
        <f>IF(OSNOVA!$B$42=1,E113*F113,"")</f>
        <v>0</v>
      </c>
      <c r="H113" s="299"/>
      <c r="I113" s="300"/>
      <c r="J113" s="301"/>
      <c r="K113" s="301"/>
      <c r="L113" s="80"/>
      <c r="M113" s="81"/>
      <c r="N113" s="117"/>
      <c r="O113" s="82"/>
    </row>
    <row r="114" spans="1:15" s="78" customFormat="1" ht="24">
      <c r="A114" s="295"/>
      <c r="B114" s="79"/>
      <c r="C114" s="312" t="s">
        <v>227</v>
      </c>
      <c r="D114" s="296" t="s">
        <v>10</v>
      </c>
      <c r="E114" s="297">
        <v>6</v>
      </c>
      <c r="F114" s="298">
        <f>IF(OSNOVA!$B$42=1,+H114*FRD*DF*(I114+1),"")</f>
        <v>0</v>
      </c>
      <c r="G114" s="298">
        <f>IF(OSNOVA!$B$42=1,E114*F114,"")</f>
        <v>0</v>
      </c>
      <c r="H114" s="299"/>
      <c r="I114" s="300"/>
      <c r="J114" s="301"/>
      <c r="K114" s="301"/>
      <c r="L114" s="80"/>
      <c r="M114" s="81"/>
      <c r="N114" s="117"/>
      <c r="O114" s="82"/>
    </row>
    <row r="115" spans="1:15" s="78" customFormat="1" ht="24">
      <c r="A115" s="295"/>
      <c r="B115" s="79"/>
      <c r="C115" s="312" t="s">
        <v>200</v>
      </c>
      <c r="D115" s="296" t="s">
        <v>10</v>
      </c>
      <c r="E115" s="297">
        <v>2</v>
      </c>
      <c r="F115" s="298">
        <f>IF(OSNOVA!$B$42=1,+H115*FRD*DF*(I115+1),"")</f>
        <v>0</v>
      </c>
      <c r="G115" s="298">
        <f>IF(OSNOVA!$B$42=1,E115*F115,"")</f>
        <v>0</v>
      </c>
      <c r="H115" s="299"/>
      <c r="I115" s="300"/>
      <c r="J115" s="301"/>
      <c r="K115" s="301"/>
      <c r="L115" s="80"/>
      <c r="M115" s="81"/>
      <c r="N115" s="117"/>
      <c r="O115" s="82"/>
    </row>
    <row r="116" spans="1:15" s="78" customFormat="1" ht="24">
      <c r="A116" s="295"/>
      <c r="B116" s="79"/>
      <c r="C116" s="312" t="s">
        <v>201</v>
      </c>
      <c r="D116" s="296" t="s">
        <v>10</v>
      </c>
      <c r="E116" s="297">
        <v>2</v>
      </c>
      <c r="F116" s="298">
        <f>IF(OSNOVA!$B$42=1,+H116*FRD*DF*(I116+1),"")</f>
        <v>0</v>
      </c>
      <c r="G116" s="298">
        <f>IF(OSNOVA!$B$42=1,E116*F116,"")</f>
        <v>0</v>
      </c>
      <c r="H116" s="299"/>
      <c r="I116" s="300"/>
      <c r="J116" s="301"/>
      <c r="K116" s="301"/>
      <c r="L116" s="80"/>
      <c r="M116" s="81"/>
      <c r="N116" s="117"/>
      <c r="O116" s="82"/>
    </row>
    <row r="117" spans="1:15" s="78" customFormat="1" ht="24">
      <c r="A117" s="295"/>
      <c r="B117" s="79"/>
      <c r="C117" s="312" t="s">
        <v>496</v>
      </c>
      <c r="D117" s="296" t="s">
        <v>10</v>
      </c>
      <c r="E117" s="297">
        <v>1</v>
      </c>
      <c r="F117" s="298">
        <f>IF(OSNOVA!$B$42=1,+H117*FRD*DF*(I117+1),"")</f>
        <v>0</v>
      </c>
      <c r="G117" s="298">
        <f>IF(OSNOVA!$B$42=1,E117*F117,"")</f>
        <v>0</v>
      </c>
      <c r="H117" s="299"/>
      <c r="I117" s="300"/>
      <c r="J117" s="301"/>
      <c r="K117" s="301"/>
      <c r="L117" s="80"/>
      <c r="M117" s="81"/>
      <c r="N117" s="117"/>
      <c r="O117" s="82"/>
    </row>
    <row r="118" spans="1:15" s="78" customFormat="1" ht="24">
      <c r="A118" s="295"/>
      <c r="B118" s="79"/>
      <c r="C118" s="294" t="s">
        <v>545</v>
      </c>
      <c r="D118" s="296" t="s">
        <v>10</v>
      </c>
      <c r="E118" s="297">
        <v>1</v>
      </c>
      <c r="F118" s="298">
        <f>IF(OSNOVA!$B$42=1,+H118*FRD*DF*(I118+1),"")</f>
        <v>0</v>
      </c>
      <c r="G118" s="298">
        <f>IF(OSNOVA!$B$42=1,E118*F118,"")</f>
        <v>0</v>
      </c>
      <c r="H118" s="299"/>
      <c r="I118" s="300"/>
      <c r="J118" s="301"/>
      <c r="K118" s="301"/>
      <c r="L118" s="80"/>
      <c r="M118" s="81"/>
      <c r="N118" s="117"/>
      <c r="O118" s="82"/>
    </row>
    <row r="119" spans="1:15" s="78" customFormat="1" ht="12.75">
      <c r="A119" s="295"/>
      <c r="B119" s="308"/>
      <c r="C119" s="388" t="s">
        <v>482</v>
      </c>
      <c r="D119" s="296" t="s">
        <v>10</v>
      </c>
      <c r="E119" s="297">
        <v>1</v>
      </c>
      <c r="F119" s="298">
        <f>IF(OSNOVA!$B$42=1,+H119*FRD*DF*(I119+1),"")</f>
        <v>0</v>
      </c>
      <c r="G119" s="298">
        <f>IF(OSNOVA!$B$42=1,E119*F119,"")</f>
        <v>0</v>
      </c>
      <c r="H119" s="299"/>
      <c r="I119" s="300"/>
      <c r="J119" s="301"/>
      <c r="K119" s="301"/>
      <c r="L119" s="80"/>
      <c r="M119" s="81"/>
      <c r="N119" s="117"/>
      <c r="O119" s="82"/>
    </row>
    <row r="120" spans="1:15" s="78" customFormat="1" ht="24">
      <c r="A120" s="295"/>
      <c r="B120" s="308"/>
      <c r="C120" s="388" t="s">
        <v>548</v>
      </c>
      <c r="D120" s="296" t="s">
        <v>10</v>
      </c>
      <c r="E120" s="297">
        <v>1</v>
      </c>
      <c r="F120" s="298">
        <f>IF(OSNOVA!$B$42=1,+H120*FRD*DF*(I120+1),"")</f>
        <v>0</v>
      </c>
      <c r="G120" s="298">
        <f>IF(OSNOVA!$B$42=1,E120*F120,"")</f>
        <v>0</v>
      </c>
      <c r="H120" s="299"/>
      <c r="I120" s="300"/>
      <c r="J120" s="301"/>
      <c r="K120" s="301"/>
      <c r="L120" s="80"/>
      <c r="M120" s="81"/>
      <c r="N120" s="117"/>
      <c r="O120" s="82"/>
    </row>
    <row r="121" spans="1:15" s="78" customFormat="1" ht="24">
      <c r="A121" s="295"/>
      <c r="B121" s="79"/>
      <c r="C121" s="312" t="s">
        <v>481</v>
      </c>
      <c r="D121" s="296" t="s">
        <v>10</v>
      </c>
      <c r="E121" s="297">
        <v>2</v>
      </c>
      <c r="F121" s="298">
        <f>IF(OSNOVA!$B$42=1,+H121*FRD*DF*(I121+1),"")</f>
        <v>0</v>
      </c>
      <c r="G121" s="298">
        <f>IF(OSNOVA!$B$42=1,E121*F121,"")</f>
        <v>0</v>
      </c>
      <c r="H121" s="299"/>
      <c r="I121" s="300"/>
      <c r="J121" s="301"/>
      <c r="K121" s="301"/>
      <c r="L121" s="80"/>
      <c r="M121" s="81"/>
      <c r="N121" s="117"/>
      <c r="O121" s="82"/>
    </row>
    <row r="122" spans="1:15" s="78" customFormat="1" ht="24">
      <c r="A122" s="295"/>
      <c r="B122" s="79"/>
      <c r="C122" s="312" t="s">
        <v>494</v>
      </c>
      <c r="D122" s="296" t="s">
        <v>10</v>
      </c>
      <c r="E122" s="297">
        <v>1</v>
      </c>
      <c r="F122" s="298">
        <f>IF(OSNOVA!$B$42=1,+H122*FRD*DF*(I122+1),"")</f>
        <v>0</v>
      </c>
      <c r="G122" s="298">
        <f>IF(OSNOVA!$B$42=1,E122*F122,"")</f>
        <v>0</v>
      </c>
      <c r="H122" s="299"/>
      <c r="I122" s="300"/>
      <c r="J122" s="301"/>
      <c r="K122" s="301"/>
      <c r="L122" s="80"/>
      <c r="M122" s="81"/>
      <c r="N122" s="117"/>
      <c r="O122" s="82"/>
    </row>
    <row r="123" spans="1:15" s="78" customFormat="1" ht="24">
      <c r="A123" s="295"/>
      <c r="B123" s="79"/>
      <c r="C123" s="312" t="s">
        <v>538</v>
      </c>
      <c r="D123" s="296" t="s">
        <v>10</v>
      </c>
      <c r="E123" s="297">
        <v>2</v>
      </c>
      <c r="F123" s="298">
        <f>IF(OSNOVA!$B$42=1,+H123*FRD*DF*(I123+1),"")</f>
        <v>0</v>
      </c>
      <c r="G123" s="298">
        <f>IF(OSNOVA!$B$42=1,E123*F123,"")</f>
        <v>0</v>
      </c>
      <c r="H123" s="299"/>
      <c r="I123" s="300"/>
      <c r="J123" s="301"/>
      <c r="K123" s="301"/>
      <c r="L123" s="80"/>
      <c r="M123" s="81"/>
      <c r="N123" s="117"/>
      <c r="O123" s="82"/>
    </row>
    <row r="124" spans="1:15" s="78" customFormat="1" ht="24">
      <c r="A124" s="295"/>
      <c r="B124" s="79"/>
      <c r="C124" s="294" t="s">
        <v>185</v>
      </c>
      <c r="D124" s="296" t="s">
        <v>10</v>
      </c>
      <c r="E124" s="297">
        <v>1</v>
      </c>
      <c r="F124" s="298">
        <f>IF(OSNOVA!$B$42=1,+H124*FRD*DF*(I124+1),"")</f>
        <v>0</v>
      </c>
      <c r="G124" s="298">
        <f>IF(OSNOVA!$B$42=1,E124*F124,"")</f>
        <v>0</v>
      </c>
      <c r="H124" s="299"/>
      <c r="I124" s="300"/>
      <c r="J124" s="301"/>
      <c r="K124" s="301"/>
      <c r="L124" s="80"/>
      <c r="M124" s="81"/>
      <c r="N124" s="117"/>
      <c r="O124" s="82"/>
    </row>
    <row r="125" spans="1:15" s="78" customFormat="1" ht="36">
      <c r="A125" s="295"/>
      <c r="B125" s="79"/>
      <c r="C125" s="294" t="s">
        <v>581</v>
      </c>
      <c r="D125" s="296" t="s">
        <v>103</v>
      </c>
      <c r="E125" s="297">
        <v>1</v>
      </c>
      <c r="F125" s="298">
        <f>IF(OSNOVA!$B$42=1,+H125*FRD*DF*(I125+1),"")</f>
        <v>0</v>
      </c>
      <c r="G125" s="298">
        <f>IF(OSNOVA!$B$42=1,E125*F125,"")</f>
        <v>0</v>
      </c>
      <c r="H125" s="299"/>
      <c r="I125" s="300"/>
      <c r="J125" s="301"/>
      <c r="K125" s="301"/>
      <c r="L125" s="80"/>
      <c r="M125" s="81"/>
      <c r="N125" s="117"/>
      <c r="O125" s="82"/>
    </row>
    <row r="126" spans="1:15" s="78" customFormat="1" ht="96">
      <c r="A126" s="295"/>
      <c r="B126" s="79"/>
      <c r="C126" s="313" t="s">
        <v>226</v>
      </c>
      <c r="D126" s="296" t="s">
        <v>103</v>
      </c>
      <c r="E126" s="297">
        <v>1</v>
      </c>
      <c r="F126" s="298">
        <f>IF(OSNOVA!$B$42=1,+H126*FRD*DF*(I126+1),"")</f>
        <v>0</v>
      </c>
      <c r="G126" s="298">
        <f>IF(OSNOVA!$B$42=1,E126*F126,"")</f>
        <v>0</v>
      </c>
      <c r="H126" s="299"/>
      <c r="I126" s="300"/>
      <c r="J126" s="301"/>
      <c r="K126" s="301"/>
      <c r="L126" s="80"/>
      <c r="M126" s="81"/>
      <c r="N126" s="117"/>
      <c r="O126" s="82"/>
    </row>
    <row r="127" spans="1:15" s="78" customFormat="1" ht="12.75">
      <c r="A127" s="295"/>
      <c r="B127" s="308"/>
      <c r="C127" s="294"/>
      <c r="D127" s="296"/>
      <c r="E127" s="297"/>
      <c r="F127" s="298"/>
      <c r="G127" s="298"/>
      <c r="H127" s="299"/>
      <c r="I127" s="300"/>
      <c r="J127" s="301"/>
      <c r="K127" s="301"/>
      <c r="L127" s="80"/>
      <c r="M127" s="81"/>
      <c r="N127" s="117"/>
      <c r="O127" s="82"/>
    </row>
    <row r="128" spans="1:15" s="78" customFormat="1" ht="97.5" customHeight="1">
      <c r="A128" s="295" t="str">
        <f>$B$11</f>
        <v>I.</v>
      </c>
      <c r="B128" s="308">
        <f>COUNT($A$14:B126)+1</f>
        <v>8</v>
      </c>
      <c r="C128" s="512" t="s">
        <v>555</v>
      </c>
      <c r="D128" s="296" t="s">
        <v>10</v>
      </c>
      <c r="E128" s="297">
        <v>1</v>
      </c>
      <c r="F128" s="298">
        <f>IF(OSNOVA!$B$42=1,+H128*FRD*DF*(I128+1),"")</f>
        <v>0</v>
      </c>
      <c r="G128" s="298">
        <f>IF(OSNOVA!$B$42=1,E128*F128,"")</f>
        <v>0</v>
      </c>
      <c r="H128" s="299"/>
      <c r="I128" s="300"/>
      <c r="J128" s="301"/>
      <c r="K128" s="301"/>
      <c r="L128" s="80"/>
      <c r="M128" s="81"/>
      <c r="N128" s="117"/>
      <c r="O128" s="82"/>
    </row>
    <row r="129" spans="1:15" s="78" customFormat="1" ht="12.75">
      <c r="A129" s="295"/>
      <c r="B129" s="79"/>
      <c r="C129" s="294" t="s">
        <v>498</v>
      </c>
      <c r="D129" s="296" t="s">
        <v>103</v>
      </c>
      <c r="E129" s="297">
        <v>1</v>
      </c>
      <c r="F129" s="298">
        <f>IF(OSNOVA!$B$42=1,+H129*FRD*DF*(I129+1),"")</f>
        <v>0</v>
      </c>
      <c r="G129" s="298">
        <f>IF(OSNOVA!$B$42=1,E129*F129,"")</f>
        <v>0</v>
      </c>
      <c r="H129" s="299"/>
      <c r="I129" s="300"/>
      <c r="J129" s="301"/>
      <c r="K129" s="301"/>
      <c r="L129" s="80"/>
      <c r="M129" s="81"/>
      <c r="N129" s="117"/>
      <c r="O129" s="84"/>
    </row>
    <row r="130" spans="1:15" s="78" customFormat="1" ht="24">
      <c r="A130" s="295"/>
      <c r="B130" s="79"/>
      <c r="C130" s="312" t="s">
        <v>493</v>
      </c>
      <c r="D130" s="296" t="s">
        <v>10</v>
      </c>
      <c r="E130" s="297">
        <v>2</v>
      </c>
      <c r="F130" s="298">
        <f>IF(OSNOVA!$B$42=1,+H130*FRD*DF*(I130+1),"")</f>
        <v>0</v>
      </c>
      <c r="G130" s="298">
        <f>IF(OSNOVA!$B$42=1,E130*F130,"")</f>
        <v>0</v>
      </c>
      <c r="H130" s="299"/>
      <c r="I130" s="300"/>
      <c r="J130" s="301"/>
      <c r="K130" s="301"/>
      <c r="L130" s="80"/>
      <c r="M130" s="81"/>
      <c r="N130" s="117"/>
      <c r="O130" s="82"/>
    </row>
    <row r="131" spans="1:15" s="78" customFormat="1" ht="24">
      <c r="A131" s="295"/>
      <c r="B131" s="79"/>
      <c r="C131" s="312" t="s">
        <v>227</v>
      </c>
      <c r="D131" s="296" t="s">
        <v>10</v>
      </c>
      <c r="E131" s="297">
        <v>8</v>
      </c>
      <c r="F131" s="298">
        <f>IF(OSNOVA!$B$42=1,+H131*FRD*DF*(I131+1),"")</f>
        <v>0</v>
      </c>
      <c r="G131" s="298">
        <f>IF(OSNOVA!$B$42=1,E131*F131,"")</f>
        <v>0</v>
      </c>
      <c r="H131" s="299"/>
      <c r="I131" s="300"/>
      <c r="J131" s="301"/>
      <c r="K131" s="301"/>
      <c r="L131" s="80"/>
      <c r="M131" s="81"/>
      <c r="N131" s="117"/>
      <c r="O131" s="82"/>
    </row>
    <row r="132" spans="1:15" s="78" customFormat="1" ht="24">
      <c r="A132" s="295"/>
      <c r="B132" s="79"/>
      <c r="C132" s="312" t="s">
        <v>200</v>
      </c>
      <c r="D132" s="296" t="s">
        <v>10</v>
      </c>
      <c r="E132" s="297">
        <v>2</v>
      </c>
      <c r="F132" s="298">
        <f>IF(OSNOVA!$B$42=1,+H132*FRD*DF*(I132+1),"")</f>
        <v>0</v>
      </c>
      <c r="G132" s="298">
        <f>IF(OSNOVA!$B$42=1,E132*F132,"")</f>
        <v>0</v>
      </c>
      <c r="H132" s="299"/>
      <c r="I132" s="300"/>
      <c r="J132" s="301"/>
      <c r="K132" s="301"/>
      <c r="L132" s="80"/>
      <c r="M132" s="81"/>
      <c r="N132" s="117"/>
      <c r="O132" s="82"/>
    </row>
    <row r="133" spans="1:15" s="78" customFormat="1" ht="24">
      <c r="A133" s="295"/>
      <c r="B133" s="79"/>
      <c r="C133" s="312" t="s">
        <v>201</v>
      </c>
      <c r="D133" s="296" t="s">
        <v>10</v>
      </c>
      <c r="E133" s="297">
        <v>3</v>
      </c>
      <c r="F133" s="298">
        <f>IF(OSNOVA!$B$42=1,+H133*FRD*DF*(I133+1),"")</f>
        <v>0</v>
      </c>
      <c r="G133" s="298">
        <f>IF(OSNOVA!$B$42=1,E133*F133,"")</f>
        <v>0</v>
      </c>
      <c r="H133" s="299"/>
      <c r="I133" s="300"/>
      <c r="J133" s="301"/>
      <c r="K133" s="301"/>
      <c r="L133" s="80"/>
      <c r="M133" s="81"/>
      <c r="N133" s="117"/>
      <c r="O133" s="82"/>
    </row>
    <row r="134" spans="1:15" s="78" customFormat="1" ht="24">
      <c r="A134" s="295"/>
      <c r="B134" s="79"/>
      <c r="C134" s="312" t="s">
        <v>496</v>
      </c>
      <c r="D134" s="296" t="s">
        <v>10</v>
      </c>
      <c r="E134" s="297">
        <v>1</v>
      </c>
      <c r="F134" s="298">
        <f>IF(OSNOVA!$B$42=1,+H134*FRD*DF*(I134+1),"")</f>
        <v>0</v>
      </c>
      <c r="G134" s="298">
        <f>IF(OSNOVA!$B$42=1,E134*F134,"")</f>
        <v>0</v>
      </c>
      <c r="H134" s="299"/>
      <c r="I134" s="300"/>
      <c r="J134" s="301"/>
      <c r="K134" s="301"/>
      <c r="L134" s="80"/>
      <c r="M134" s="81"/>
      <c r="N134" s="117"/>
      <c r="O134" s="82"/>
    </row>
    <row r="135" spans="1:15" s="78" customFormat="1" ht="24">
      <c r="A135" s="295"/>
      <c r="B135" s="79"/>
      <c r="C135" s="294" t="s">
        <v>545</v>
      </c>
      <c r="D135" s="296" t="s">
        <v>10</v>
      </c>
      <c r="E135" s="297">
        <v>1</v>
      </c>
      <c r="F135" s="298">
        <f>IF(OSNOVA!$B$42=1,+H135*FRD*DF*(I135+1),"")</f>
        <v>0</v>
      </c>
      <c r="G135" s="298">
        <f>IF(OSNOVA!$B$42=1,E135*F135,"")</f>
        <v>0</v>
      </c>
      <c r="H135" s="299"/>
      <c r="I135" s="300"/>
      <c r="J135" s="301"/>
      <c r="K135" s="301"/>
      <c r="L135" s="80"/>
      <c r="M135" s="81"/>
      <c r="N135" s="117"/>
      <c r="O135" s="82"/>
    </row>
    <row r="136" spans="1:15" s="78" customFormat="1" ht="12.75">
      <c r="A136" s="295"/>
      <c r="B136" s="308"/>
      <c r="C136" s="388" t="s">
        <v>482</v>
      </c>
      <c r="D136" s="296" t="s">
        <v>10</v>
      </c>
      <c r="E136" s="297">
        <v>1</v>
      </c>
      <c r="F136" s="298">
        <f>IF(OSNOVA!$B$42=1,+H136*FRD*DF*(I136+1),"")</f>
        <v>0</v>
      </c>
      <c r="G136" s="298">
        <f>IF(OSNOVA!$B$42=1,E136*F136,"")</f>
        <v>0</v>
      </c>
      <c r="H136" s="299"/>
      <c r="I136" s="300"/>
      <c r="J136" s="301"/>
      <c r="K136" s="301"/>
      <c r="L136" s="80"/>
      <c r="M136" s="81"/>
      <c r="N136" s="117"/>
      <c r="O136" s="82"/>
    </row>
    <row r="137" spans="1:15" s="78" customFormat="1" ht="24">
      <c r="A137" s="295"/>
      <c r="B137" s="308"/>
      <c r="C137" s="388" t="s">
        <v>548</v>
      </c>
      <c r="D137" s="296" t="s">
        <v>10</v>
      </c>
      <c r="E137" s="297">
        <v>1</v>
      </c>
      <c r="F137" s="298">
        <f>IF(OSNOVA!$B$42=1,+H137*FRD*DF*(I137+1),"")</f>
        <v>0</v>
      </c>
      <c r="G137" s="298">
        <f>IF(OSNOVA!$B$42=1,E137*F137,"")</f>
        <v>0</v>
      </c>
      <c r="H137" s="299"/>
      <c r="I137" s="300"/>
      <c r="J137" s="301"/>
      <c r="K137" s="301"/>
      <c r="L137" s="80"/>
      <c r="M137" s="81"/>
      <c r="N137" s="117"/>
      <c r="O137" s="82"/>
    </row>
    <row r="138" spans="1:15" s="78" customFormat="1" ht="24">
      <c r="A138" s="295"/>
      <c r="B138" s="79"/>
      <c r="C138" s="312" t="s">
        <v>481</v>
      </c>
      <c r="D138" s="296" t="s">
        <v>10</v>
      </c>
      <c r="E138" s="297">
        <v>1</v>
      </c>
      <c r="F138" s="298">
        <f>IF(OSNOVA!$B$42=1,+H138*FRD*DF*(I138+1),"")</f>
        <v>0</v>
      </c>
      <c r="G138" s="298">
        <f>IF(OSNOVA!$B$42=1,E138*F138,"")</f>
        <v>0</v>
      </c>
      <c r="H138" s="299"/>
      <c r="I138" s="300"/>
      <c r="J138" s="301"/>
      <c r="K138" s="301"/>
      <c r="L138" s="80"/>
      <c r="M138" s="81"/>
      <c r="N138" s="117"/>
      <c r="O138" s="82"/>
    </row>
    <row r="139" spans="1:15" s="78" customFormat="1" ht="24">
      <c r="A139" s="295"/>
      <c r="B139" s="79"/>
      <c r="C139" s="312" t="s">
        <v>553</v>
      </c>
      <c r="D139" s="296" t="s">
        <v>10</v>
      </c>
      <c r="E139" s="297">
        <v>1</v>
      </c>
      <c r="F139" s="298">
        <f>IF(OSNOVA!$B$42=1,+H139*FRD*DF*(I139+1),"")</f>
        <v>0</v>
      </c>
      <c r="G139" s="298">
        <f>IF(OSNOVA!$B$42=1,E139*F139,"")</f>
        <v>0</v>
      </c>
      <c r="H139" s="299"/>
      <c r="I139" s="300"/>
      <c r="J139" s="301"/>
      <c r="K139" s="301"/>
      <c r="L139" s="80"/>
      <c r="M139" s="81"/>
      <c r="N139" s="117"/>
      <c r="O139" s="82"/>
    </row>
    <row r="140" spans="1:15" s="78" customFormat="1" ht="24">
      <c r="A140" s="295"/>
      <c r="B140" s="79"/>
      <c r="C140" s="312" t="s">
        <v>494</v>
      </c>
      <c r="D140" s="296" t="s">
        <v>10</v>
      </c>
      <c r="E140" s="297">
        <v>1</v>
      </c>
      <c r="F140" s="298">
        <f>IF(OSNOVA!$B$42=1,+H140*FRD*DF*(I140+1),"")</f>
        <v>0</v>
      </c>
      <c r="G140" s="298">
        <f>IF(OSNOVA!$B$42=1,E140*F140,"")</f>
        <v>0</v>
      </c>
      <c r="H140" s="299"/>
      <c r="I140" s="300"/>
      <c r="J140" s="301"/>
      <c r="K140" s="301"/>
      <c r="L140" s="80"/>
      <c r="M140" s="81"/>
      <c r="N140" s="117"/>
      <c r="O140" s="82"/>
    </row>
    <row r="141" spans="1:15" s="78" customFormat="1" ht="24">
      <c r="A141" s="295"/>
      <c r="B141" s="79"/>
      <c r="C141" s="312" t="s">
        <v>538</v>
      </c>
      <c r="D141" s="296" t="s">
        <v>10</v>
      </c>
      <c r="E141" s="297">
        <v>2</v>
      </c>
      <c r="F141" s="298">
        <f>IF(OSNOVA!$B$42=1,+H141*FRD*DF*(I141+1),"")</f>
        <v>0</v>
      </c>
      <c r="G141" s="298">
        <f>IF(OSNOVA!$B$42=1,E141*F141,"")</f>
        <v>0</v>
      </c>
      <c r="H141" s="299"/>
      <c r="I141" s="300"/>
      <c r="J141" s="301"/>
      <c r="K141" s="301"/>
      <c r="L141" s="80"/>
      <c r="M141" s="81"/>
      <c r="N141" s="117"/>
      <c r="O141" s="82"/>
    </row>
    <row r="142" spans="1:15" s="78" customFormat="1" ht="24">
      <c r="A142" s="295"/>
      <c r="B142" s="79"/>
      <c r="C142" s="294" t="s">
        <v>499</v>
      </c>
      <c r="D142" s="296" t="s">
        <v>10</v>
      </c>
      <c r="E142" s="297">
        <v>1</v>
      </c>
      <c r="F142" s="298">
        <f>IF(OSNOVA!$B$42=1,+H142*FRD*DF*(I142+1),"")</f>
        <v>0</v>
      </c>
      <c r="G142" s="298">
        <f>IF(OSNOVA!$B$42=1,E142*F142,"")</f>
        <v>0</v>
      </c>
      <c r="H142" s="299"/>
      <c r="I142" s="300"/>
      <c r="J142" s="301"/>
      <c r="K142" s="301"/>
      <c r="L142" s="80"/>
      <c r="M142" s="81"/>
      <c r="N142" s="117"/>
      <c r="O142" s="82"/>
    </row>
    <row r="143" spans="1:15" s="78" customFormat="1" ht="24">
      <c r="A143" s="295"/>
      <c r="B143" s="79"/>
      <c r="C143" s="294" t="s">
        <v>185</v>
      </c>
      <c r="D143" s="296" t="s">
        <v>10</v>
      </c>
      <c r="E143" s="297">
        <v>1</v>
      </c>
      <c r="F143" s="298">
        <f>IF(OSNOVA!$B$42=1,+H143*FRD*DF*(I143+1),"")</f>
        <v>0</v>
      </c>
      <c r="G143" s="298">
        <f>IF(OSNOVA!$B$42=1,E143*F143,"")</f>
        <v>0</v>
      </c>
      <c r="H143" s="299"/>
      <c r="I143" s="300"/>
      <c r="J143" s="301"/>
      <c r="K143" s="301"/>
      <c r="L143" s="80"/>
      <c r="M143" s="81"/>
      <c r="N143" s="117"/>
      <c r="O143" s="82"/>
    </row>
    <row r="144" spans="1:15" s="78" customFormat="1" ht="36">
      <c r="A144" s="295"/>
      <c r="B144" s="79"/>
      <c r="C144" s="294" t="s">
        <v>581</v>
      </c>
      <c r="D144" s="296" t="s">
        <v>103</v>
      </c>
      <c r="E144" s="297">
        <v>1</v>
      </c>
      <c r="F144" s="298">
        <f>IF(OSNOVA!$B$42=1,+H144*FRD*DF*(I144+1),"")</f>
        <v>0</v>
      </c>
      <c r="G144" s="298">
        <f>IF(OSNOVA!$B$42=1,E144*F144,"")</f>
        <v>0</v>
      </c>
      <c r="H144" s="299"/>
      <c r="I144" s="300"/>
      <c r="J144" s="301"/>
      <c r="K144" s="301"/>
      <c r="L144" s="80"/>
      <c r="M144" s="81"/>
      <c r="N144" s="117"/>
      <c r="O144" s="82"/>
    </row>
    <row r="145" spans="1:15" s="78" customFormat="1" ht="96">
      <c r="A145" s="295"/>
      <c r="B145" s="79"/>
      <c r="C145" s="313" t="s">
        <v>226</v>
      </c>
      <c r="D145" s="296" t="s">
        <v>103</v>
      </c>
      <c r="E145" s="297">
        <v>1</v>
      </c>
      <c r="F145" s="298">
        <f>IF(OSNOVA!$B$42=1,+H145*FRD*DF*(I145+1),"")</f>
        <v>0</v>
      </c>
      <c r="G145" s="298">
        <f>IF(OSNOVA!$B$42=1,E145*F145,"")</f>
        <v>0</v>
      </c>
      <c r="H145" s="299"/>
      <c r="I145" s="300"/>
      <c r="J145" s="301"/>
      <c r="K145" s="301"/>
      <c r="L145" s="80"/>
      <c r="M145" s="81"/>
      <c r="N145" s="117"/>
      <c r="O145" s="82"/>
    </row>
    <row r="146" spans="1:15" s="78" customFormat="1" ht="12.75">
      <c r="A146" s="295"/>
      <c r="B146" s="79"/>
      <c r="C146" s="313"/>
      <c r="D146" s="296"/>
      <c r="E146" s="297"/>
      <c r="F146" s="298"/>
      <c r="G146" s="298"/>
      <c r="H146" s="299"/>
      <c r="I146" s="300"/>
      <c r="J146" s="301"/>
      <c r="K146" s="301"/>
      <c r="L146" s="80"/>
      <c r="M146" s="81"/>
      <c r="N146" s="117"/>
      <c r="O146" s="82"/>
    </row>
    <row r="147" spans="1:15" s="78" customFormat="1" ht="97.5" customHeight="1">
      <c r="A147" s="295" t="str">
        <f>$B$11</f>
        <v>I.</v>
      </c>
      <c r="B147" s="308">
        <f>COUNT($A$14:B145)+1</f>
        <v>9</v>
      </c>
      <c r="C147" s="512" t="s">
        <v>556</v>
      </c>
      <c r="D147" s="296" t="s">
        <v>10</v>
      </c>
      <c r="E147" s="297">
        <v>1</v>
      </c>
      <c r="F147" s="298">
        <f>IF(OSNOVA!$B$42=1,+H147*FRD*DF*(I147+1),"")</f>
        <v>0</v>
      </c>
      <c r="G147" s="298">
        <f>IF(OSNOVA!$B$42=1,E147*F147,"")</f>
        <v>0</v>
      </c>
      <c r="H147" s="299"/>
      <c r="I147" s="300"/>
      <c r="J147" s="301"/>
      <c r="K147" s="301"/>
      <c r="L147" s="80"/>
      <c r="M147" s="81"/>
      <c r="N147" s="117"/>
      <c r="O147" s="82"/>
    </row>
    <row r="148" spans="1:15" s="78" customFormat="1" ht="12.75">
      <c r="A148" s="295"/>
      <c r="B148" s="79"/>
      <c r="C148" s="294" t="s">
        <v>464</v>
      </c>
      <c r="D148" s="296" t="s">
        <v>103</v>
      </c>
      <c r="E148" s="297">
        <v>1</v>
      </c>
      <c r="F148" s="298">
        <f>IF(OSNOVA!$B$42=1,+H148*FRD*DF*(I148+1),"")</f>
        <v>0</v>
      </c>
      <c r="G148" s="298">
        <f>IF(OSNOVA!$B$42=1,E148*F148,"")</f>
        <v>0</v>
      </c>
      <c r="H148" s="299"/>
      <c r="I148" s="300"/>
      <c r="J148" s="301"/>
      <c r="K148" s="301"/>
      <c r="L148" s="80"/>
      <c r="M148" s="81"/>
      <c r="N148" s="117"/>
      <c r="O148" s="84"/>
    </row>
    <row r="149" spans="1:15" s="78" customFormat="1" ht="24">
      <c r="A149" s="295"/>
      <c r="B149" s="79"/>
      <c r="C149" s="312" t="s">
        <v>550</v>
      </c>
      <c r="D149" s="296" t="s">
        <v>10</v>
      </c>
      <c r="E149" s="297">
        <v>1</v>
      </c>
      <c r="F149" s="298">
        <f>IF(OSNOVA!$B$42=1,+H149*FRD*DF*(I149+1),"")</f>
        <v>0</v>
      </c>
      <c r="G149" s="298">
        <f>IF(OSNOVA!$B$42=1,E149*F149,"")</f>
        <v>0</v>
      </c>
      <c r="H149" s="299"/>
      <c r="I149" s="300"/>
      <c r="J149" s="301"/>
      <c r="K149" s="301"/>
      <c r="L149" s="80"/>
      <c r="M149" s="81"/>
      <c r="N149" s="117"/>
      <c r="O149" s="82"/>
    </row>
    <row r="150" spans="1:15" s="78" customFormat="1" ht="24">
      <c r="A150" s="295"/>
      <c r="B150" s="79"/>
      <c r="C150" s="312" t="s">
        <v>493</v>
      </c>
      <c r="D150" s="296" t="s">
        <v>10</v>
      </c>
      <c r="E150" s="297">
        <v>1</v>
      </c>
      <c r="F150" s="298">
        <f>IF(OSNOVA!$B$42=1,+H150*FRD*DF*(I150+1),"")</f>
        <v>0</v>
      </c>
      <c r="G150" s="298">
        <f>IF(OSNOVA!$B$42=1,E150*F150,"")</f>
        <v>0</v>
      </c>
      <c r="H150" s="299"/>
      <c r="I150" s="300"/>
      <c r="J150" s="301"/>
      <c r="K150" s="301"/>
      <c r="L150" s="80"/>
      <c r="M150" s="81"/>
      <c r="N150" s="117"/>
      <c r="O150" s="82"/>
    </row>
    <row r="151" spans="1:15" s="78" customFormat="1" ht="24">
      <c r="A151" s="295"/>
      <c r="B151" s="79"/>
      <c r="C151" s="312" t="s">
        <v>227</v>
      </c>
      <c r="D151" s="296" t="s">
        <v>10</v>
      </c>
      <c r="E151" s="297">
        <v>6</v>
      </c>
      <c r="F151" s="298">
        <f>IF(OSNOVA!$B$42=1,+H151*FRD*DF*(I151+1),"")</f>
        <v>0</v>
      </c>
      <c r="G151" s="298">
        <f>IF(OSNOVA!$B$42=1,E151*F151,"")</f>
        <v>0</v>
      </c>
      <c r="H151" s="299"/>
      <c r="I151" s="300"/>
      <c r="J151" s="301"/>
      <c r="K151" s="301"/>
      <c r="L151" s="80"/>
      <c r="M151" s="81"/>
      <c r="N151" s="117"/>
      <c r="O151" s="82"/>
    </row>
    <row r="152" spans="1:15" s="78" customFormat="1" ht="24">
      <c r="A152" s="295"/>
      <c r="B152" s="79"/>
      <c r="C152" s="312" t="s">
        <v>200</v>
      </c>
      <c r="D152" s="296" t="s">
        <v>10</v>
      </c>
      <c r="E152" s="297">
        <v>2</v>
      </c>
      <c r="F152" s="298">
        <f>IF(OSNOVA!$B$42=1,+H152*FRD*DF*(I152+1),"")</f>
        <v>0</v>
      </c>
      <c r="G152" s="298">
        <f>IF(OSNOVA!$B$42=1,E152*F152,"")</f>
        <v>0</v>
      </c>
      <c r="H152" s="299"/>
      <c r="I152" s="300"/>
      <c r="J152" s="301"/>
      <c r="K152" s="301"/>
      <c r="L152" s="80"/>
      <c r="M152" s="81"/>
      <c r="N152" s="117"/>
      <c r="O152" s="82"/>
    </row>
    <row r="153" spans="1:15" s="78" customFormat="1" ht="24">
      <c r="A153" s="295"/>
      <c r="B153" s="79"/>
      <c r="C153" s="312" t="s">
        <v>201</v>
      </c>
      <c r="D153" s="296" t="s">
        <v>10</v>
      </c>
      <c r="E153" s="297">
        <v>2</v>
      </c>
      <c r="F153" s="298">
        <f>IF(OSNOVA!$B$42=1,+H153*FRD*DF*(I153+1),"")</f>
        <v>0</v>
      </c>
      <c r="G153" s="298">
        <f>IF(OSNOVA!$B$42=1,E153*F153,"")</f>
        <v>0</v>
      </c>
      <c r="H153" s="299"/>
      <c r="I153" s="300"/>
      <c r="J153" s="301"/>
      <c r="K153" s="301"/>
      <c r="L153" s="80"/>
      <c r="M153" s="81"/>
      <c r="N153" s="117"/>
      <c r="O153" s="82"/>
    </row>
    <row r="154" spans="1:15" s="78" customFormat="1" ht="24">
      <c r="A154" s="295"/>
      <c r="B154" s="79"/>
      <c r="C154" s="312" t="s">
        <v>496</v>
      </c>
      <c r="D154" s="296" t="s">
        <v>10</v>
      </c>
      <c r="E154" s="297">
        <v>1</v>
      </c>
      <c r="F154" s="298">
        <f>IF(OSNOVA!$B$42=1,+H154*FRD*DF*(I154+1),"")</f>
        <v>0</v>
      </c>
      <c r="G154" s="298">
        <f>IF(OSNOVA!$B$42=1,E154*F154,"")</f>
        <v>0</v>
      </c>
      <c r="H154" s="299"/>
      <c r="I154" s="300"/>
      <c r="J154" s="301"/>
      <c r="K154" s="301"/>
      <c r="L154" s="80"/>
      <c r="M154" s="81"/>
      <c r="N154" s="117"/>
      <c r="O154" s="82"/>
    </row>
    <row r="155" spans="1:15" s="78" customFormat="1" ht="24">
      <c r="A155" s="295"/>
      <c r="B155" s="79"/>
      <c r="C155" s="294" t="s">
        <v>545</v>
      </c>
      <c r="D155" s="296" t="s">
        <v>10</v>
      </c>
      <c r="E155" s="297">
        <v>1</v>
      </c>
      <c r="F155" s="298">
        <f>IF(OSNOVA!$B$42=1,+H155*FRD*DF*(I155+1),"")</f>
        <v>0</v>
      </c>
      <c r="G155" s="298">
        <f>IF(OSNOVA!$B$42=1,E155*F155,"")</f>
        <v>0</v>
      </c>
      <c r="H155" s="299"/>
      <c r="I155" s="300"/>
      <c r="J155" s="301"/>
      <c r="K155" s="301"/>
      <c r="L155" s="80"/>
      <c r="M155" s="81"/>
      <c r="N155" s="117"/>
      <c r="O155" s="82"/>
    </row>
    <row r="156" spans="1:15" s="78" customFormat="1" ht="12.75">
      <c r="A156" s="295"/>
      <c r="B156" s="308"/>
      <c r="C156" s="388" t="s">
        <v>482</v>
      </c>
      <c r="D156" s="296" t="s">
        <v>10</v>
      </c>
      <c r="E156" s="297">
        <v>1</v>
      </c>
      <c r="F156" s="298">
        <f>IF(OSNOVA!$B$42=1,+H156*FRD*DF*(I156+1),"")</f>
        <v>0</v>
      </c>
      <c r="G156" s="298">
        <f>IF(OSNOVA!$B$42=1,E156*F156,"")</f>
        <v>0</v>
      </c>
      <c r="H156" s="299"/>
      <c r="I156" s="300"/>
      <c r="J156" s="301"/>
      <c r="K156" s="301"/>
      <c r="L156" s="80"/>
      <c r="M156" s="81"/>
      <c r="N156" s="117"/>
      <c r="O156" s="82"/>
    </row>
    <row r="157" spans="1:15" s="78" customFormat="1" ht="24">
      <c r="A157" s="295"/>
      <c r="B157" s="308"/>
      <c r="C157" s="388" t="s">
        <v>548</v>
      </c>
      <c r="D157" s="296" t="s">
        <v>10</v>
      </c>
      <c r="E157" s="297">
        <v>1</v>
      </c>
      <c r="F157" s="298">
        <f>IF(OSNOVA!$B$42=1,+H157*FRD*DF*(I157+1),"")</f>
        <v>0</v>
      </c>
      <c r="G157" s="298">
        <f>IF(OSNOVA!$B$42=1,E157*F157,"")</f>
        <v>0</v>
      </c>
      <c r="H157" s="299"/>
      <c r="I157" s="300"/>
      <c r="J157" s="301"/>
      <c r="K157" s="301"/>
      <c r="L157" s="80"/>
      <c r="M157" s="81"/>
      <c r="N157" s="117"/>
      <c r="O157" s="82"/>
    </row>
    <row r="158" spans="1:15" s="78" customFormat="1" ht="24">
      <c r="A158" s="295"/>
      <c r="B158" s="79"/>
      <c r="C158" s="312" t="s">
        <v>481</v>
      </c>
      <c r="D158" s="296" t="s">
        <v>10</v>
      </c>
      <c r="E158" s="297">
        <v>2</v>
      </c>
      <c r="F158" s="298">
        <f>IF(OSNOVA!$B$42=1,+H158*FRD*DF*(I158+1),"")</f>
        <v>0</v>
      </c>
      <c r="G158" s="298">
        <f>IF(OSNOVA!$B$42=1,E158*F158,"")</f>
        <v>0</v>
      </c>
      <c r="H158" s="299"/>
      <c r="I158" s="300"/>
      <c r="J158" s="301"/>
      <c r="K158" s="301"/>
      <c r="L158" s="80"/>
      <c r="M158" s="81"/>
      <c r="N158" s="117"/>
      <c r="O158" s="82"/>
    </row>
    <row r="159" spans="1:15" s="78" customFormat="1" ht="24">
      <c r="A159" s="295"/>
      <c r="B159" s="79"/>
      <c r="C159" s="312" t="s">
        <v>494</v>
      </c>
      <c r="D159" s="296" t="s">
        <v>10</v>
      </c>
      <c r="E159" s="297">
        <v>1</v>
      </c>
      <c r="F159" s="298">
        <f>IF(OSNOVA!$B$42=1,+H159*FRD*DF*(I159+1),"")</f>
        <v>0</v>
      </c>
      <c r="G159" s="298">
        <f>IF(OSNOVA!$B$42=1,E159*F159,"")</f>
        <v>0</v>
      </c>
      <c r="H159" s="299"/>
      <c r="I159" s="300"/>
      <c r="J159" s="301"/>
      <c r="K159" s="301"/>
      <c r="L159" s="80"/>
      <c r="M159" s="81"/>
      <c r="N159" s="117"/>
      <c r="O159" s="82"/>
    </row>
    <row r="160" spans="1:15" s="78" customFormat="1" ht="24">
      <c r="A160" s="295"/>
      <c r="B160" s="79"/>
      <c r="C160" s="312" t="s">
        <v>538</v>
      </c>
      <c r="D160" s="296" t="s">
        <v>10</v>
      </c>
      <c r="E160" s="297">
        <v>2</v>
      </c>
      <c r="F160" s="298">
        <f>IF(OSNOVA!$B$42=1,+H160*FRD*DF*(I160+1),"")</f>
        <v>0</v>
      </c>
      <c r="G160" s="298">
        <f>IF(OSNOVA!$B$42=1,E160*F160,"")</f>
        <v>0</v>
      </c>
      <c r="H160" s="299"/>
      <c r="I160" s="300"/>
      <c r="J160" s="301"/>
      <c r="K160" s="301"/>
      <c r="L160" s="80"/>
      <c r="M160" s="81"/>
      <c r="N160" s="117"/>
      <c r="O160" s="82"/>
    </row>
    <row r="161" spans="1:15" s="78" customFormat="1" ht="24">
      <c r="A161" s="295"/>
      <c r="B161" s="79"/>
      <c r="C161" s="294" t="s">
        <v>185</v>
      </c>
      <c r="D161" s="296" t="s">
        <v>10</v>
      </c>
      <c r="E161" s="297">
        <v>1</v>
      </c>
      <c r="F161" s="298">
        <f>IF(OSNOVA!$B$42=1,+H161*FRD*DF*(I161+1),"")</f>
        <v>0</v>
      </c>
      <c r="G161" s="298">
        <f>IF(OSNOVA!$B$42=1,E161*F161,"")</f>
        <v>0</v>
      </c>
      <c r="H161" s="299"/>
      <c r="I161" s="300"/>
      <c r="J161" s="301"/>
      <c r="K161" s="301"/>
      <c r="L161" s="80"/>
      <c r="M161" s="81"/>
      <c r="N161" s="117"/>
      <c r="O161" s="82"/>
    </row>
    <row r="162" spans="1:15" s="78" customFormat="1" ht="36">
      <c r="A162" s="295"/>
      <c r="B162" s="79"/>
      <c r="C162" s="294" t="s">
        <v>581</v>
      </c>
      <c r="D162" s="296" t="s">
        <v>103</v>
      </c>
      <c r="E162" s="297">
        <v>1</v>
      </c>
      <c r="F162" s="298">
        <f>IF(OSNOVA!$B$42=1,+H162*FRD*DF*(I162+1),"")</f>
        <v>0</v>
      </c>
      <c r="G162" s="298">
        <f>IF(OSNOVA!$B$42=1,E162*F162,"")</f>
        <v>0</v>
      </c>
      <c r="H162" s="299"/>
      <c r="I162" s="300"/>
      <c r="J162" s="301"/>
      <c r="K162" s="301"/>
      <c r="L162" s="80"/>
      <c r="M162" s="81"/>
      <c r="N162" s="117"/>
      <c r="O162" s="82"/>
    </row>
    <row r="163" spans="1:15" s="78" customFormat="1" ht="96">
      <c r="A163" s="295"/>
      <c r="B163" s="79"/>
      <c r="C163" s="313" t="s">
        <v>226</v>
      </c>
      <c r="D163" s="296" t="s">
        <v>103</v>
      </c>
      <c r="E163" s="297">
        <v>1</v>
      </c>
      <c r="F163" s="298">
        <f>IF(OSNOVA!$B$42=1,+H163*FRD*DF*(I163+1),"")</f>
        <v>0</v>
      </c>
      <c r="G163" s="298">
        <f>IF(OSNOVA!$B$42=1,E163*F163,"")</f>
        <v>0</v>
      </c>
      <c r="H163" s="299"/>
      <c r="I163" s="300"/>
      <c r="J163" s="301"/>
      <c r="K163" s="301"/>
      <c r="L163" s="80"/>
      <c r="M163" s="81"/>
      <c r="N163" s="117"/>
      <c r="O163" s="82"/>
    </row>
    <row r="164" spans="1:15" s="78" customFormat="1" ht="12.75">
      <c r="A164" s="295"/>
      <c r="B164" s="79"/>
      <c r="C164" s="313"/>
      <c r="D164" s="296"/>
      <c r="E164" s="297"/>
      <c r="F164" s="298"/>
      <c r="G164" s="298"/>
      <c r="H164" s="299"/>
      <c r="I164" s="300"/>
      <c r="J164" s="301"/>
      <c r="K164" s="301"/>
      <c r="L164" s="80"/>
      <c r="M164" s="81"/>
      <c r="N164" s="117"/>
      <c r="O164" s="82"/>
    </row>
    <row r="165" spans="1:15" s="78" customFormat="1" ht="99" customHeight="1">
      <c r="A165" s="295" t="str">
        <f>$B$11</f>
        <v>I.</v>
      </c>
      <c r="B165" s="308">
        <f>COUNT($A$14:B163)+1</f>
        <v>10</v>
      </c>
      <c r="C165" s="512" t="s">
        <v>557</v>
      </c>
      <c r="D165" s="296" t="s">
        <v>10</v>
      </c>
      <c r="E165" s="297">
        <v>1</v>
      </c>
      <c r="F165" s="298">
        <f>IF(OSNOVA!$B$42=1,+H165*FRD*DF*(I165+1),"")</f>
        <v>0</v>
      </c>
      <c r="G165" s="298">
        <f>IF(OSNOVA!$B$42=1,E165*F165,"")</f>
        <v>0</v>
      </c>
      <c r="H165" s="299"/>
      <c r="I165" s="300"/>
      <c r="J165" s="301"/>
      <c r="K165" s="301"/>
      <c r="L165" s="80"/>
      <c r="M165" s="81"/>
      <c r="N165" s="117"/>
      <c r="O165" s="82"/>
    </row>
    <row r="166" spans="1:15" s="78" customFormat="1" ht="12.75">
      <c r="A166" s="295"/>
      <c r="B166" s="79"/>
      <c r="C166" s="294" t="s">
        <v>464</v>
      </c>
      <c r="D166" s="296" t="s">
        <v>103</v>
      </c>
      <c r="E166" s="297">
        <v>1</v>
      </c>
      <c r="F166" s="298">
        <f>IF(OSNOVA!$B$42=1,+H166*FRD*DF*(I166+1),"")</f>
        <v>0</v>
      </c>
      <c r="G166" s="298">
        <f>IF(OSNOVA!$B$42=1,E166*F166,"")</f>
        <v>0</v>
      </c>
      <c r="H166" s="299"/>
      <c r="I166" s="300"/>
      <c r="J166" s="301"/>
      <c r="K166" s="301"/>
      <c r="L166" s="80"/>
      <c r="M166" s="81"/>
      <c r="N166" s="117"/>
      <c r="O166" s="84"/>
    </row>
    <row r="167" spans="1:15" s="78" customFormat="1" ht="24">
      <c r="A167" s="295"/>
      <c r="B167" s="79"/>
      <c r="C167" s="312" t="s">
        <v>493</v>
      </c>
      <c r="D167" s="296" t="s">
        <v>10</v>
      </c>
      <c r="E167" s="297">
        <v>2</v>
      </c>
      <c r="F167" s="298">
        <f>IF(OSNOVA!$B$42=1,+H167*FRD*DF*(I167+1),"")</f>
        <v>0</v>
      </c>
      <c r="G167" s="298">
        <f>IF(OSNOVA!$B$42=1,E167*F167,"")</f>
        <v>0</v>
      </c>
      <c r="H167" s="299"/>
      <c r="I167" s="300"/>
      <c r="J167" s="301"/>
      <c r="K167" s="301"/>
      <c r="L167" s="80"/>
      <c r="M167" s="81"/>
      <c r="N167" s="117"/>
      <c r="O167" s="82"/>
    </row>
    <row r="168" spans="1:15" s="78" customFormat="1" ht="24">
      <c r="A168" s="295"/>
      <c r="B168" s="79"/>
      <c r="C168" s="312" t="s">
        <v>227</v>
      </c>
      <c r="D168" s="296" t="s">
        <v>10</v>
      </c>
      <c r="E168" s="297">
        <v>8</v>
      </c>
      <c r="F168" s="298">
        <f>IF(OSNOVA!$B$42=1,+H168*FRD*DF*(I168+1),"")</f>
        <v>0</v>
      </c>
      <c r="G168" s="298">
        <f>IF(OSNOVA!$B$42=1,E168*F168,"")</f>
        <v>0</v>
      </c>
      <c r="H168" s="299"/>
      <c r="I168" s="300"/>
      <c r="J168" s="301"/>
      <c r="K168" s="301"/>
      <c r="L168" s="80"/>
      <c r="M168" s="81"/>
      <c r="N168" s="117"/>
      <c r="O168" s="82"/>
    </row>
    <row r="169" spans="1:15" s="78" customFormat="1" ht="24">
      <c r="A169" s="295"/>
      <c r="B169" s="79"/>
      <c r="C169" s="312" t="s">
        <v>200</v>
      </c>
      <c r="D169" s="296" t="s">
        <v>10</v>
      </c>
      <c r="E169" s="297">
        <v>2</v>
      </c>
      <c r="F169" s="298">
        <f>IF(OSNOVA!$B$42=1,+H169*FRD*DF*(I169+1),"")</f>
        <v>0</v>
      </c>
      <c r="G169" s="298">
        <f>IF(OSNOVA!$B$42=1,E169*F169,"")</f>
        <v>0</v>
      </c>
      <c r="H169" s="299"/>
      <c r="I169" s="300"/>
      <c r="J169" s="301"/>
      <c r="K169" s="301"/>
      <c r="L169" s="80"/>
      <c r="M169" s="81"/>
      <c r="N169" s="117"/>
      <c r="O169" s="82"/>
    </row>
    <row r="170" spans="1:15" s="78" customFormat="1" ht="24">
      <c r="A170" s="295"/>
      <c r="B170" s="79"/>
      <c r="C170" s="312" t="s">
        <v>201</v>
      </c>
      <c r="D170" s="296" t="s">
        <v>10</v>
      </c>
      <c r="E170" s="297">
        <v>3</v>
      </c>
      <c r="F170" s="298">
        <f>IF(OSNOVA!$B$42=1,+H170*FRD*DF*(I170+1),"")</f>
        <v>0</v>
      </c>
      <c r="G170" s="298">
        <f>IF(OSNOVA!$B$42=1,E170*F170,"")</f>
        <v>0</v>
      </c>
      <c r="H170" s="299"/>
      <c r="I170" s="300"/>
      <c r="J170" s="301"/>
      <c r="K170" s="301"/>
      <c r="L170" s="80"/>
      <c r="M170" s="81"/>
      <c r="N170" s="117"/>
      <c r="O170" s="82"/>
    </row>
    <row r="171" spans="1:15" s="85" customFormat="1" ht="24">
      <c r="A171" s="307"/>
      <c r="B171" s="184"/>
      <c r="C171" s="312" t="s">
        <v>541</v>
      </c>
      <c r="D171" s="296" t="s">
        <v>103</v>
      </c>
      <c r="E171" s="297">
        <v>1</v>
      </c>
      <c r="F171" s="298">
        <f>IF(OSNOVA!$B$42=1,+H171*FRD*DF*(I171+1),"")</f>
        <v>0</v>
      </c>
      <c r="G171" s="298">
        <f>IF(OSNOVA!$B$42=1,E171*F171,"")</f>
        <v>0</v>
      </c>
      <c r="H171" s="299"/>
      <c r="I171" s="300"/>
      <c r="J171" s="301"/>
      <c r="K171" s="301"/>
      <c r="L171" s="118"/>
      <c r="M171" s="83"/>
      <c r="N171" s="117"/>
      <c r="O171" s="82"/>
    </row>
    <row r="172" spans="1:15" s="78" customFormat="1" ht="24">
      <c r="A172" s="295"/>
      <c r="B172" s="79"/>
      <c r="C172" s="294" t="s">
        <v>545</v>
      </c>
      <c r="D172" s="296" t="s">
        <v>10</v>
      </c>
      <c r="E172" s="297">
        <v>1</v>
      </c>
      <c r="F172" s="298">
        <f>IF(OSNOVA!$B$42=1,+H172*FRD*DF*(I172+1),"")</f>
        <v>0</v>
      </c>
      <c r="G172" s="298">
        <f>IF(OSNOVA!$B$42=1,E172*F172,"")</f>
        <v>0</v>
      </c>
      <c r="H172" s="299"/>
      <c r="I172" s="300"/>
      <c r="J172" s="301"/>
      <c r="K172" s="301"/>
      <c r="L172" s="80"/>
      <c r="M172" s="81"/>
      <c r="N172" s="117"/>
      <c r="O172" s="82"/>
    </row>
    <row r="173" spans="1:15" s="78" customFormat="1" ht="12.75">
      <c r="A173" s="295"/>
      <c r="B173" s="308"/>
      <c r="C173" s="388" t="s">
        <v>482</v>
      </c>
      <c r="D173" s="296" t="s">
        <v>10</v>
      </c>
      <c r="E173" s="297">
        <v>1</v>
      </c>
      <c r="F173" s="298">
        <f>IF(OSNOVA!$B$42=1,+H173*FRD*DF*(I173+1),"")</f>
        <v>0</v>
      </c>
      <c r="G173" s="298">
        <f>IF(OSNOVA!$B$42=1,E173*F173,"")</f>
        <v>0</v>
      </c>
      <c r="H173" s="299"/>
      <c r="I173" s="300"/>
      <c r="J173" s="301"/>
      <c r="K173" s="301"/>
      <c r="L173" s="80"/>
      <c r="M173" s="81"/>
      <c r="N173" s="117"/>
      <c r="O173" s="82"/>
    </row>
    <row r="174" spans="1:15" s="78" customFormat="1" ht="24">
      <c r="A174" s="295"/>
      <c r="B174" s="308"/>
      <c r="C174" s="388" t="s">
        <v>548</v>
      </c>
      <c r="D174" s="296" t="s">
        <v>10</v>
      </c>
      <c r="E174" s="297">
        <v>1</v>
      </c>
      <c r="F174" s="298">
        <f>IF(OSNOVA!$B$42=1,+H174*FRD*DF*(I174+1),"")</f>
        <v>0</v>
      </c>
      <c r="G174" s="298">
        <f>IF(OSNOVA!$B$42=1,E174*F174,"")</f>
        <v>0</v>
      </c>
      <c r="H174" s="299"/>
      <c r="I174" s="300"/>
      <c r="J174" s="301"/>
      <c r="K174" s="301"/>
      <c r="L174" s="80"/>
      <c r="M174" s="81"/>
      <c r="N174" s="117"/>
      <c r="O174" s="82"/>
    </row>
    <row r="175" spans="1:15" s="78" customFormat="1" ht="24">
      <c r="A175" s="295"/>
      <c r="B175" s="79"/>
      <c r="C175" s="312" t="s">
        <v>481</v>
      </c>
      <c r="D175" s="296" t="s">
        <v>10</v>
      </c>
      <c r="E175" s="297">
        <v>1</v>
      </c>
      <c r="F175" s="298">
        <f>IF(OSNOVA!$B$42=1,+H175*FRD*DF*(I175+1),"")</f>
        <v>0</v>
      </c>
      <c r="G175" s="298">
        <f>IF(OSNOVA!$B$42=1,E175*F175,"")</f>
        <v>0</v>
      </c>
      <c r="H175" s="299"/>
      <c r="I175" s="300"/>
      <c r="J175" s="301"/>
      <c r="K175" s="301"/>
      <c r="L175" s="80"/>
      <c r="M175" s="81"/>
      <c r="N175" s="117"/>
      <c r="O175" s="82"/>
    </row>
    <row r="176" spans="1:15" s="78" customFormat="1" ht="24">
      <c r="A176" s="295"/>
      <c r="B176" s="79"/>
      <c r="C176" s="312" t="s">
        <v>553</v>
      </c>
      <c r="D176" s="296" t="s">
        <v>10</v>
      </c>
      <c r="E176" s="297">
        <v>1</v>
      </c>
      <c r="F176" s="298">
        <f>IF(OSNOVA!$B$42=1,+H176*FRD*DF*(I176+1),"")</f>
        <v>0</v>
      </c>
      <c r="G176" s="298">
        <f>IF(OSNOVA!$B$42=1,E176*F176,"")</f>
        <v>0</v>
      </c>
      <c r="H176" s="299"/>
      <c r="I176" s="300"/>
      <c r="J176" s="301"/>
      <c r="K176" s="301"/>
      <c r="L176" s="80"/>
      <c r="M176" s="81"/>
      <c r="N176" s="117"/>
      <c r="O176" s="82"/>
    </row>
    <row r="177" spans="1:15" s="78" customFormat="1" ht="24">
      <c r="A177" s="295"/>
      <c r="B177" s="79"/>
      <c r="C177" s="312" t="s">
        <v>494</v>
      </c>
      <c r="D177" s="296" t="s">
        <v>10</v>
      </c>
      <c r="E177" s="297">
        <v>1</v>
      </c>
      <c r="F177" s="298">
        <f>IF(OSNOVA!$B$42=1,+H177*FRD*DF*(I177+1),"")</f>
        <v>0</v>
      </c>
      <c r="G177" s="298">
        <f>IF(OSNOVA!$B$42=1,E177*F177,"")</f>
        <v>0</v>
      </c>
      <c r="H177" s="299"/>
      <c r="I177" s="300"/>
      <c r="J177" s="301"/>
      <c r="K177" s="301"/>
      <c r="L177" s="80"/>
      <c r="M177" s="81"/>
      <c r="N177" s="117"/>
      <c r="O177" s="82"/>
    </row>
    <row r="178" spans="1:15" s="78" customFormat="1" ht="24">
      <c r="A178" s="295"/>
      <c r="B178" s="79"/>
      <c r="C178" s="312" t="s">
        <v>538</v>
      </c>
      <c r="D178" s="296" t="s">
        <v>10</v>
      </c>
      <c r="E178" s="297">
        <v>2</v>
      </c>
      <c r="F178" s="298">
        <f>IF(OSNOVA!$B$42=1,+H178*FRD*DF*(I178+1),"")</f>
        <v>0</v>
      </c>
      <c r="G178" s="298">
        <f>IF(OSNOVA!$B$42=1,E178*F178,"")</f>
        <v>0</v>
      </c>
      <c r="H178" s="299"/>
      <c r="I178" s="300"/>
      <c r="J178" s="301"/>
      <c r="K178" s="301"/>
      <c r="L178" s="80"/>
      <c r="M178" s="81"/>
      <c r="N178" s="117"/>
      <c r="O178" s="82"/>
    </row>
    <row r="179" spans="1:15" s="78" customFormat="1" ht="24">
      <c r="A179" s="295"/>
      <c r="B179" s="79"/>
      <c r="C179" s="294" t="s">
        <v>499</v>
      </c>
      <c r="D179" s="296" t="s">
        <v>10</v>
      </c>
      <c r="E179" s="297">
        <v>1</v>
      </c>
      <c r="F179" s="298">
        <f>IF(OSNOVA!$B$42=1,+H179*FRD*DF*(I179+1),"")</f>
        <v>0</v>
      </c>
      <c r="G179" s="298">
        <f>IF(OSNOVA!$B$42=1,E179*F179,"")</f>
        <v>0</v>
      </c>
      <c r="H179" s="299"/>
      <c r="I179" s="300"/>
      <c r="J179" s="301"/>
      <c r="K179" s="301"/>
      <c r="L179" s="80"/>
      <c r="M179" s="81"/>
      <c r="N179" s="117"/>
      <c r="O179" s="82"/>
    </row>
    <row r="180" spans="1:15" s="78" customFormat="1" ht="24">
      <c r="A180" s="295"/>
      <c r="B180" s="79"/>
      <c r="C180" s="294" t="s">
        <v>185</v>
      </c>
      <c r="D180" s="296" t="s">
        <v>10</v>
      </c>
      <c r="E180" s="297">
        <v>1</v>
      </c>
      <c r="F180" s="298">
        <f>IF(OSNOVA!$B$42=1,+H180*FRD*DF*(I180+1),"")</f>
        <v>0</v>
      </c>
      <c r="G180" s="298">
        <f>IF(OSNOVA!$B$42=1,E180*F180,"")</f>
        <v>0</v>
      </c>
      <c r="H180" s="299"/>
      <c r="I180" s="300"/>
      <c r="J180" s="301"/>
      <c r="K180" s="301"/>
      <c r="L180" s="80"/>
      <c r="M180" s="81"/>
      <c r="N180" s="117"/>
      <c r="O180" s="82"/>
    </row>
    <row r="181" spans="1:15" s="78" customFormat="1" ht="36">
      <c r="A181" s="295"/>
      <c r="B181" s="79"/>
      <c r="C181" s="294" t="s">
        <v>581</v>
      </c>
      <c r="D181" s="296" t="s">
        <v>103</v>
      </c>
      <c r="E181" s="297">
        <v>1</v>
      </c>
      <c r="F181" s="298">
        <f>IF(OSNOVA!$B$42=1,+H181*FRD*DF*(I181+1),"")</f>
        <v>0</v>
      </c>
      <c r="G181" s="298">
        <f>IF(OSNOVA!$B$42=1,E181*F181,"")</f>
        <v>0</v>
      </c>
      <c r="H181" s="299"/>
      <c r="I181" s="300"/>
      <c r="J181" s="301"/>
      <c r="K181" s="301"/>
      <c r="L181" s="80"/>
      <c r="M181" s="81"/>
      <c r="N181" s="117"/>
      <c r="O181" s="82"/>
    </row>
    <row r="182" spans="1:15" s="78" customFormat="1" ht="96">
      <c r="A182" s="295"/>
      <c r="B182" s="79"/>
      <c r="C182" s="313" t="s">
        <v>226</v>
      </c>
      <c r="D182" s="296" t="s">
        <v>103</v>
      </c>
      <c r="E182" s="297">
        <v>1</v>
      </c>
      <c r="F182" s="298">
        <f>IF(OSNOVA!$B$42=1,+H182*FRD*DF*(I182+1),"")</f>
        <v>0</v>
      </c>
      <c r="G182" s="298">
        <f>IF(OSNOVA!$B$42=1,E182*F182,"")</f>
        <v>0</v>
      </c>
      <c r="H182" s="299"/>
      <c r="I182" s="300"/>
      <c r="J182" s="301"/>
      <c r="K182" s="301"/>
      <c r="L182" s="80"/>
      <c r="M182" s="81"/>
      <c r="N182" s="117"/>
      <c r="O182" s="82"/>
    </row>
    <row r="183" spans="1:15" s="78" customFormat="1" ht="13.5" customHeight="1">
      <c r="A183" s="295"/>
      <c r="B183" s="79"/>
      <c r="C183" s="289"/>
      <c r="D183" s="296"/>
      <c r="E183" s="297"/>
      <c r="F183" s="298"/>
      <c r="G183" s="298"/>
      <c r="H183" s="304"/>
      <c r="I183" s="279"/>
      <c r="J183" s="305"/>
      <c r="K183" s="305"/>
      <c r="L183" s="80"/>
      <c r="M183" s="81"/>
      <c r="N183" s="117"/>
      <c r="O183" s="82"/>
    </row>
    <row r="184" spans="1:11" s="139" customFormat="1" ht="13.5" thickBot="1">
      <c r="A184" s="344"/>
      <c r="B184" s="345"/>
      <c r="C184" s="135" t="str">
        <f>CONCATENATE(B11," ",C11," - SKUPAJ:")</f>
        <v>I. ELEKTRO DEL - SKUPAJ:</v>
      </c>
      <c r="D184" s="135"/>
      <c r="E184" s="135"/>
      <c r="F184" s="346"/>
      <c r="G184" s="347">
        <f>IF(OSNOVA!$B$42=1,SUM(G14:G182),"")</f>
        <v>0</v>
      </c>
      <c r="H184" s="138"/>
      <c r="I184" s="279"/>
      <c r="J184" s="207"/>
      <c r="K184" s="207"/>
    </row>
    <row r="185" spans="3:11" s="115" customFormat="1" ht="15">
      <c r="C185" s="108"/>
      <c r="E185" s="109"/>
      <c r="G185" s="348"/>
      <c r="H185" s="100"/>
      <c r="I185" s="279"/>
      <c r="J185" s="266"/>
      <c r="K185" s="266"/>
    </row>
    <row r="186" spans="3:11" s="78" customFormat="1" ht="12.75">
      <c r="C186" s="329"/>
      <c r="E186" s="330"/>
      <c r="F186" s="321"/>
      <c r="G186" s="321"/>
      <c r="H186" s="331"/>
      <c r="I186" s="279"/>
      <c r="J186" s="311"/>
      <c r="K186" s="311"/>
    </row>
    <row r="187" spans="1:11" s="145" customFormat="1" ht="13.5" thickBot="1">
      <c r="A187" s="403" t="str">
        <f>CONCATENATE("DELNA REKAPITULACIJA - ",A5,C5)</f>
        <v>DELNA REKAPITULACIJA - E4.RAZDELILNIKI</v>
      </c>
      <c r="B187" s="403"/>
      <c r="C187" s="568"/>
      <c r="D187" s="569"/>
      <c r="E187" s="570"/>
      <c r="F187" s="571"/>
      <c r="G187" s="571"/>
      <c r="H187" s="478"/>
      <c r="I187" s="279"/>
      <c r="J187" s="269"/>
      <c r="K187" s="269"/>
    </row>
    <row r="188" spans="1:11" s="185" customFormat="1" ht="14.25" customHeight="1">
      <c r="A188" s="355"/>
      <c r="B188" s="355"/>
      <c r="C188" s="356"/>
      <c r="D188" s="355"/>
      <c r="E188" s="357"/>
      <c r="F188" s="358"/>
      <c r="G188" s="358"/>
      <c r="H188" s="198"/>
      <c r="I188" s="279"/>
      <c r="J188" s="207"/>
      <c r="K188" s="207"/>
    </row>
    <row r="189" spans="1:11" s="185" customFormat="1" ht="12.75" customHeight="1">
      <c r="A189" s="321" t="s">
        <v>132</v>
      </c>
      <c r="B189" s="359"/>
      <c r="C189" s="360"/>
      <c r="D189" s="359"/>
      <c r="E189" s="359"/>
      <c r="F189" s="359"/>
      <c r="G189" s="359"/>
      <c r="H189" s="198"/>
      <c r="I189" s="279"/>
      <c r="J189" s="207"/>
      <c r="K189" s="207"/>
    </row>
    <row r="190" spans="1:15" s="139" customFormat="1" ht="12.75">
      <c r="A190" s="188"/>
      <c r="B190" s="188"/>
      <c r="C190" s="189"/>
      <c r="D190" s="190"/>
      <c r="E190" s="191"/>
      <c r="F190" s="192"/>
      <c r="G190" s="192"/>
      <c r="H190" s="198"/>
      <c r="I190" s="279"/>
      <c r="J190" s="207"/>
      <c r="K190" s="207"/>
      <c r="L190" s="185"/>
      <c r="N190" s="194"/>
      <c r="O190" s="194"/>
    </row>
    <row r="191" spans="1:11" s="185" customFormat="1" ht="12.75">
      <c r="A191" s="361"/>
      <c r="B191" s="361"/>
      <c r="C191" s="362"/>
      <c r="E191" s="363"/>
      <c r="F191" s="364"/>
      <c r="G191" s="365"/>
      <c r="H191" s="198"/>
      <c r="I191" s="279"/>
      <c r="J191" s="207"/>
      <c r="K191" s="207"/>
    </row>
    <row r="192" spans="1:11" s="145" customFormat="1" ht="12.75">
      <c r="A192" s="366"/>
      <c r="B192" s="366" t="str">
        <f>+B11</f>
        <v>I.</v>
      </c>
      <c r="C192" s="140" t="s">
        <v>483</v>
      </c>
      <c r="E192" s="142"/>
      <c r="G192" s="367">
        <f>IF(OSNOVA!$B$42=1,SUM(G12:G24),"")</f>
        <v>0</v>
      </c>
      <c r="H192" s="144"/>
      <c r="I192" s="279"/>
      <c r="J192" s="269"/>
      <c r="K192" s="269"/>
    </row>
    <row r="193" spans="1:11" s="145" customFormat="1" ht="12.75">
      <c r="A193" s="366"/>
      <c r="B193" s="366"/>
      <c r="C193" s="140"/>
      <c r="E193" s="142"/>
      <c r="G193" s="367"/>
      <c r="H193" s="144"/>
      <c r="I193" s="279"/>
      <c r="J193" s="269"/>
      <c r="K193" s="269"/>
    </row>
    <row r="194" spans="1:11" s="145" customFormat="1" ht="12.75">
      <c r="A194" s="366"/>
      <c r="B194" s="366" t="s">
        <v>117</v>
      </c>
      <c r="C194" s="140" t="s">
        <v>484</v>
      </c>
      <c r="E194" s="142"/>
      <c r="G194" s="367">
        <f>IF(OSNOVA!$B$42=1,SUM(G31:G182),"")</f>
        <v>0</v>
      </c>
      <c r="H194" s="144"/>
      <c r="I194" s="279"/>
      <c r="J194" s="269"/>
      <c r="K194" s="269"/>
    </row>
    <row r="195" spans="1:11" s="145" customFormat="1" ht="13.5" thickBot="1">
      <c r="A195" s="368"/>
      <c r="B195" s="368"/>
      <c r="C195" s="147"/>
      <c r="D195" s="369"/>
      <c r="E195" s="149"/>
      <c r="F195" s="369"/>
      <c r="G195" s="370"/>
      <c r="H195" s="144"/>
      <c r="I195" s="279"/>
      <c r="J195" s="269"/>
      <c r="K195" s="269"/>
    </row>
    <row r="196" spans="1:15" s="185" customFormat="1" ht="13.5" thickTop="1">
      <c r="A196" s="202"/>
      <c r="B196" s="202"/>
      <c r="C196" s="203"/>
      <c r="D196" s="204"/>
      <c r="E196" s="205"/>
      <c r="F196" s="205"/>
      <c r="G196" s="206"/>
      <c r="H196" s="138"/>
      <c r="I196" s="279"/>
      <c r="J196" s="207"/>
      <c r="K196" s="207"/>
      <c r="O196" s="151"/>
    </row>
    <row r="197" spans="1:11" s="145" customFormat="1" ht="12.75">
      <c r="A197" s="371"/>
      <c r="B197" s="371"/>
      <c r="C197" s="243" t="str">
        <f>CONCATENATE(A5," ",C5," - SKUPAJ:")</f>
        <v>E4. RAZDELILNIKI - SKUPAJ:</v>
      </c>
      <c r="D197" s="142"/>
      <c r="E197" s="142"/>
      <c r="G197" s="367">
        <f>IF(OSNOVA!$B$42=1,SUM(G191:G195),"")</f>
        <v>0</v>
      </c>
      <c r="H197" s="144"/>
      <c r="I197" s="279"/>
      <c r="J197" s="269"/>
      <c r="K197" s="269"/>
    </row>
    <row r="198" spans="3:11" s="185" customFormat="1" ht="12.75">
      <c r="C198" s="362"/>
      <c r="E198" s="372"/>
      <c r="F198" s="364"/>
      <c r="G198" s="359"/>
      <c r="H198" s="198"/>
      <c r="I198" s="279"/>
      <c r="J198" s="207"/>
      <c r="K198" s="207"/>
    </row>
    <row r="199" spans="3:11" s="78" customFormat="1" ht="12.75">
      <c r="C199" s="308"/>
      <c r="E199" s="330"/>
      <c r="F199" s="321"/>
      <c r="G199" s="321"/>
      <c r="H199" s="331"/>
      <c r="I199" s="279"/>
      <c r="J199" s="311"/>
      <c r="K199" s="311"/>
    </row>
    <row r="200" spans="3:11" s="78" customFormat="1" ht="12.75">
      <c r="C200" s="308"/>
      <c r="E200" s="330"/>
      <c r="F200" s="321"/>
      <c r="G200" s="321"/>
      <c r="H200" s="331"/>
      <c r="I200" s="279"/>
      <c r="J200" s="311"/>
      <c r="K200" s="311"/>
    </row>
    <row r="201" spans="3:11" s="78" customFormat="1" ht="12.75">
      <c r="C201" s="308"/>
      <c r="E201" s="330"/>
      <c r="F201" s="321"/>
      <c r="G201" s="321"/>
      <c r="H201" s="331"/>
      <c r="I201" s="279"/>
      <c r="J201" s="311"/>
      <c r="K201" s="311"/>
    </row>
    <row r="202" spans="3:11" s="78" customFormat="1" ht="12.75">
      <c r="C202" s="308"/>
      <c r="E202" s="330"/>
      <c r="F202" s="321"/>
      <c r="G202" s="321"/>
      <c r="H202" s="331"/>
      <c r="I202" s="279"/>
      <c r="J202" s="311"/>
      <c r="K202" s="311"/>
    </row>
    <row r="203" spans="3:11" s="78" customFormat="1" ht="12.75">
      <c r="C203" s="308"/>
      <c r="E203" s="330"/>
      <c r="F203" s="321"/>
      <c r="G203" s="321"/>
      <c r="H203" s="331"/>
      <c r="I203" s="279"/>
      <c r="J203" s="311"/>
      <c r="K203" s="311"/>
    </row>
    <row r="204" spans="3:11" s="78" customFormat="1" ht="12.75">
      <c r="C204" s="308"/>
      <c r="E204" s="330"/>
      <c r="F204" s="321"/>
      <c r="G204" s="321"/>
      <c r="H204" s="331"/>
      <c r="I204" s="279"/>
      <c r="J204" s="311"/>
      <c r="K204" s="311"/>
    </row>
    <row r="205" spans="3:11" s="78" customFormat="1" ht="12.75">
      <c r="C205" s="308"/>
      <c r="E205" s="330"/>
      <c r="F205" s="321"/>
      <c r="G205" s="321"/>
      <c r="H205" s="331"/>
      <c r="I205" s="279"/>
      <c r="J205" s="311"/>
      <c r="K205" s="311"/>
    </row>
    <row r="206" spans="3:11" s="78" customFormat="1" ht="12.75">
      <c r="C206" s="308"/>
      <c r="E206" s="330"/>
      <c r="F206" s="321"/>
      <c r="G206" s="321"/>
      <c r="H206" s="331"/>
      <c r="I206" s="279"/>
      <c r="J206" s="311"/>
      <c r="K206" s="311"/>
    </row>
    <row r="207" spans="3:11" s="78" customFormat="1" ht="12.75">
      <c r="C207" s="308"/>
      <c r="E207" s="330"/>
      <c r="F207" s="321"/>
      <c r="G207" s="321"/>
      <c r="H207" s="331"/>
      <c r="I207" s="279"/>
      <c r="J207" s="311"/>
      <c r="K207" s="311"/>
    </row>
    <row r="208" spans="3:11" s="78" customFormat="1" ht="12.75">
      <c r="C208" s="308"/>
      <c r="E208" s="330"/>
      <c r="F208" s="321"/>
      <c r="G208" s="321"/>
      <c r="H208" s="331"/>
      <c r="I208" s="279"/>
      <c r="J208" s="311"/>
      <c r="K208" s="311"/>
    </row>
    <row r="209" spans="3:11" s="78" customFormat="1" ht="12.75">
      <c r="C209" s="308"/>
      <c r="E209" s="330"/>
      <c r="F209" s="321"/>
      <c r="G209" s="321"/>
      <c r="H209" s="331"/>
      <c r="I209" s="279"/>
      <c r="J209" s="311"/>
      <c r="K209" s="311"/>
    </row>
    <row r="210" spans="3:11" s="78" customFormat="1" ht="12.75">
      <c r="C210" s="308"/>
      <c r="E210" s="330"/>
      <c r="F210" s="321"/>
      <c r="G210" s="321"/>
      <c r="H210" s="331"/>
      <c r="I210" s="279"/>
      <c r="J210" s="311"/>
      <c r="K210" s="311"/>
    </row>
    <row r="211" spans="3:11" s="78" customFormat="1" ht="12.75">
      <c r="C211" s="308"/>
      <c r="E211" s="330"/>
      <c r="F211" s="321"/>
      <c r="G211" s="321"/>
      <c r="H211" s="331"/>
      <c r="I211" s="279"/>
      <c r="J211" s="311"/>
      <c r="K211" s="311"/>
    </row>
    <row r="212" spans="3:11" s="78" customFormat="1" ht="12.75">
      <c r="C212" s="308"/>
      <c r="E212" s="330"/>
      <c r="F212" s="321"/>
      <c r="G212" s="321"/>
      <c r="H212" s="331"/>
      <c r="I212" s="279"/>
      <c r="J212" s="311"/>
      <c r="K212" s="311"/>
    </row>
    <row r="213" spans="3:11" s="78" customFormat="1" ht="12.75">
      <c r="C213" s="308"/>
      <c r="E213" s="330"/>
      <c r="F213" s="321"/>
      <c r="G213" s="321"/>
      <c r="H213" s="331"/>
      <c r="I213" s="279"/>
      <c r="J213" s="311"/>
      <c r="K213" s="311"/>
    </row>
    <row r="214" spans="3:11" s="78" customFormat="1" ht="12.75">
      <c r="C214" s="308"/>
      <c r="E214" s="330"/>
      <c r="F214" s="321"/>
      <c r="G214" s="321"/>
      <c r="H214" s="331"/>
      <c r="I214" s="279"/>
      <c r="J214" s="311"/>
      <c r="K214" s="311"/>
    </row>
    <row r="215" spans="3:11" s="78" customFormat="1" ht="12.75">
      <c r="C215" s="308"/>
      <c r="E215" s="330"/>
      <c r="F215" s="321"/>
      <c r="G215" s="321"/>
      <c r="H215" s="331"/>
      <c r="I215" s="279"/>
      <c r="J215" s="311"/>
      <c r="K215" s="311"/>
    </row>
    <row r="216" spans="3:11" s="78" customFormat="1" ht="12.75">
      <c r="C216" s="308"/>
      <c r="E216" s="330"/>
      <c r="F216" s="321"/>
      <c r="G216" s="321"/>
      <c r="H216" s="331"/>
      <c r="I216" s="279"/>
      <c r="J216" s="311"/>
      <c r="K216" s="311"/>
    </row>
    <row r="217" spans="3:11" s="78" customFormat="1" ht="12.75">
      <c r="C217" s="308"/>
      <c r="E217" s="330"/>
      <c r="F217" s="321"/>
      <c r="G217" s="321"/>
      <c r="H217" s="331"/>
      <c r="I217" s="279"/>
      <c r="J217" s="311"/>
      <c r="K217" s="311"/>
    </row>
    <row r="218" spans="3:11" s="78" customFormat="1" ht="12.75">
      <c r="C218" s="308"/>
      <c r="E218" s="330"/>
      <c r="F218" s="321"/>
      <c r="G218" s="321"/>
      <c r="H218" s="331"/>
      <c r="I218" s="279"/>
      <c r="J218" s="311"/>
      <c r="K218" s="311"/>
    </row>
    <row r="219" spans="3:11" s="78" customFormat="1" ht="12.75">
      <c r="C219" s="308"/>
      <c r="E219" s="330"/>
      <c r="F219" s="321"/>
      <c r="G219" s="321"/>
      <c r="H219" s="331"/>
      <c r="I219" s="279"/>
      <c r="J219" s="311"/>
      <c r="K219" s="311"/>
    </row>
    <row r="220" spans="3:11" s="78" customFormat="1" ht="12.75">
      <c r="C220" s="308"/>
      <c r="E220" s="330"/>
      <c r="F220" s="321"/>
      <c r="G220" s="321"/>
      <c r="H220" s="331"/>
      <c r="I220" s="279"/>
      <c r="J220" s="311"/>
      <c r="K220" s="311"/>
    </row>
    <row r="221" spans="3:11" s="78" customFormat="1" ht="12.75">
      <c r="C221" s="308"/>
      <c r="E221" s="330"/>
      <c r="F221" s="321"/>
      <c r="G221" s="321"/>
      <c r="H221" s="331"/>
      <c r="I221" s="279"/>
      <c r="J221" s="311"/>
      <c r="K221" s="311"/>
    </row>
    <row r="222" spans="3:11" s="78" customFormat="1" ht="12.75">
      <c r="C222" s="308"/>
      <c r="E222" s="330"/>
      <c r="F222" s="321"/>
      <c r="G222" s="321"/>
      <c r="H222" s="331"/>
      <c r="I222" s="279"/>
      <c r="J222" s="311"/>
      <c r="K222" s="311"/>
    </row>
    <row r="223" spans="3:11" s="78" customFormat="1" ht="12.75">
      <c r="C223" s="308"/>
      <c r="E223" s="330"/>
      <c r="F223" s="321"/>
      <c r="G223" s="321"/>
      <c r="H223" s="331"/>
      <c r="I223" s="279"/>
      <c r="J223" s="311"/>
      <c r="K223" s="311"/>
    </row>
    <row r="224" spans="3:11" s="78" customFormat="1" ht="12.75">
      <c r="C224" s="308"/>
      <c r="E224" s="330"/>
      <c r="F224" s="321"/>
      <c r="G224" s="321"/>
      <c r="H224" s="331"/>
      <c r="I224" s="279"/>
      <c r="J224" s="311"/>
      <c r="K224" s="311"/>
    </row>
    <row r="225" spans="3:11" s="78" customFormat="1" ht="12.75">
      <c r="C225" s="308"/>
      <c r="E225" s="330"/>
      <c r="F225" s="321"/>
      <c r="G225" s="321"/>
      <c r="H225" s="331"/>
      <c r="I225" s="279"/>
      <c r="J225" s="311"/>
      <c r="K225" s="311"/>
    </row>
    <row r="226" spans="3:11" s="78" customFormat="1" ht="12.75">
      <c r="C226" s="308"/>
      <c r="E226" s="330"/>
      <c r="F226" s="321"/>
      <c r="G226" s="321"/>
      <c r="H226" s="331"/>
      <c r="I226" s="279"/>
      <c r="J226" s="311"/>
      <c r="K226" s="311"/>
    </row>
    <row r="227" spans="3:11" s="78" customFormat="1" ht="12.75">
      <c r="C227" s="308"/>
      <c r="E227" s="330"/>
      <c r="F227" s="321"/>
      <c r="G227" s="321"/>
      <c r="H227" s="331"/>
      <c r="I227" s="279"/>
      <c r="J227" s="311"/>
      <c r="K227" s="311"/>
    </row>
    <row r="228" spans="3:11" s="78" customFormat="1" ht="12.75">
      <c r="C228" s="308"/>
      <c r="E228" s="330"/>
      <c r="F228" s="321"/>
      <c r="G228" s="321"/>
      <c r="H228" s="331"/>
      <c r="I228" s="279"/>
      <c r="J228" s="311"/>
      <c r="K228" s="311"/>
    </row>
    <row r="229" spans="3:11" s="78" customFormat="1" ht="12.75">
      <c r="C229" s="308"/>
      <c r="E229" s="330"/>
      <c r="F229" s="321"/>
      <c r="G229" s="321"/>
      <c r="H229" s="331"/>
      <c r="I229" s="279"/>
      <c r="J229" s="311"/>
      <c r="K229" s="311"/>
    </row>
    <row r="230" spans="3:11" s="78" customFormat="1" ht="12.75">
      <c r="C230" s="308"/>
      <c r="E230" s="330"/>
      <c r="F230" s="321"/>
      <c r="G230" s="321"/>
      <c r="H230" s="331"/>
      <c r="I230" s="279"/>
      <c r="J230" s="311"/>
      <c r="K230" s="311"/>
    </row>
    <row r="231" spans="3:11" s="78" customFormat="1" ht="12.75">
      <c r="C231" s="308"/>
      <c r="E231" s="330"/>
      <c r="F231" s="321"/>
      <c r="G231" s="321"/>
      <c r="H231" s="331"/>
      <c r="I231" s="279"/>
      <c r="J231" s="311"/>
      <c r="K231" s="311"/>
    </row>
    <row r="232" spans="3:11" s="78" customFormat="1" ht="12.75">
      <c r="C232" s="308"/>
      <c r="E232" s="330"/>
      <c r="F232" s="321"/>
      <c r="G232" s="321"/>
      <c r="H232" s="331"/>
      <c r="I232" s="279"/>
      <c r="J232" s="311"/>
      <c r="K232" s="311"/>
    </row>
    <row r="233" spans="3:11" s="78" customFormat="1" ht="12.75">
      <c r="C233" s="308"/>
      <c r="E233" s="330"/>
      <c r="F233" s="321"/>
      <c r="G233" s="321"/>
      <c r="H233" s="331"/>
      <c r="I233" s="279"/>
      <c r="J233" s="311"/>
      <c r="K233" s="311"/>
    </row>
    <row r="234" spans="3:11" s="78" customFormat="1" ht="12.75">
      <c r="C234" s="308"/>
      <c r="E234" s="330"/>
      <c r="F234" s="321"/>
      <c r="G234" s="321"/>
      <c r="H234" s="331"/>
      <c r="I234" s="279"/>
      <c r="J234" s="311"/>
      <c r="K234" s="311"/>
    </row>
    <row r="235" spans="3:11" s="78" customFormat="1" ht="12.75">
      <c r="C235" s="308"/>
      <c r="E235" s="330"/>
      <c r="F235" s="321"/>
      <c r="G235" s="321"/>
      <c r="H235" s="331"/>
      <c r="I235" s="279"/>
      <c r="J235" s="311"/>
      <c r="K235" s="311"/>
    </row>
    <row r="236" spans="3:11" s="78" customFormat="1" ht="12.75">
      <c r="C236" s="308"/>
      <c r="E236" s="330"/>
      <c r="F236" s="321"/>
      <c r="G236" s="321"/>
      <c r="H236" s="331"/>
      <c r="I236" s="279"/>
      <c r="J236" s="311"/>
      <c r="K236" s="311"/>
    </row>
    <row r="237" spans="3:11" s="78" customFormat="1" ht="12.75">
      <c r="C237" s="308"/>
      <c r="E237" s="330"/>
      <c r="F237" s="321"/>
      <c r="G237" s="321"/>
      <c r="H237" s="331"/>
      <c r="I237" s="279"/>
      <c r="J237" s="311"/>
      <c r="K237" s="311"/>
    </row>
    <row r="238" spans="3:11" s="78" customFormat="1" ht="12.75">
      <c r="C238" s="308"/>
      <c r="E238" s="330"/>
      <c r="F238" s="321"/>
      <c r="G238" s="321"/>
      <c r="H238" s="331"/>
      <c r="I238" s="279"/>
      <c r="J238" s="311"/>
      <c r="K238" s="311"/>
    </row>
    <row r="239" spans="3:11" s="78" customFormat="1" ht="12.75">
      <c r="C239" s="308"/>
      <c r="E239" s="330"/>
      <c r="F239" s="321"/>
      <c r="G239" s="321"/>
      <c r="H239" s="331"/>
      <c r="I239" s="279"/>
      <c r="J239" s="311"/>
      <c r="K239" s="311"/>
    </row>
    <row r="240" spans="3:11" s="78" customFormat="1" ht="12.75">
      <c r="C240" s="308"/>
      <c r="E240" s="330"/>
      <c r="F240" s="321"/>
      <c r="G240" s="321"/>
      <c r="H240" s="331"/>
      <c r="I240" s="279"/>
      <c r="J240" s="311"/>
      <c r="K240" s="311"/>
    </row>
    <row r="241" spans="3:11" s="78" customFormat="1" ht="12.75">
      <c r="C241" s="308"/>
      <c r="E241" s="330"/>
      <c r="F241" s="321"/>
      <c r="G241" s="321"/>
      <c r="H241" s="331"/>
      <c r="I241" s="279"/>
      <c r="J241" s="311"/>
      <c r="K241" s="311"/>
    </row>
    <row r="242" spans="3:11" s="78" customFormat="1" ht="12.75">
      <c r="C242" s="308"/>
      <c r="E242" s="330"/>
      <c r="F242" s="321"/>
      <c r="G242" s="321"/>
      <c r="H242" s="331"/>
      <c r="I242" s="279"/>
      <c r="J242" s="311"/>
      <c r="K242" s="311"/>
    </row>
    <row r="243" spans="3:11" s="78" customFormat="1" ht="12.75">
      <c r="C243" s="308"/>
      <c r="E243" s="330"/>
      <c r="F243" s="321"/>
      <c r="G243" s="321"/>
      <c r="H243" s="331"/>
      <c r="I243" s="279"/>
      <c r="J243" s="311"/>
      <c r="K243" s="311"/>
    </row>
    <row r="244" spans="3:11" s="78" customFormat="1" ht="12.75">
      <c r="C244" s="308"/>
      <c r="E244" s="330"/>
      <c r="F244" s="321"/>
      <c r="G244" s="321"/>
      <c r="H244" s="331"/>
      <c r="I244" s="279"/>
      <c r="J244" s="311"/>
      <c r="K244" s="311"/>
    </row>
    <row r="245" spans="3:11" s="78" customFormat="1" ht="12.75">
      <c r="C245" s="308"/>
      <c r="E245" s="330"/>
      <c r="F245" s="321"/>
      <c r="G245" s="321"/>
      <c r="H245" s="331"/>
      <c r="I245" s="279"/>
      <c r="J245" s="311"/>
      <c r="K245" s="311"/>
    </row>
    <row r="246" spans="3:11" s="78" customFormat="1" ht="12.75">
      <c r="C246" s="308"/>
      <c r="E246" s="330"/>
      <c r="F246" s="321"/>
      <c r="G246" s="321"/>
      <c r="H246" s="331"/>
      <c r="I246" s="279"/>
      <c r="J246" s="311"/>
      <c r="K246" s="311"/>
    </row>
    <row r="247" spans="3:11" s="78" customFormat="1" ht="12.75">
      <c r="C247" s="308"/>
      <c r="E247" s="330"/>
      <c r="F247" s="321"/>
      <c r="G247" s="321"/>
      <c r="H247" s="331"/>
      <c r="I247" s="279"/>
      <c r="J247" s="311"/>
      <c r="K247" s="311"/>
    </row>
    <row r="248" spans="3:11" s="78" customFormat="1" ht="12.75">
      <c r="C248" s="308"/>
      <c r="E248" s="330"/>
      <c r="F248" s="321"/>
      <c r="G248" s="321"/>
      <c r="H248" s="331"/>
      <c r="I248" s="279"/>
      <c r="J248" s="311"/>
      <c r="K248" s="311"/>
    </row>
    <row r="249" spans="3:11" s="78" customFormat="1" ht="12.75">
      <c r="C249" s="308"/>
      <c r="E249" s="330"/>
      <c r="F249" s="321"/>
      <c r="G249" s="321"/>
      <c r="H249" s="331"/>
      <c r="I249" s="279"/>
      <c r="J249" s="311"/>
      <c r="K249" s="311"/>
    </row>
    <row r="250" spans="3:11" s="78" customFormat="1" ht="12.75">
      <c r="C250" s="308"/>
      <c r="E250" s="330"/>
      <c r="F250" s="321"/>
      <c r="G250" s="321"/>
      <c r="H250" s="331"/>
      <c r="I250" s="279"/>
      <c r="J250" s="311"/>
      <c r="K250" s="311"/>
    </row>
    <row r="251" spans="3:11" s="78" customFormat="1" ht="12.75">
      <c r="C251" s="308"/>
      <c r="E251" s="330"/>
      <c r="F251" s="321"/>
      <c r="G251" s="321"/>
      <c r="H251" s="331"/>
      <c r="I251" s="279"/>
      <c r="J251" s="311"/>
      <c r="K251" s="311"/>
    </row>
    <row r="252" spans="3:11" s="78" customFormat="1" ht="12.75">
      <c r="C252" s="308"/>
      <c r="E252" s="330"/>
      <c r="F252" s="321"/>
      <c r="G252" s="321"/>
      <c r="H252" s="331"/>
      <c r="I252" s="279"/>
      <c r="J252" s="311"/>
      <c r="K252" s="311"/>
    </row>
    <row r="253" spans="3:11" s="78" customFormat="1" ht="12.75">
      <c r="C253" s="308"/>
      <c r="E253" s="330"/>
      <c r="F253" s="321"/>
      <c r="G253" s="321"/>
      <c r="H253" s="331"/>
      <c r="I253" s="279"/>
      <c r="J253" s="311"/>
      <c r="K253" s="311"/>
    </row>
    <row r="254" spans="3:11" s="78" customFormat="1" ht="12.75">
      <c r="C254" s="308"/>
      <c r="E254" s="330"/>
      <c r="F254" s="321"/>
      <c r="G254" s="321"/>
      <c r="H254" s="331"/>
      <c r="I254" s="279"/>
      <c r="J254" s="311"/>
      <c r="K254" s="311"/>
    </row>
    <row r="255" spans="3:11" s="78" customFormat="1" ht="12.75">
      <c r="C255" s="308"/>
      <c r="E255" s="330"/>
      <c r="F255" s="321"/>
      <c r="G255" s="321"/>
      <c r="H255" s="331"/>
      <c r="I255" s="279"/>
      <c r="J255" s="311"/>
      <c r="K255" s="311"/>
    </row>
    <row r="256" spans="3:11" s="78" customFormat="1" ht="12.75">
      <c r="C256" s="308"/>
      <c r="E256" s="330"/>
      <c r="F256" s="321"/>
      <c r="G256" s="321"/>
      <c r="H256" s="331"/>
      <c r="I256" s="279"/>
      <c r="J256" s="311"/>
      <c r="K256" s="311"/>
    </row>
    <row r="257" spans="3:11" s="78" customFormat="1" ht="12.75">
      <c r="C257" s="308"/>
      <c r="E257" s="330"/>
      <c r="F257" s="321"/>
      <c r="G257" s="321"/>
      <c r="H257" s="331"/>
      <c r="I257" s="279"/>
      <c r="J257" s="311"/>
      <c r="K257" s="311"/>
    </row>
    <row r="258" spans="3:11" s="78" customFormat="1" ht="12.75">
      <c r="C258" s="308"/>
      <c r="E258" s="330"/>
      <c r="F258" s="321"/>
      <c r="G258" s="321"/>
      <c r="H258" s="331"/>
      <c r="I258" s="279"/>
      <c r="J258" s="311"/>
      <c r="K258" s="311"/>
    </row>
    <row r="259" spans="3:11" s="78" customFormat="1" ht="12.75">
      <c r="C259" s="308"/>
      <c r="E259" s="330"/>
      <c r="F259" s="321"/>
      <c r="G259" s="321"/>
      <c r="H259" s="331"/>
      <c r="I259" s="279"/>
      <c r="J259" s="311"/>
      <c r="K259" s="311"/>
    </row>
    <row r="260" spans="3:11" s="78" customFormat="1" ht="12.75">
      <c r="C260" s="308"/>
      <c r="E260" s="330"/>
      <c r="F260" s="321"/>
      <c r="G260" s="321"/>
      <c r="H260" s="331"/>
      <c r="I260" s="279"/>
      <c r="J260" s="311"/>
      <c r="K260" s="311"/>
    </row>
    <row r="261" spans="3:11" s="78" customFormat="1" ht="12.75">
      <c r="C261" s="308"/>
      <c r="E261" s="330"/>
      <c r="F261" s="321"/>
      <c r="G261" s="321"/>
      <c r="H261" s="331"/>
      <c r="I261" s="279"/>
      <c r="J261" s="311"/>
      <c r="K261" s="311"/>
    </row>
    <row r="262" spans="3:11" s="78" customFormat="1" ht="12.75">
      <c r="C262" s="308"/>
      <c r="E262" s="330"/>
      <c r="F262" s="321"/>
      <c r="G262" s="321"/>
      <c r="H262" s="331"/>
      <c r="I262" s="279"/>
      <c r="J262" s="311"/>
      <c r="K262" s="311"/>
    </row>
    <row r="263" spans="3:11" s="78" customFormat="1" ht="12.75">
      <c r="C263" s="308"/>
      <c r="E263" s="330"/>
      <c r="F263" s="321"/>
      <c r="G263" s="321"/>
      <c r="H263" s="331"/>
      <c r="I263" s="279"/>
      <c r="J263" s="311"/>
      <c r="K263" s="311"/>
    </row>
    <row r="264" spans="3:11" s="78" customFormat="1" ht="12.75">
      <c r="C264" s="308"/>
      <c r="E264" s="330"/>
      <c r="F264" s="321"/>
      <c r="G264" s="321"/>
      <c r="H264" s="331"/>
      <c r="I264" s="279"/>
      <c r="J264" s="311"/>
      <c r="K264" s="311"/>
    </row>
    <row r="265" spans="3:11" s="78" customFormat="1" ht="12.75">
      <c r="C265" s="308"/>
      <c r="E265" s="330"/>
      <c r="F265" s="321"/>
      <c r="G265" s="321"/>
      <c r="H265" s="331"/>
      <c r="I265" s="279"/>
      <c r="J265" s="311"/>
      <c r="K265" s="311"/>
    </row>
    <row r="266" spans="3:11" s="78" customFormat="1" ht="12.75">
      <c r="C266" s="308"/>
      <c r="E266" s="330"/>
      <c r="F266" s="321"/>
      <c r="G266" s="321"/>
      <c r="H266" s="331"/>
      <c r="I266" s="279"/>
      <c r="J266" s="311"/>
      <c r="K266" s="311"/>
    </row>
    <row r="267" spans="3:11" s="78" customFormat="1" ht="12.75">
      <c r="C267" s="308"/>
      <c r="E267" s="330"/>
      <c r="F267" s="321"/>
      <c r="G267" s="321"/>
      <c r="H267" s="331"/>
      <c r="I267" s="279"/>
      <c r="J267" s="311"/>
      <c r="K267" s="311"/>
    </row>
    <row r="268" spans="3:11" s="78" customFormat="1" ht="12.75">
      <c r="C268" s="308"/>
      <c r="E268" s="330"/>
      <c r="F268" s="321"/>
      <c r="G268" s="321"/>
      <c r="H268" s="331"/>
      <c r="I268" s="279"/>
      <c r="J268" s="311"/>
      <c r="K268" s="311"/>
    </row>
    <row r="269" spans="3:11" s="78" customFormat="1" ht="12.75">
      <c r="C269" s="308"/>
      <c r="E269" s="330"/>
      <c r="F269" s="321"/>
      <c r="G269" s="321"/>
      <c r="H269" s="331"/>
      <c r="I269" s="279"/>
      <c r="J269" s="311"/>
      <c r="K269" s="311"/>
    </row>
    <row r="270" spans="3:11" s="78" customFormat="1" ht="12.75">
      <c r="C270" s="308"/>
      <c r="E270" s="330"/>
      <c r="F270" s="321"/>
      <c r="G270" s="321"/>
      <c r="H270" s="331"/>
      <c r="I270" s="279"/>
      <c r="J270" s="311"/>
      <c r="K270" s="311"/>
    </row>
    <row r="271" spans="3:11" s="78" customFormat="1" ht="12.75">
      <c r="C271" s="308"/>
      <c r="E271" s="330"/>
      <c r="F271" s="321"/>
      <c r="G271" s="321"/>
      <c r="H271" s="331"/>
      <c r="I271" s="279"/>
      <c r="J271" s="311"/>
      <c r="K271" s="311"/>
    </row>
    <row r="272" spans="3:11" s="78" customFormat="1" ht="12.75">
      <c r="C272" s="308"/>
      <c r="E272" s="330"/>
      <c r="F272" s="321"/>
      <c r="G272" s="321"/>
      <c r="H272" s="331"/>
      <c r="I272" s="279"/>
      <c r="J272" s="311"/>
      <c r="K272" s="311"/>
    </row>
    <row r="273" spans="3:11" s="78" customFormat="1" ht="12.75">
      <c r="C273" s="308"/>
      <c r="E273" s="330"/>
      <c r="F273" s="321"/>
      <c r="G273" s="321"/>
      <c r="H273" s="331"/>
      <c r="I273" s="279"/>
      <c r="J273" s="311"/>
      <c r="K273" s="311"/>
    </row>
    <row r="274" spans="3:11" s="78" customFormat="1" ht="12.75">
      <c r="C274" s="308"/>
      <c r="E274" s="330"/>
      <c r="F274" s="321"/>
      <c r="G274" s="321"/>
      <c r="H274" s="331"/>
      <c r="I274" s="279"/>
      <c r="J274" s="311"/>
      <c r="K274" s="311"/>
    </row>
    <row r="275" spans="3:11" s="78" customFormat="1" ht="12.75">
      <c r="C275" s="308"/>
      <c r="E275" s="330"/>
      <c r="F275" s="321"/>
      <c r="G275" s="321"/>
      <c r="H275" s="331"/>
      <c r="I275" s="279"/>
      <c r="J275" s="311"/>
      <c r="K275" s="311"/>
    </row>
    <row r="276" spans="3:11" s="78" customFormat="1" ht="12.75">
      <c r="C276" s="308"/>
      <c r="E276" s="330"/>
      <c r="F276" s="321"/>
      <c r="G276" s="321"/>
      <c r="H276" s="331"/>
      <c r="I276" s="279"/>
      <c r="J276" s="311"/>
      <c r="K276" s="311"/>
    </row>
    <row r="277" spans="3:11" s="78" customFormat="1" ht="12.75">
      <c r="C277" s="308"/>
      <c r="E277" s="330"/>
      <c r="F277" s="321"/>
      <c r="G277" s="321"/>
      <c r="H277" s="331"/>
      <c r="I277" s="279"/>
      <c r="J277" s="311"/>
      <c r="K277" s="311"/>
    </row>
    <row r="278" spans="3:11" s="78" customFormat="1" ht="12.75">
      <c r="C278" s="308"/>
      <c r="E278" s="330"/>
      <c r="F278" s="321"/>
      <c r="G278" s="321"/>
      <c r="H278" s="331"/>
      <c r="I278" s="279"/>
      <c r="J278" s="311"/>
      <c r="K278" s="311"/>
    </row>
    <row r="279" spans="3:11" s="78" customFormat="1" ht="12.75">
      <c r="C279" s="308"/>
      <c r="E279" s="330"/>
      <c r="F279" s="321"/>
      <c r="G279" s="321"/>
      <c r="H279" s="331"/>
      <c r="I279" s="279"/>
      <c r="J279" s="311"/>
      <c r="K279" s="311"/>
    </row>
    <row r="280" spans="3:11" s="78" customFormat="1" ht="12.75">
      <c r="C280" s="308"/>
      <c r="E280" s="330"/>
      <c r="F280" s="321"/>
      <c r="G280" s="321"/>
      <c r="H280" s="331"/>
      <c r="I280" s="279"/>
      <c r="J280" s="311"/>
      <c r="K280" s="311"/>
    </row>
    <row r="281" spans="3:11" s="78" customFormat="1" ht="12.75">
      <c r="C281" s="308"/>
      <c r="E281" s="330"/>
      <c r="F281" s="321"/>
      <c r="G281" s="321"/>
      <c r="H281" s="331"/>
      <c r="I281" s="279"/>
      <c r="J281" s="311"/>
      <c r="K281" s="311"/>
    </row>
    <row r="282" spans="3:11" s="78" customFormat="1" ht="12.75">
      <c r="C282" s="308"/>
      <c r="E282" s="330"/>
      <c r="F282" s="321"/>
      <c r="G282" s="321"/>
      <c r="H282" s="331"/>
      <c r="I282" s="279"/>
      <c r="J282" s="311"/>
      <c r="K282" s="311"/>
    </row>
    <row r="283" spans="3:11" s="78" customFormat="1" ht="12.75">
      <c r="C283" s="308"/>
      <c r="E283" s="330"/>
      <c r="F283" s="321"/>
      <c r="G283" s="321"/>
      <c r="H283" s="331"/>
      <c r="I283" s="279"/>
      <c r="J283" s="311"/>
      <c r="K283" s="311"/>
    </row>
    <row r="284" spans="3:11" s="78" customFormat="1" ht="12.75">
      <c r="C284" s="308"/>
      <c r="E284" s="330"/>
      <c r="F284" s="321"/>
      <c r="G284" s="321"/>
      <c r="H284" s="331"/>
      <c r="I284" s="279"/>
      <c r="J284" s="311"/>
      <c r="K284" s="311"/>
    </row>
    <row r="285" spans="3:11" s="78" customFormat="1" ht="12.75">
      <c r="C285" s="308"/>
      <c r="E285" s="330"/>
      <c r="F285" s="321"/>
      <c r="G285" s="321"/>
      <c r="H285" s="331"/>
      <c r="I285" s="279"/>
      <c r="J285" s="311"/>
      <c r="K285" s="311"/>
    </row>
    <row r="286" spans="3:11" s="78" customFormat="1" ht="12.75">
      <c r="C286" s="308"/>
      <c r="E286" s="330"/>
      <c r="F286" s="321"/>
      <c r="G286" s="321"/>
      <c r="H286" s="331"/>
      <c r="I286" s="279"/>
      <c r="J286" s="311"/>
      <c r="K286" s="311"/>
    </row>
    <row r="287" spans="3:11" s="78" customFormat="1" ht="12.75">
      <c r="C287" s="308"/>
      <c r="E287" s="330"/>
      <c r="F287" s="321"/>
      <c r="G287" s="321"/>
      <c r="H287" s="331"/>
      <c r="I287" s="279"/>
      <c r="J287" s="311"/>
      <c r="K287" s="311"/>
    </row>
    <row r="288" spans="3:11" s="78" customFormat="1" ht="12.75">
      <c r="C288" s="308"/>
      <c r="E288" s="330"/>
      <c r="F288" s="321"/>
      <c r="G288" s="321"/>
      <c r="H288" s="331"/>
      <c r="I288" s="279"/>
      <c r="J288" s="311"/>
      <c r="K288" s="311"/>
    </row>
    <row r="289" spans="3:11" s="78" customFormat="1" ht="12.75">
      <c r="C289" s="308"/>
      <c r="E289" s="330"/>
      <c r="F289" s="321"/>
      <c r="G289" s="321"/>
      <c r="H289" s="331"/>
      <c r="I289" s="279"/>
      <c r="J289" s="311"/>
      <c r="K289" s="311"/>
    </row>
    <row r="290" spans="3:11" s="78" customFormat="1" ht="12.75">
      <c r="C290" s="308"/>
      <c r="E290" s="330"/>
      <c r="F290" s="321"/>
      <c r="G290" s="321"/>
      <c r="H290" s="331"/>
      <c r="I290" s="279"/>
      <c r="J290" s="311"/>
      <c r="K290" s="311"/>
    </row>
    <row r="291" spans="3:11" s="78" customFormat="1" ht="12.75">
      <c r="C291" s="308"/>
      <c r="E291" s="330"/>
      <c r="F291" s="321"/>
      <c r="G291" s="321"/>
      <c r="H291" s="331"/>
      <c r="I291" s="279"/>
      <c r="J291" s="311"/>
      <c r="K291" s="311"/>
    </row>
    <row r="292" spans="3:11" s="78" customFormat="1" ht="12.75">
      <c r="C292" s="308"/>
      <c r="E292" s="330"/>
      <c r="F292" s="321"/>
      <c r="G292" s="321"/>
      <c r="H292" s="331"/>
      <c r="I292" s="279"/>
      <c r="J292" s="311"/>
      <c r="K292" s="311"/>
    </row>
    <row r="293" spans="3:11" s="78" customFormat="1" ht="12.75">
      <c r="C293" s="308"/>
      <c r="E293" s="330"/>
      <c r="F293" s="321"/>
      <c r="G293" s="321"/>
      <c r="H293" s="331"/>
      <c r="I293" s="279"/>
      <c r="J293" s="311"/>
      <c r="K293" s="311"/>
    </row>
    <row r="294" spans="3:11" s="78" customFormat="1" ht="12.75">
      <c r="C294" s="308"/>
      <c r="E294" s="330"/>
      <c r="F294" s="321"/>
      <c r="G294" s="321"/>
      <c r="H294" s="331"/>
      <c r="I294" s="279"/>
      <c r="J294" s="311"/>
      <c r="K294" s="311"/>
    </row>
    <row r="295" spans="3:11" s="78" customFormat="1" ht="12.75">
      <c r="C295" s="308"/>
      <c r="E295" s="330"/>
      <c r="F295" s="321"/>
      <c r="G295" s="321"/>
      <c r="H295" s="331"/>
      <c r="I295" s="279"/>
      <c r="J295" s="311"/>
      <c r="K295" s="311"/>
    </row>
    <row r="296" spans="3:11" s="78" customFormat="1" ht="12.75">
      <c r="C296" s="308"/>
      <c r="E296" s="330"/>
      <c r="F296" s="321"/>
      <c r="G296" s="321"/>
      <c r="H296" s="331"/>
      <c r="I296" s="279"/>
      <c r="J296" s="311"/>
      <c r="K296" s="311"/>
    </row>
    <row r="297" spans="3:11" s="78" customFormat="1" ht="12.75">
      <c r="C297" s="308"/>
      <c r="E297" s="330"/>
      <c r="F297" s="321"/>
      <c r="G297" s="321"/>
      <c r="H297" s="331"/>
      <c r="I297" s="279"/>
      <c r="J297" s="311"/>
      <c r="K297" s="311"/>
    </row>
    <row r="298" spans="3:11" s="78" customFormat="1" ht="12.75">
      <c r="C298" s="308"/>
      <c r="E298" s="330"/>
      <c r="F298" s="321"/>
      <c r="G298" s="321"/>
      <c r="H298" s="331"/>
      <c r="I298" s="279"/>
      <c r="J298" s="311"/>
      <c r="K298" s="311"/>
    </row>
    <row r="299" spans="3:11" s="78" customFormat="1" ht="12.75">
      <c r="C299" s="308"/>
      <c r="E299" s="330"/>
      <c r="F299" s="321"/>
      <c r="G299" s="321"/>
      <c r="H299" s="331"/>
      <c r="I299" s="279"/>
      <c r="J299" s="311"/>
      <c r="K299" s="311"/>
    </row>
    <row r="300" spans="3:11" s="78" customFormat="1" ht="12.75">
      <c r="C300" s="308"/>
      <c r="E300" s="330"/>
      <c r="F300" s="321"/>
      <c r="G300" s="321"/>
      <c r="H300" s="331"/>
      <c r="I300" s="279"/>
      <c r="J300" s="311"/>
      <c r="K300" s="311"/>
    </row>
    <row r="301" spans="3:11" s="78" customFormat="1" ht="12.75">
      <c r="C301" s="308"/>
      <c r="E301" s="330"/>
      <c r="F301" s="321"/>
      <c r="G301" s="321"/>
      <c r="H301" s="331"/>
      <c r="I301" s="279"/>
      <c r="J301" s="311"/>
      <c r="K301" s="311"/>
    </row>
  </sheetData>
  <sheetProtection/>
  <mergeCells count="1">
    <mergeCell ref="L6:L7"/>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rowBreaks count="1" manualBreakCount="1">
    <brk id="185" max="6" man="1"/>
  </rowBreaks>
</worksheet>
</file>

<file path=xl/worksheets/sheet8.xml><?xml version="1.0" encoding="utf-8"?>
<worksheet xmlns="http://schemas.openxmlformats.org/spreadsheetml/2006/main" xmlns:r="http://schemas.openxmlformats.org/officeDocument/2006/relationships">
  <sheetPr codeName="List23">
    <tabColor rgb="FF92D050"/>
  </sheetPr>
  <dimension ref="A1:O142"/>
  <sheetViews>
    <sheetView view="pageBreakPreview" zoomScaleSheetLayoutView="100" workbookViewId="0" topLeftCell="A52">
      <selection activeCell="C70" sqref="C70"/>
    </sheetView>
  </sheetViews>
  <sheetFormatPr defaultColWidth="9.00390625" defaultRowHeight="12.75"/>
  <cols>
    <col min="1" max="1" width="2.625" style="76" customWidth="1"/>
    <col min="2" max="2" width="4.375" style="76" customWidth="1"/>
    <col min="3" max="3" width="43.75390625" style="322" customWidth="1"/>
    <col min="4" max="4" width="6.25390625" style="76" customWidth="1"/>
    <col min="5" max="5" width="7.625" style="104" customWidth="1"/>
    <col min="6" max="6" width="9.625" style="105" customWidth="1"/>
    <col min="7" max="7" width="13.25390625" style="105" customWidth="1"/>
    <col min="8" max="8" width="20.375" style="271" customWidth="1"/>
    <col min="9" max="9" width="11.75390625" style="270" customWidth="1"/>
    <col min="10" max="11" width="11.75390625" style="183"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55" t="str">
        <f>+OSNOVA!A2</f>
        <v>POPIS DEL S PREDRAČUNOM</v>
      </c>
      <c r="C1" s="555"/>
      <c r="D1" s="524"/>
      <c r="E1" s="525"/>
      <c r="F1" s="526"/>
      <c r="G1" s="526"/>
      <c r="H1" s="271"/>
      <c r="I1" s="270"/>
      <c r="J1" s="183"/>
      <c r="K1" s="183"/>
      <c r="L1" s="528"/>
    </row>
    <row r="2" spans="1:12" s="111" customFormat="1" ht="12.75">
      <c r="A2" s="523"/>
      <c r="B2" s="523"/>
      <c r="C2" s="555"/>
      <c r="D2" s="524"/>
      <c r="E2" s="525"/>
      <c r="F2" s="526"/>
      <c r="G2" s="526"/>
      <c r="H2" s="271"/>
      <c r="I2" s="270"/>
      <c r="J2" s="183"/>
      <c r="K2" s="183"/>
      <c r="L2" s="528"/>
    </row>
    <row r="3" spans="1:12" s="111" customFormat="1" ht="12.75">
      <c r="A3" s="555">
        <v>4</v>
      </c>
      <c r="C3" s="555" t="s">
        <v>136</v>
      </c>
      <c r="D3" s="524"/>
      <c r="E3" s="525"/>
      <c r="F3" s="526"/>
      <c r="G3" s="526"/>
      <c r="H3" s="271"/>
      <c r="I3" s="270"/>
      <c r="J3" s="183"/>
      <c r="K3" s="183"/>
      <c r="L3" s="528"/>
    </row>
    <row r="4" spans="1:12" s="111" customFormat="1" ht="12.75">
      <c r="A4" s="523"/>
      <c r="B4" s="529"/>
      <c r="C4" s="555"/>
      <c r="D4" s="524"/>
      <c r="E4" s="525"/>
      <c r="F4" s="526"/>
      <c r="G4" s="526"/>
      <c r="H4" s="271"/>
      <c r="I4" s="270"/>
      <c r="J4" s="183"/>
      <c r="K4" s="183"/>
      <c r="L4" s="528"/>
    </row>
    <row r="5" spans="1:12" s="426" customFormat="1" ht="12.75">
      <c r="A5" s="572" t="str">
        <f>+OSNOVA!D38</f>
        <v>E5.</v>
      </c>
      <c r="B5" s="573"/>
      <c r="C5" s="560" t="str">
        <f>+OSNOVA!E38</f>
        <v>TELEKOMUNIKACIJE</v>
      </c>
      <c r="D5" s="574"/>
      <c r="E5" s="575"/>
      <c r="F5" s="576"/>
      <c r="G5" s="576"/>
      <c r="H5" s="273"/>
      <c r="I5" s="270"/>
      <c r="J5" s="282"/>
      <c r="K5" s="282"/>
      <c r="L5" s="577"/>
    </row>
    <row r="6" spans="1:12" ht="14.25" customHeight="1">
      <c r="A6" s="92" t="s">
        <v>121</v>
      </c>
      <c r="B6" s="92"/>
      <c r="L6" s="517"/>
    </row>
    <row r="7" spans="3:12" ht="12.75">
      <c r="C7" s="326"/>
      <c r="D7" s="92"/>
      <c r="E7" s="92"/>
      <c r="F7" s="92"/>
      <c r="G7" s="92"/>
      <c r="L7" s="517"/>
    </row>
    <row r="8" spans="1:12" ht="12.75" customHeight="1">
      <c r="A8" s="92" t="s">
        <v>131</v>
      </c>
      <c r="B8" s="92"/>
      <c r="C8" s="326"/>
      <c r="D8" s="92"/>
      <c r="E8" s="92"/>
      <c r="F8" s="92"/>
      <c r="G8" s="92"/>
      <c r="L8" s="77"/>
    </row>
    <row r="9" spans="1:15" s="111" customFormat="1" ht="12.75">
      <c r="A9" s="93" t="s">
        <v>0</v>
      </c>
      <c r="B9" s="93"/>
      <c r="C9" s="93" t="s">
        <v>1</v>
      </c>
      <c r="D9" s="93" t="s">
        <v>2</v>
      </c>
      <c r="E9" s="94" t="s">
        <v>3</v>
      </c>
      <c r="F9" s="95" t="s">
        <v>4</v>
      </c>
      <c r="G9" s="95" t="s">
        <v>5</v>
      </c>
      <c r="H9" s="96" t="s">
        <v>102</v>
      </c>
      <c r="I9" s="272" t="s">
        <v>133</v>
      </c>
      <c r="J9" s="268" t="s">
        <v>115</v>
      </c>
      <c r="K9" s="268" t="s">
        <v>116</v>
      </c>
      <c r="L9" s="113"/>
      <c r="N9" s="112"/>
      <c r="O9" s="112"/>
    </row>
    <row r="10" spans="1:11" s="78" customFormat="1" ht="12.75">
      <c r="A10" s="158"/>
      <c r="B10" s="153"/>
      <c r="C10" s="329"/>
      <c r="D10" s="86"/>
      <c r="E10" s="88"/>
      <c r="F10" s="92"/>
      <c r="G10" s="92"/>
      <c r="H10" s="280"/>
      <c r="I10" s="270"/>
      <c r="J10" s="285"/>
      <c r="K10" s="285"/>
    </row>
    <row r="11" spans="1:11" s="178" customFormat="1" ht="13.5" thickBot="1">
      <c r="A11" s="566"/>
      <c r="B11" s="567" t="s">
        <v>117</v>
      </c>
      <c r="C11" s="582" t="s">
        <v>137</v>
      </c>
      <c r="D11" s="174"/>
      <c r="E11" s="175"/>
      <c r="F11" s="176"/>
      <c r="G11" s="177"/>
      <c r="H11" s="273"/>
      <c r="I11" s="270"/>
      <c r="J11" s="282"/>
      <c r="K11" s="282"/>
    </row>
    <row r="12" spans="1:7" ht="12.75">
      <c r="A12" s="157"/>
      <c r="B12" s="156"/>
      <c r="C12" s="341"/>
      <c r="E12" s="106"/>
      <c r="G12" s="107"/>
    </row>
    <row r="13" spans="1:15" s="78" customFormat="1" ht="51">
      <c r="A13" s="161" t="s">
        <v>117</v>
      </c>
      <c r="B13" s="153">
        <v>1</v>
      </c>
      <c r="C13" s="395" t="s">
        <v>501</v>
      </c>
      <c r="D13" s="116" t="s">
        <v>103</v>
      </c>
      <c r="E13" s="102">
        <v>1</v>
      </c>
      <c r="F13" s="101">
        <f>IF(OSNOVA!$B$42=1,+H13*FRD*DF*(I13+1),"")</f>
        <v>0</v>
      </c>
      <c r="G13" s="101">
        <f>IF(OSNOVA!$B$42=1,E13*F13,"")</f>
        <v>0</v>
      </c>
      <c r="H13" s="274"/>
      <c r="I13" s="275"/>
      <c r="J13" s="283"/>
      <c r="K13" s="283"/>
      <c r="L13" s="80"/>
      <c r="M13" s="81"/>
      <c r="N13" s="117"/>
      <c r="O13" s="82"/>
    </row>
    <row r="14" spans="1:15" s="78" customFormat="1" ht="12.75">
      <c r="A14" s="161"/>
      <c r="B14" s="153"/>
      <c r="C14" s="395" t="s">
        <v>301</v>
      </c>
      <c r="D14" s="116"/>
      <c r="E14" s="102"/>
      <c r="F14" s="101"/>
      <c r="G14" s="101"/>
      <c r="H14" s="274"/>
      <c r="I14" s="275"/>
      <c r="J14" s="283"/>
      <c r="K14" s="283"/>
      <c r="L14" s="80"/>
      <c r="M14" s="81"/>
      <c r="N14" s="117"/>
      <c r="O14" s="82"/>
    </row>
    <row r="15" spans="1:15" s="78" customFormat="1" ht="25.5">
      <c r="A15" s="161"/>
      <c r="B15" s="153"/>
      <c r="C15" s="395" t="s">
        <v>273</v>
      </c>
      <c r="D15" s="116"/>
      <c r="E15" s="102"/>
      <c r="F15" s="101"/>
      <c r="G15" s="101"/>
      <c r="H15" s="274"/>
      <c r="I15" s="275"/>
      <c r="J15" s="283"/>
      <c r="K15" s="283"/>
      <c r="L15" s="80"/>
      <c r="M15" s="81"/>
      <c r="N15" s="117"/>
      <c r="O15" s="82"/>
    </row>
    <row r="16" spans="1:15" s="78" customFormat="1" ht="12.75">
      <c r="A16" s="161"/>
      <c r="B16" s="153"/>
      <c r="C16" s="395" t="s">
        <v>274</v>
      </c>
      <c r="D16" s="116"/>
      <c r="E16" s="102"/>
      <c r="F16" s="101"/>
      <c r="G16" s="101"/>
      <c r="H16" s="274"/>
      <c r="I16" s="275"/>
      <c r="J16" s="283"/>
      <c r="K16" s="283"/>
      <c r="L16" s="80"/>
      <c r="M16" s="81"/>
      <c r="N16" s="117"/>
      <c r="O16" s="82"/>
    </row>
    <row r="17" spans="1:15" s="78" customFormat="1" ht="25.5">
      <c r="A17" s="161"/>
      <c r="B17" s="153"/>
      <c r="C17" s="395" t="s">
        <v>275</v>
      </c>
      <c r="D17" s="116"/>
      <c r="E17" s="102"/>
      <c r="F17" s="101"/>
      <c r="G17" s="101"/>
      <c r="H17" s="274"/>
      <c r="I17" s="275"/>
      <c r="J17" s="283"/>
      <c r="K17" s="283"/>
      <c r="L17" s="80"/>
      <c r="M17" s="81"/>
      <c r="N17" s="117"/>
      <c r="O17" s="82"/>
    </row>
    <row r="18" spans="1:15" s="78" customFormat="1" ht="25.5">
      <c r="A18" s="161"/>
      <c r="B18" s="153"/>
      <c r="C18" s="395" t="s">
        <v>276</v>
      </c>
      <c r="D18" s="116"/>
      <c r="E18" s="102"/>
      <c r="F18" s="101"/>
      <c r="G18" s="101"/>
      <c r="H18" s="274"/>
      <c r="I18" s="275"/>
      <c r="J18" s="283"/>
      <c r="K18" s="283"/>
      <c r="L18" s="80"/>
      <c r="M18" s="81"/>
      <c r="N18" s="117"/>
      <c r="O18" s="82"/>
    </row>
    <row r="19" spans="1:15" s="78" customFormat="1" ht="25.5">
      <c r="A19" s="161"/>
      <c r="B19" s="153"/>
      <c r="C19" s="395" t="s">
        <v>277</v>
      </c>
      <c r="D19" s="116"/>
      <c r="E19" s="102"/>
      <c r="F19" s="101"/>
      <c r="G19" s="101"/>
      <c r="H19" s="274"/>
      <c r="I19" s="275"/>
      <c r="J19" s="283"/>
      <c r="K19" s="283"/>
      <c r="L19" s="80"/>
      <c r="M19" s="81"/>
      <c r="N19" s="117"/>
      <c r="O19" s="82"/>
    </row>
    <row r="20" spans="1:15" s="78" customFormat="1" ht="25.5">
      <c r="A20" s="161"/>
      <c r="B20" s="153"/>
      <c r="C20" s="395" t="s">
        <v>278</v>
      </c>
      <c r="D20" s="116"/>
      <c r="E20" s="102"/>
      <c r="F20" s="101"/>
      <c r="G20" s="101"/>
      <c r="H20" s="274"/>
      <c r="I20" s="275"/>
      <c r="J20" s="283"/>
      <c r="K20" s="283"/>
      <c r="L20" s="80"/>
      <c r="M20" s="81"/>
      <c r="N20" s="117"/>
      <c r="O20" s="82"/>
    </row>
    <row r="21" spans="1:15" s="78" customFormat="1" ht="25.5">
      <c r="A21" s="161"/>
      <c r="B21" s="153"/>
      <c r="C21" s="395" t="s">
        <v>279</v>
      </c>
      <c r="D21" s="116"/>
      <c r="E21" s="102"/>
      <c r="F21" s="101"/>
      <c r="G21" s="101"/>
      <c r="H21" s="274"/>
      <c r="I21" s="275"/>
      <c r="J21" s="283"/>
      <c r="K21" s="283"/>
      <c r="L21" s="80"/>
      <c r="M21" s="81"/>
      <c r="N21" s="117"/>
      <c r="O21" s="82"/>
    </row>
    <row r="22" spans="1:15" s="78" customFormat="1" ht="12.75">
      <c r="A22" s="161"/>
      <c r="B22" s="153"/>
      <c r="C22" s="395" t="s">
        <v>302</v>
      </c>
      <c r="D22" s="116"/>
      <c r="E22" s="102"/>
      <c r="F22" s="101"/>
      <c r="G22" s="101"/>
      <c r="H22" s="274"/>
      <c r="I22" s="275"/>
      <c r="J22" s="283"/>
      <c r="K22" s="283"/>
      <c r="L22" s="80"/>
      <c r="M22" s="81"/>
      <c r="N22" s="117"/>
      <c r="O22" s="82"/>
    </row>
    <row r="23" spans="1:15" s="78" customFormat="1" ht="12.75">
      <c r="A23" s="161"/>
      <c r="B23" s="153"/>
      <c r="C23" s="395" t="s">
        <v>280</v>
      </c>
      <c r="D23" s="116"/>
      <c r="E23" s="102"/>
      <c r="F23" s="101"/>
      <c r="G23" s="101"/>
      <c r="H23" s="274"/>
      <c r="I23" s="275"/>
      <c r="J23" s="283"/>
      <c r="K23" s="283"/>
      <c r="L23" s="80"/>
      <c r="M23" s="81"/>
      <c r="N23" s="117"/>
      <c r="O23" s="82"/>
    </row>
    <row r="24" spans="1:15" s="78" customFormat="1" ht="12.75">
      <c r="A24" s="161"/>
      <c r="B24" s="153"/>
      <c r="C24" s="395" t="s">
        <v>504</v>
      </c>
      <c r="D24" s="116"/>
      <c r="E24" s="102"/>
      <c r="F24" s="101"/>
      <c r="G24" s="101"/>
      <c r="H24" s="274"/>
      <c r="I24" s="275"/>
      <c r="J24" s="283"/>
      <c r="K24" s="283"/>
      <c r="L24" s="80"/>
      <c r="M24" s="81"/>
      <c r="N24" s="117"/>
      <c r="O24" s="82"/>
    </row>
    <row r="25" spans="1:15" s="78" customFormat="1" ht="51">
      <c r="A25" s="161"/>
      <c r="B25" s="153"/>
      <c r="C25" s="395" t="s">
        <v>296</v>
      </c>
      <c r="D25" s="116"/>
      <c r="E25" s="102"/>
      <c r="F25" s="101"/>
      <c r="G25" s="101"/>
      <c r="H25" s="274"/>
      <c r="I25" s="275"/>
      <c r="J25" s="283"/>
      <c r="K25" s="283"/>
      <c r="L25" s="80"/>
      <c r="M25" s="81"/>
      <c r="N25" s="117"/>
      <c r="O25" s="82"/>
    </row>
    <row r="26" spans="1:15" s="78" customFormat="1" ht="51">
      <c r="A26" s="161"/>
      <c r="B26" s="153"/>
      <c r="C26" s="395" t="s">
        <v>297</v>
      </c>
      <c r="D26" s="116"/>
      <c r="E26" s="102"/>
      <c r="F26" s="101"/>
      <c r="G26" s="101"/>
      <c r="H26" s="274"/>
      <c r="I26" s="275"/>
      <c r="J26" s="283"/>
      <c r="K26" s="283"/>
      <c r="L26" s="80"/>
      <c r="M26" s="81"/>
      <c r="N26" s="117"/>
      <c r="O26" s="82"/>
    </row>
    <row r="27" spans="1:15" s="78" customFormat="1" ht="30" customHeight="1">
      <c r="A27" s="161"/>
      <c r="B27" s="153"/>
      <c r="C27" s="395" t="s">
        <v>502</v>
      </c>
      <c r="D27" s="116"/>
      <c r="E27" s="102"/>
      <c r="F27" s="101"/>
      <c r="G27" s="101"/>
      <c r="H27" s="274"/>
      <c r="I27" s="275"/>
      <c r="J27" s="283"/>
      <c r="K27" s="283"/>
      <c r="L27" s="80"/>
      <c r="M27" s="81"/>
      <c r="N27" s="117"/>
      <c r="O27" s="82"/>
    </row>
    <row r="28" spans="1:15" s="78" customFormat="1" ht="38.25">
      <c r="A28" s="161"/>
      <c r="B28" s="153"/>
      <c r="C28" s="395" t="s">
        <v>503</v>
      </c>
      <c r="D28" s="116"/>
      <c r="E28" s="102"/>
      <c r="F28" s="101"/>
      <c r="G28" s="101"/>
      <c r="H28" s="274"/>
      <c r="I28" s="275"/>
      <c r="J28" s="283"/>
      <c r="K28" s="283"/>
      <c r="L28" s="80"/>
      <c r="M28" s="81"/>
      <c r="N28" s="117"/>
      <c r="O28" s="82"/>
    </row>
    <row r="29" spans="1:15" s="78" customFormat="1" ht="25.5">
      <c r="A29" s="161"/>
      <c r="B29" s="153"/>
      <c r="C29" s="395" t="s">
        <v>281</v>
      </c>
      <c r="D29" s="116"/>
      <c r="E29" s="102"/>
      <c r="F29" s="101"/>
      <c r="G29" s="101"/>
      <c r="H29" s="274"/>
      <c r="I29" s="275"/>
      <c r="J29" s="283"/>
      <c r="K29" s="283"/>
      <c r="L29" s="80"/>
      <c r="M29" s="81"/>
      <c r="N29" s="117"/>
      <c r="O29" s="82"/>
    </row>
    <row r="30" spans="1:15" s="78" customFormat="1" ht="25.5">
      <c r="A30" s="161"/>
      <c r="B30" s="153"/>
      <c r="C30" s="395" t="s">
        <v>282</v>
      </c>
      <c r="D30" s="116"/>
      <c r="E30" s="102"/>
      <c r="F30" s="101"/>
      <c r="G30" s="101"/>
      <c r="H30" s="274"/>
      <c r="I30" s="275"/>
      <c r="J30" s="283"/>
      <c r="K30" s="283"/>
      <c r="L30" s="80"/>
      <c r="M30" s="81"/>
      <c r="N30" s="117"/>
      <c r="O30" s="82"/>
    </row>
    <row r="31" spans="1:15" s="78" customFormat="1" ht="25.5">
      <c r="A31" s="161"/>
      <c r="B31" s="153"/>
      <c r="C31" s="395" t="s">
        <v>283</v>
      </c>
      <c r="D31" s="116"/>
      <c r="E31" s="102"/>
      <c r="F31" s="101"/>
      <c r="G31" s="101"/>
      <c r="H31" s="274"/>
      <c r="I31" s="275"/>
      <c r="J31" s="283"/>
      <c r="K31" s="283"/>
      <c r="L31" s="80"/>
      <c r="M31" s="81"/>
      <c r="N31" s="117"/>
      <c r="O31" s="82"/>
    </row>
    <row r="32" spans="1:15" s="78" customFormat="1" ht="25.5">
      <c r="A32" s="161"/>
      <c r="B32" s="153"/>
      <c r="C32" s="395" t="s">
        <v>284</v>
      </c>
      <c r="D32" s="116"/>
      <c r="E32" s="102"/>
      <c r="F32" s="101"/>
      <c r="G32" s="101"/>
      <c r="H32" s="274"/>
      <c r="I32" s="275"/>
      <c r="J32" s="283"/>
      <c r="K32" s="283"/>
      <c r="L32" s="80"/>
      <c r="M32" s="81"/>
      <c r="N32" s="117"/>
      <c r="O32" s="82"/>
    </row>
    <row r="33" spans="1:15" s="78" customFormat="1" ht="25.5">
      <c r="A33" s="161"/>
      <c r="B33" s="153"/>
      <c r="C33" s="395" t="s">
        <v>285</v>
      </c>
      <c r="D33" s="116"/>
      <c r="E33" s="102"/>
      <c r="F33" s="101"/>
      <c r="G33" s="101"/>
      <c r="H33" s="274"/>
      <c r="I33" s="275"/>
      <c r="J33" s="283"/>
      <c r="K33" s="283"/>
      <c r="L33" s="80"/>
      <c r="M33" s="81"/>
      <c r="N33" s="117"/>
      <c r="O33" s="82"/>
    </row>
    <row r="34" spans="1:15" s="85" customFormat="1" ht="24">
      <c r="A34" s="161"/>
      <c r="B34" s="153"/>
      <c r="C34" s="312" t="s">
        <v>286</v>
      </c>
      <c r="D34" s="116"/>
      <c r="E34" s="102"/>
      <c r="F34" s="101"/>
      <c r="G34" s="101"/>
      <c r="H34" s="274"/>
      <c r="I34" s="275"/>
      <c r="J34" s="283"/>
      <c r="K34" s="283"/>
      <c r="L34" s="80"/>
      <c r="M34" s="81"/>
      <c r="N34" s="117"/>
      <c r="O34" s="82"/>
    </row>
    <row r="35" spans="1:15" s="85" customFormat="1" ht="24">
      <c r="A35" s="161"/>
      <c r="B35" s="153"/>
      <c r="C35" s="312" t="s">
        <v>287</v>
      </c>
      <c r="D35" s="116"/>
      <c r="E35" s="102"/>
      <c r="F35" s="101"/>
      <c r="G35" s="101"/>
      <c r="H35" s="274"/>
      <c r="I35" s="275"/>
      <c r="J35" s="283"/>
      <c r="K35" s="283"/>
      <c r="L35" s="80"/>
      <c r="M35" s="81"/>
      <c r="N35" s="117"/>
      <c r="O35" s="82"/>
    </row>
    <row r="36" spans="1:15" s="78" customFormat="1" ht="12.75">
      <c r="A36" s="159"/>
      <c r="B36" s="154"/>
      <c r="C36" s="289" t="s">
        <v>288</v>
      </c>
      <c r="D36" s="116"/>
      <c r="E36" s="102"/>
      <c r="F36" s="101"/>
      <c r="G36" s="101"/>
      <c r="H36" s="274"/>
      <c r="I36" s="275"/>
      <c r="J36" s="283"/>
      <c r="K36" s="283"/>
      <c r="L36" s="118"/>
      <c r="M36" s="83"/>
      <c r="N36" s="117"/>
      <c r="O36" s="84"/>
    </row>
    <row r="37" spans="1:15" s="78" customFormat="1" ht="12.75">
      <c r="A37" s="159"/>
      <c r="B37" s="154"/>
      <c r="C37" s="289" t="s">
        <v>289</v>
      </c>
      <c r="D37" s="116"/>
      <c r="E37" s="102"/>
      <c r="F37" s="101"/>
      <c r="G37" s="101"/>
      <c r="H37" s="274"/>
      <c r="I37" s="275"/>
      <c r="J37" s="283"/>
      <c r="K37" s="283"/>
      <c r="L37" s="118"/>
      <c r="M37" s="83"/>
      <c r="N37" s="117"/>
      <c r="O37" s="84"/>
    </row>
    <row r="38" spans="1:15" s="78" customFormat="1" ht="12.75">
      <c r="A38" s="159"/>
      <c r="B38" s="154"/>
      <c r="C38" s="383" t="s">
        <v>290</v>
      </c>
      <c r="D38" s="116"/>
      <c r="E38" s="102"/>
      <c r="F38" s="101"/>
      <c r="G38" s="101"/>
      <c r="H38" s="274"/>
      <c r="I38" s="275"/>
      <c r="J38" s="283"/>
      <c r="K38" s="283"/>
      <c r="L38" s="118"/>
      <c r="M38" s="83"/>
      <c r="N38" s="117"/>
      <c r="O38" s="306"/>
    </row>
    <row r="39" spans="1:15" s="78" customFormat="1" ht="12.75">
      <c r="A39" s="161"/>
      <c r="B39" s="153"/>
      <c r="C39" s="289" t="s">
        <v>291</v>
      </c>
      <c r="D39" s="116"/>
      <c r="E39" s="102"/>
      <c r="F39" s="101"/>
      <c r="G39" s="101"/>
      <c r="H39" s="274"/>
      <c r="I39" s="275"/>
      <c r="J39" s="283"/>
      <c r="K39" s="283"/>
      <c r="L39" s="80"/>
      <c r="M39" s="81"/>
      <c r="N39" s="117"/>
      <c r="O39" s="113"/>
    </row>
    <row r="40" spans="1:15" s="78" customFormat="1" ht="72">
      <c r="A40" s="161"/>
      <c r="B40" s="153"/>
      <c r="C40" s="289" t="s">
        <v>505</v>
      </c>
      <c r="D40" s="116"/>
      <c r="E40" s="102"/>
      <c r="F40" s="101"/>
      <c r="G40" s="101"/>
      <c r="H40" s="274"/>
      <c r="I40" s="275"/>
      <c r="J40" s="283"/>
      <c r="K40" s="283"/>
      <c r="L40" s="396"/>
      <c r="M40" s="397"/>
      <c r="N40" s="397"/>
      <c r="O40" s="397"/>
    </row>
    <row r="41" spans="1:15" s="78" customFormat="1" ht="12.75">
      <c r="A41" s="161"/>
      <c r="B41" s="153"/>
      <c r="C41" s="289" t="s">
        <v>292</v>
      </c>
      <c r="D41" s="116"/>
      <c r="E41" s="102"/>
      <c r="F41" s="101"/>
      <c r="G41" s="101"/>
      <c r="H41" s="274"/>
      <c r="I41" s="275"/>
      <c r="J41" s="283"/>
      <c r="K41" s="283"/>
      <c r="L41" s="396"/>
      <c r="M41" s="397"/>
      <c r="N41" s="397"/>
      <c r="O41" s="397"/>
    </row>
    <row r="42" spans="1:15" s="78" customFormat="1" ht="48">
      <c r="A42" s="295"/>
      <c r="B42" s="87"/>
      <c r="C42" s="289" t="s">
        <v>303</v>
      </c>
      <c r="D42" s="116"/>
      <c r="E42" s="102"/>
      <c r="F42" s="101"/>
      <c r="G42" s="101"/>
      <c r="H42" s="274"/>
      <c r="I42" s="275"/>
      <c r="J42" s="283"/>
      <c r="K42" s="283"/>
      <c r="L42" s="396"/>
      <c r="M42" s="397"/>
      <c r="N42" s="397"/>
      <c r="O42" s="397"/>
    </row>
    <row r="43" spans="1:15" s="78" customFormat="1" ht="12.75">
      <c r="A43" s="161"/>
      <c r="B43" s="153"/>
      <c r="C43" s="289"/>
      <c r="D43" s="116"/>
      <c r="E43" s="102"/>
      <c r="F43" s="101"/>
      <c r="G43" s="101"/>
      <c r="H43" s="101"/>
      <c r="I43" s="275"/>
      <c r="J43" s="283"/>
      <c r="K43" s="283"/>
      <c r="L43" s="396"/>
      <c r="M43" s="397"/>
      <c r="N43" s="397"/>
      <c r="O43" s="397"/>
    </row>
    <row r="44" spans="1:15" s="78" customFormat="1" ht="24">
      <c r="A44" s="289" t="str">
        <f>$B$11</f>
        <v>I.</v>
      </c>
      <c r="B44" s="87">
        <f>COUNT($A$13:B43)+1</f>
        <v>2</v>
      </c>
      <c r="C44" s="289" t="s">
        <v>298</v>
      </c>
      <c r="D44" s="296" t="s">
        <v>10</v>
      </c>
      <c r="E44" s="297">
        <v>45</v>
      </c>
      <c r="F44" s="101">
        <f>IF(OSNOVA!$B$42=1,+H44*FRD*DF*(I44+1),"")</f>
        <v>0</v>
      </c>
      <c r="G44" s="101">
        <f>IF(OSNOVA!$B$42=1,E44*F44,"")</f>
        <v>0</v>
      </c>
      <c r="H44" s="299"/>
      <c r="I44" s="300"/>
      <c r="J44" s="301"/>
      <c r="K44" s="301"/>
      <c r="L44" s="80"/>
      <c r="M44" s="81"/>
      <c r="N44" s="117"/>
      <c r="O44" s="84"/>
    </row>
    <row r="45" spans="1:15" s="85" customFormat="1" ht="12.75">
      <c r="A45" s="307"/>
      <c r="B45" s="184"/>
      <c r="C45" s="289"/>
      <c r="E45" s="306"/>
      <c r="F45" s="209"/>
      <c r="G45" s="298"/>
      <c r="H45" s="310"/>
      <c r="I45" s="279"/>
      <c r="J45" s="311"/>
      <c r="K45" s="311"/>
      <c r="L45" s="118"/>
      <c r="M45" s="83"/>
      <c r="N45" s="117"/>
      <c r="O45" s="82"/>
    </row>
    <row r="46" spans="1:15" s="78" customFormat="1" ht="24">
      <c r="A46" s="289" t="str">
        <f>$B$11</f>
        <v>I.</v>
      </c>
      <c r="B46" s="87">
        <f>COUNT($A$13:B45)+1</f>
        <v>3</v>
      </c>
      <c r="C46" s="289" t="s">
        <v>500</v>
      </c>
      <c r="D46" s="296" t="s">
        <v>10</v>
      </c>
      <c r="E46" s="297">
        <v>11</v>
      </c>
      <c r="F46" s="101">
        <f>IF(OSNOVA!$B$42=1,+H46*FRD*DF*(I46+1),"")</f>
        <v>0</v>
      </c>
      <c r="G46" s="101">
        <f>IF(OSNOVA!$B$42=1,E46*F46,"")</f>
        <v>0</v>
      </c>
      <c r="H46" s="299"/>
      <c r="I46" s="300"/>
      <c r="J46" s="301"/>
      <c r="K46" s="301"/>
      <c r="L46" s="80"/>
      <c r="M46" s="81"/>
      <c r="N46" s="117"/>
      <c r="O46" s="84"/>
    </row>
    <row r="47" spans="1:15" s="85" customFormat="1" ht="12.75">
      <c r="A47" s="307"/>
      <c r="B47" s="184"/>
      <c r="C47" s="289"/>
      <c r="E47" s="306"/>
      <c r="F47" s="209"/>
      <c r="G47" s="298"/>
      <c r="H47" s="310"/>
      <c r="I47" s="279"/>
      <c r="J47" s="311"/>
      <c r="K47" s="311"/>
      <c r="L47" s="118"/>
      <c r="M47" s="83"/>
      <c r="N47" s="117"/>
      <c r="O47" s="82"/>
    </row>
    <row r="48" spans="1:15" s="78" customFormat="1" ht="36">
      <c r="A48" s="289" t="str">
        <f>$B$11</f>
        <v>I.</v>
      </c>
      <c r="B48" s="87">
        <f>COUNT($A$13:B47)+1</f>
        <v>4</v>
      </c>
      <c r="C48" s="289" t="s">
        <v>299</v>
      </c>
      <c r="D48" s="296" t="s">
        <v>10</v>
      </c>
      <c r="E48" s="297">
        <v>4</v>
      </c>
      <c r="F48" s="101">
        <f>IF(OSNOVA!$B$42=1,+H48*FRD*DF*(I48+1),"")</f>
        <v>0</v>
      </c>
      <c r="G48" s="101">
        <f>IF(OSNOVA!$B$42=1,E48*F48,"")</f>
        <v>0</v>
      </c>
      <c r="H48" s="299"/>
      <c r="I48" s="300"/>
      <c r="J48" s="301"/>
      <c r="K48" s="301"/>
      <c r="L48" s="80"/>
      <c r="M48" s="81"/>
      <c r="N48" s="117"/>
      <c r="O48" s="82"/>
    </row>
    <row r="49" spans="1:15" s="78" customFormat="1" ht="12.75">
      <c r="A49" s="295"/>
      <c r="B49" s="79"/>
      <c r="C49" s="289"/>
      <c r="D49" s="85"/>
      <c r="E49" s="306"/>
      <c r="F49" s="209"/>
      <c r="G49" s="298"/>
      <c r="H49" s="310"/>
      <c r="I49" s="279"/>
      <c r="J49" s="311"/>
      <c r="K49" s="311"/>
      <c r="L49" s="80"/>
      <c r="M49" s="81"/>
      <c r="N49" s="117"/>
      <c r="O49" s="82"/>
    </row>
    <row r="50" spans="1:15" s="78" customFormat="1" ht="48">
      <c r="A50" s="289" t="str">
        <f>$B$11</f>
        <v>I.</v>
      </c>
      <c r="B50" s="87">
        <f>COUNT($A$13:B49)+1</f>
        <v>5</v>
      </c>
      <c r="C50" s="289" t="s">
        <v>240</v>
      </c>
      <c r="D50" s="296" t="s">
        <v>8</v>
      </c>
      <c r="E50" s="297">
        <v>5300</v>
      </c>
      <c r="F50" s="101">
        <f>IF(OSNOVA!$B$42=1,+H50*FRD*DF*(I50+1),"")</f>
        <v>0</v>
      </c>
      <c r="G50" s="101">
        <f>IF(OSNOVA!$B$42=1,E50*F50,"")</f>
        <v>0</v>
      </c>
      <c r="H50" s="304"/>
      <c r="I50" s="279"/>
      <c r="J50" s="305"/>
      <c r="K50" s="305"/>
      <c r="L50" s="80"/>
      <c r="M50" s="81"/>
      <c r="N50" s="117"/>
      <c r="O50" s="82"/>
    </row>
    <row r="51" spans="1:15" s="78" customFormat="1" ht="12.75">
      <c r="A51" s="289"/>
      <c r="B51" s="87"/>
      <c r="C51" s="289"/>
      <c r="D51" s="296"/>
      <c r="E51" s="297"/>
      <c r="F51" s="101"/>
      <c r="G51" s="101"/>
      <c r="H51" s="304"/>
      <c r="I51" s="279"/>
      <c r="J51" s="305"/>
      <c r="K51" s="305"/>
      <c r="L51" s="80"/>
      <c r="M51" s="81"/>
      <c r="N51" s="117"/>
      <c r="O51" s="82"/>
    </row>
    <row r="52" spans="1:15" s="78" customFormat="1" ht="89.25">
      <c r="A52" s="289" t="s">
        <v>117</v>
      </c>
      <c r="B52" s="308">
        <f>COUNT($A$13:B51)+1</f>
        <v>6</v>
      </c>
      <c r="C52" s="398" t="s">
        <v>300</v>
      </c>
      <c r="D52" s="116" t="s">
        <v>103</v>
      </c>
      <c r="E52" s="102">
        <v>1</v>
      </c>
      <c r="F52" s="101">
        <f>IF(OSNOVA!$B$42=1,+H52*FRD*DF*(I52+1),"")</f>
        <v>0</v>
      </c>
      <c r="G52" s="101">
        <f>IF(OSNOVA!$B$42=1,E52*F52,"")</f>
        <v>0</v>
      </c>
      <c r="H52" s="274"/>
      <c r="I52" s="275"/>
      <c r="J52" s="283"/>
      <c r="K52" s="283"/>
      <c r="L52" s="80"/>
      <c r="M52" s="81"/>
      <c r="N52" s="117"/>
      <c r="O52" s="82"/>
    </row>
    <row r="53" spans="1:15" s="78" customFormat="1" ht="12.75">
      <c r="A53" s="161"/>
      <c r="B53" s="308"/>
      <c r="C53" s="398"/>
      <c r="D53" s="116"/>
      <c r="E53" s="102"/>
      <c r="F53" s="101"/>
      <c r="G53" s="101"/>
      <c r="H53" s="274"/>
      <c r="I53" s="275"/>
      <c r="J53" s="283"/>
      <c r="K53" s="283"/>
      <c r="L53" s="80"/>
      <c r="M53" s="81"/>
      <c r="N53" s="117"/>
      <c r="O53" s="82"/>
    </row>
    <row r="54" spans="1:15" s="78" customFormat="1" ht="72">
      <c r="A54" s="289" t="str">
        <f>$B$11</f>
        <v>I.</v>
      </c>
      <c r="B54" s="308">
        <f>COUNT($A$13:B53)+1</f>
        <v>7</v>
      </c>
      <c r="C54" s="303" t="s">
        <v>184</v>
      </c>
      <c r="D54" s="296" t="s">
        <v>103</v>
      </c>
      <c r="E54" s="297">
        <v>1</v>
      </c>
      <c r="F54" s="101">
        <f>IF(OSNOVA!$B$42=1,+H54*FRD*DF*(I54+1),"")</f>
        <v>0</v>
      </c>
      <c r="G54" s="101">
        <f>IF(OSNOVA!$B$42=1,E54*F54,"")</f>
        <v>0</v>
      </c>
      <c r="H54" s="299"/>
      <c r="I54" s="300"/>
      <c r="J54" s="301"/>
      <c r="K54" s="301"/>
      <c r="L54" s="80"/>
      <c r="M54" s="81"/>
      <c r="N54" s="117"/>
      <c r="O54" s="82"/>
    </row>
    <row r="55" spans="1:15" s="78" customFormat="1" ht="12.75">
      <c r="A55" s="289"/>
      <c r="B55" s="289"/>
      <c r="C55" s="303"/>
      <c r="D55" s="296"/>
      <c r="E55" s="297"/>
      <c r="F55" s="298"/>
      <c r="G55" s="298"/>
      <c r="H55" s="304"/>
      <c r="I55" s="279"/>
      <c r="J55" s="305"/>
      <c r="K55" s="305"/>
      <c r="L55" s="80"/>
      <c r="M55" s="81"/>
      <c r="N55" s="117"/>
      <c r="O55" s="82"/>
    </row>
    <row r="56" spans="1:15" s="78" customFormat="1" ht="60">
      <c r="A56" s="289" t="str">
        <f>$B$11</f>
        <v>I.</v>
      </c>
      <c r="B56" s="308">
        <f>COUNT($A$13:B55)+1</f>
        <v>8</v>
      </c>
      <c r="C56" s="289" t="s">
        <v>304</v>
      </c>
      <c r="D56" s="296" t="s">
        <v>103</v>
      </c>
      <c r="E56" s="297">
        <v>1</v>
      </c>
      <c r="F56" s="101">
        <f>IF(OSNOVA!$B$42=1,+H56*FRD*DF*(I56+1),"")</f>
        <v>0</v>
      </c>
      <c r="G56" s="101">
        <f>IF(OSNOVA!$B$42=1,E56*F56,"")</f>
        <v>0</v>
      </c>
      <c r="H56" s="299"/>
      <c r="I56" s="300"/>
      <c r="J56" s="301"/>
      <c r="K56" s="301"/>
      <c r="L56" s="80"/>
      <c r="M56" s="81"/>
      <c r="N56" s="117"/>
      <c r="O56" s="82"/>
    </row>
    <row r="57" spans="1:15" s="78" customFormat="1" ht="12.75">
      <c r="A57" s="161"/>
      <c r="B57" s="87"/>
      <c r="C57" s="289"/>
      <c r="D57" s="116"/>
      <c r="E57" s="102"/>
      <c r="F57" s="101"/>
      <c r="G57" s="101"/>
      <c r="H57" s="274"/>
      <c r="I57" s="275"/>
      <c r="J57" s="283"/>
      <c r="K57" s="283"/>
      <c r="L57" s="80"/>
      <c r="M57" s="81"/>
      <c r="N57" s="117"/>
      <c r="O57" s="82"/>
    </row>
    <row r="58" spans="1:15" s="78" customFormat="1" ht="12.75">
      <c r="A58" s="161" t="s">
        <v>117</v>
      </c>
      <c r="B58" s="308">
        <f>COUNT($A$13:B57)+1</f>
        <v>9</v>
      </c>
      <c r="C58" s="289" t="s">
        <v>230</v>
      </c>
      <c r="D58" s="116" t="s">
        <v>150</v>
      </c>
      <c r="E58" s="116">
        <v>3</v>
      </c>
      <c r="F58" s="101">
        <f>IF(OSNOVA!$B$42=1,+H58*FRD*DF*(I58+1),"")</f>
        <v>0</v>
      </c>
      <c r="G58" s="101">
        <f>IF(OSNOVA!$B$42=1,E58*F58,"")</f>
        <v>0</v>
      </c>
      <c r="H58" s="274"/>
      <c r="I58" s="275"/>
      <c r="J58" s="283"/>
      <c r="K58" s="283"/>
      <c r="L58" s="80"/>
      <c r="M58" s="81"/>
      <c r="N58" s="117"/>
      <c r="O58" s="82"/>
    </row>
    <row r="59" spans="1:15" s="78" customFormat="1" ht="12.75">
      <c r="A59" s="161"/>
      <c r="B59" s="153"/>
      <c r="C59" s="289"/>
      <c r="D59" s="116"/>
      <c r="E59" s="102"/>
      <c r="F59" s="101"/>
      <c r="G59" s="101"/>
      <c r="H59" s="274"/>
      <c r="I59" s="275"/>
      <c r="J59" s="283"/>
      <c r="K59" s="283"/>
      <c r="L59" s="80"/>
      <c r="M59" s="81"/>
      <c r="N59" s="117"/>
      <c r="O59" s="385"/>
    </row>
    <row r="60" spans="1:15" s="78" customFormat="1" ht="36">
      <c r="A60" s="161"/>
      <c r="B60" s="153"/>
      <c r="C60" s="389" t="s">
        <v>293</v>
      </c>
      <c r="D60" s="116"/>
      <c r="E60" s="102"/>
      <c r="F60" s="101"/>
      <c r="G60" s="101"/>
      <c r="H60" s="274"/>
      <c r="I60" s="275"/>
      <c r="J60" s="283"/>
      <c r="K60" s="283"/>
      <c r="L60" s="396"/>
      <c r="M60" s="397"/>
      <c r="N60" s="397"/>
      <c r="O60" s="397"/>
    </row>
    <row r="61" spans="1:15" s="78" customFormat="1" ht="12.75">
      <c r="A61" s="161"/>
      <c r="B61" s="153"/>
      <c r="C61" s="289"/>
      <c r="D61" s="116"/>
      <c r="E61" s="102"/>
      <c r="F61" s="101"/>
      <c r="G61" s="101"/>
      <c r="H61" s="274"/>
      <c r="I61" s="275"/>
      <c r="J61" s="283"/>
      <c r="K61" s="283"/>
      <c r="L61" s="80"/>
      <c r="M61" s="81"/>
      <c r="N61" s="117"/>
      <c r="O61" s="84"/>
    </row>
    <row r="62" spans="1:15" s="78" customFormat="1" ht="13.5" thickBot="1">
      <c r="A62" s="160"/>
      <c r="B62" s="155"/>
      <c r="C62" s="135" t="s">
        <v>294</v>
      </c>
      <c r="D62" s="135"/>
      <c r="E62" s="135"/>
      <c r="F62" s="136"/>
      <c r="G62" s="137">
        <f>IF(OSNOVA!$B$42=1,SUM(G12:G60),"")</f>
        <v>0</v>
      </c>
      <c r="H62" s="138"/>
      <c r="I62" s="276"/>
      <c r="J62" s="207"/>
      <c r="K62" s="207"/>
      <c r="L62" s="139"/>
      <c r="M62" s="139"/>
      <c r="N62" s="139"/>
      <c r="O62" s="139"/>
    </row>
    <row r="63" spans="1:15" s="78" customFormat="1" ht="15">
      <c r="A63" s="99"/>
      <c r="B63" s="99"/>
      <c r="C63" s="108"/>
      <c r="D63" s="99"/>
      <c r="E63" s="109"/>
      <c r="F63" s="99"/>
      <c r="G63" s="119"/>
      <c r="H63" s="100"/>
      <c r="I63" s="276"/>
      <c r="J63" s="266"/>
      <c r="K63" s="266"/>
      <c r="L63" s="115"/>
      <c r="M63" s="115"/>
      <c r="N63" s="115"/>
      <c r="O63" s="115"/>
    </row>
    <row r="64" spans="1:11" s="78" customFormat="1" ht="12.75">
      <c r="A64" s="86"/>
      <c r="B64" s="86"/>
      <c r="C64" s="329"/>
      <c r="D64" s="86"/>
      <c r="E64" s="88"/>
      <c r="F64" s="92"/>
      <c r="G64" s="92"/>
      <c r="H64" s="280"/>
      <c r="I64" s="276"/>
      <c r="J64" s="285"/>
      <c r="K64" s="285"/>
    </row>
    <row r="65" spans="1:15" ht="13.5" thickBot="1">
      <c r="A65" s="578" t="str">
        <f>CONCATENATE("DELNA REKAPITULACIJA - ",A5,C5)</f>
        <v>DELNA REKAPITULACIJA - E5.TELEKOMUNIKACIJE</v>
      </c>
      <c r="B65" s="578"/>
      <c r="C65" s="568"/>
      <c r="D65" s="456"/>
      <c r="E65" s="580"/>
      <c r="F65" s="581"/>
      <c r="G65" s="581"/>
      <c r="H65" s="492"/>
      <c r="I65" s="276"/>
      <c r="J65" s="282"/>
      <c r="K65" s="282"/>
      <c r="L65" s="145"/>
      <c r="M65" s="145"/>
      <c r="N65" s="145"/>
      <c r="O65" s="145"/>
    </row>
    <row r="66" spans="1:15" s="78" customFormat="1" ht="12.75">
      <c r="A66" s="179"/>
      <c r="B66" s="179"/>
      <c r="C66" s="356"/>
      <c r="D66" s="179"/>
      <c r="E66" s="181"/>
      <c r="F66" s="182"/>
      <c r="G66" s="182"/>
      <c r="H66" s="281"/>
      <c r="I66" s="279"/>
      <c r="J66" s="183"/>
      <c r="K66" s="183"/>
      <c r="L66" s="185"/>
      <c r="M66" s="185"/>
      <c r="N66" s="185"/>
      <c r="O66" s="185"/>
    </row>
    <row r="67" spans="1:15" s="78" customFormat="1" ht="12.75">
      <c r="A67" s="92" t="s">
        <v>132</v>
      </c>
      <c r="B67" s="186"/>
      <c r="C67" s="360"/>
      <c r="D67" s="186"/>
      <c r="E67" s="186"/>
      <c r="F67" s="186"/>
      <c r="G67" s="186"/>
      <c r="H67" s="281"/>
      <c r="I67" s="279"/>
      <c r="J67" s="183"/>
      <c r="K67" s="183"/>
      <c r="L67" s="185"/>
      <c r="M67" s="185"/>
      <c r="N67" s="185"/>
      <c r="O67" s="185"/>
    </row>
    <row r="68" spans="1:15" s="78" customFormat="1" ht="12.75">
      <c r="A68" s="188"/>
      <c r="B68" s="188"/>
      <c r="C68" s="190"/>
      <c r="D68" s="190"/>
      <c r="E68" s="191"/>
      <c r="F68" s="192"/>
      <c r="G68" s="192"/>
      <c r="H68" s="193"/>
      <c r="I68" s="270"/>
      <c r="J68" s="268"/>
      <c r="K68" s="268"/>
      <c r="L68" s="185"/>
      <c r="M68" s="139"/>
      <c r="N68" s="194"/>
      <c r="O68" s="194"/>
    </row>
    <row r="69" spans="1:15" s="78" customFormat="1" ht="12.75">
      <c r="A69" s="399"/>
      <c r="B69" s="399"/>
      <c r="C69" s="362"/>
      <c r="D69" s="200"/>
      <c r="E69" s="400"/>
      <c r="F69" s="201"/>
      <c r="G69" s="401"/>
      <c r="H69" s="281"/>
      <c r="I69" s="270"/>
      <c r="J69" s="183"/>
      <c r="K69" s="183"/>
      <c r="L69" s="185"/>
      <c r="M69" s="185"/>
      <c r="N69" s="185"/>
      <c r="O69" s="185"/>
    </row>
    <row r="70" spans="1:15" s="78" customFormat="1" ht="12.75">
      <c r="A70" s="402"/>
      <c r="B70" s="402" t="s">
        <v>117</v>
      </c>
      <c r="C70" s="140" t="s">
        <v>137</v>
      </c>
      <c r="D70" s="141"/>
      <c r="E70" s="142"/>
      <c r="F70" s="141"/>
      <c r="G70" s="143">
        <f>G62</f>
        <v>0</v>
      </c>
      <c r="H70" s="144"/>
      <c r="I70" s="272"/>
      <c r="J70" s="269"/>
      <c r="K70" s="269"/>
      <c r="L70" s="145"/>
      <c r="M70" s="145"/>
      <c r="N70" s="145"/>
      <c r="O70" s="145"/>
    </row>
    <row r="71" spans="1:15" s="78" customFormat="1" ht="13.5" thickBot="1">
      <c r="A71" s="146"/>
      <c r="B71" s="146"/>
      <c r="C71" s="147"/>
      <c r="D71" s="148"/>
      <c r="E71" s="149"/>
      <c r="F71" s="148"/>
      <c r="G71" s="150"/>
      <c r="H71" s="144"/>
      <c r="I71" s="279"/>
      <c r="J71" s="269"/>
      <c r="K71" s="269"/>
      <c r="L71" s="145"/>
      <c r="M71" s="145"/>
      <c r="N71" s="145"/>
      <c r="O71" s="145"/>
    </row>
    <row r="72" spans="1:15" s="78" customFormat="1" ht="13.5" thickTop="1">
      <c r="A72" s="202"/>
      <c r="B72" s="202"/>
      <c r="C72" s="203"/>
      <c r="D72" s="204"/>
      <c r="E72" s="205"/>
      <c r="F72" s="205"/>
      <c r="G72" s="206"/>
      <c r="H72" s="138"/>
      <c r="I72" s="279"/>
      <c r="J72" s="207"/>
      <c r="K72" s="207"/>
      <c r="L72" s="185"/>
      <c r="M72" s="185"/>
      <c r="N72" s="185"/>
      <c r="O72" s="151"/>
    </row>
    <row r="73" spans="1:11" s="78" customFormat="1" ht="12.75">
      <c r="A73" s="152"/>
      <c r="B73" s="152"/>
      <c r="C73" s="243" t="s">
        <v>295</v>
      </c>
      <c r="D73" s="142"/>
      <c r="E73" s="142"/>
      <c r="F73" s="141"/>
      <c r="G73" s="143">
        <f>G70</f>
        <v>0</v>
      </c>
      <c r="H73" s="144"/>
      <c r="I73" s="270"/>
      <c r="J73" s="269"/>
      <c r="K73" s="269"/>
    </row>
    <row r="74" spans="1:11" s="78" customFormat="1" ht="12.75">
      <c r="A74" s="200"/>
      <c r="B74" s="200"/>
      <c r="C74" s="362"/>
      <c r="D74" s="200"/>
      <c r="E74" s="208"/>
      <c r="F74" s="201"/>
      <c r="G74" s="186"/>
      <c r="H74" s="281"/>
      <c r="I74" s="279"/>
      <c r="J74" s="183"/>
      <c r="K74" s="183"/>
    </row>
    <row r="75" spans="1:11" s="78" customFormat="1" ht="12.75">
      <c r="A75" s="86"/>
      <c r="B75" s="86"/>
      <c r="C75" s="308"/>
      <c r="D75" s="86"/>
      <c r="E75" s="88"/>
      <c r="F75" s="92"/>
      <c r="G75" s="92"/>
      <c r="H75" s="280"/>
      <c r="I75" s="270"/>
      <c r="J75" s="285"/>
      <c r="K75" s="285"/>
    </row>
    <row r="76" spans="1:11" s="78" customFormat="1" ht="12.75">
      <c r="A76" s="86"/>
      <c r="B76" s="86"/>
      <c r="C76" s="308"/>
      <c r="D76" s="86"/>
      <c r="E76" s="88"/>
      <c r="F76" s="92"/>
      <c r="G76" s="92"/>
      <c r="H76" s="280"/>
      <c r="I76" s="270"/>
      <c r="J76" s="285"/>
      <c r="K76" s="285"/>
    </row>
    <row r="77" spans="1:11" s="78" customFormat="1" ht="12.75">
      <c r="A77" s="86"/>
      <c r="B77" s="86"/>
      <c r="C77" s="308"/>
      <c r="D77" s="86"/>
      <c r="E77" s="88"/>
      <c r="F77" s="92"/>
      <c r="G77" s="92"/>
      <c r="H77" s="280"/>
      <c r="I77" s="270"/>
      <c r="J77" s="285"/>
      <c r="K77" s="285"/>
    </row>
    <row r="78" spans="1:11" s="78" customFormat="1" ht="12.75">
      <c r="A78" s="86"/>
      <c r="B78" s="86"/>
      <c r="C78" s="308"/>
      <c r="D78" s="86"/>
      <c r="E78" s="88"/>
      <c r="F78" s="92"/>
      <c r="G78" s="92"/>
      <c r="H78" s="280"/>
      <c r="I78" s="270"/>
      <c r="J78" s="285"/>
      <c r="K78" s="285"/>
    </row>
    <row r="79" spans="1:11" s="78" customFormat="1" ht="12.75">
      <c r="A79" s="86"/>
      <c r="B79" s="86"/>
      <c r="C79" s="308"/>
      <c r="D79" s="86"/>
      <c r="E79" s="88"/>
      <c r="F79" s="92"/>
      <c r="G79" s="92"/>
      <c r="H79" s="280"/>
      <c r="I79" s="270"/>
      <c r="J79" s="285"/>
      <c r="K79" s="285"/>
    </row>
    <row r="80" spans="1:11" s="78" customFormat="1" ht="12.75">
      <c r="A80" s="86"/>
      <c r="B80" s="86"/>
      <c r="C80" s="308"/>
      <c r="D80" s="86"/>
      <c r="E80" s="88"/>
      <c r="F80" s="92"/>
      <c r="G80" s="92"/>
      <c r="H80" s="280"/>
      <c r="I80" s="270"/>
      <c r="J80" s="285"/>
      <c r="K80" s="285"/>
    </row>
    <row r="81" spans="1:11" s="78" customFormat="1" ht="12.75">
      <c r="A81" s="86"/>
      <c r="B81" s="86"/>
      <c r="C81" s="308"/>
      <c r="D81" s="86"/>
      <c r="E81" s="88"/>
      <c r="F81" s="92"/>
      <c r="G81" s="92"/>
      <c r="H81" s="280"/>
      <c r="I81" s="270"/>
      <c r="J81" s="285"/>
      <c r="K81" s="285"/>
    </row>
    <row r="82" spans="1:11" s="78" customFormat="1" ht="12.75">
      <c r="A82" s="86"/>
      <c r="B82" s="86"/>
      <c r="C82" s="308"/>
      <c r="D82" s="86"/>
      <c r="E82" s="88"/>
      <c r="F82" s="92"/>
      <c r="G82" s="92"/>
      <c r="H82" s="280"/>
      <c r="I82" s="270"/>
      <c r="J82" s="285"/>
      <c r="K82" s="285"/>
    </row>
    <row r="83" spans="1:11" s="78" customFormat="1" ht="12.75">
      <c r="A83" s="86"/>
      <c r="B83" s="86"/>
      <c r="C83" s="308"/>
      <c r="D83" s="86"/>
      <c r="E83" s="88"/>
      <c r="F83" s="92"/>
      <c r="G83" s="92"/>
      <c r="H83" s="280"/>
      <c r="I83" s="270"/>
      <c r="J83" s="285"/>
      <c r="K83" s="285"/>
    </row>
    <row r="84" spans="1:11" s="78" customFormat="1" ht="12.75">
      <c r="A84" s="86"/>
      <c r="B84" s="86"/>
      <c r="C84" s="308"/>
      <c r="D84" s="86"/>
      <c r="E84" s="88"/>
      <c r="F84" s="92"/>
      <c r="G84" s="92"/>
      <c r="H84" s="280"/>
      <c r="I84" s="270"/>
      <c r="J84" s="285"/>
      <c r="K84" s="285"/>
    </row>
    <row r="85" spans="1:11" s="78" customFormat="1" ht="12.75">
      <c r="A85" s="86"/>
      <c r="B85" s="86"/>
      <c r="C85" s="308"/>
      <c r="D85" s="86"/>
      <c r="E85" s="88"/>
      <c r="F85" s="92"/>
      <c r="G85" s="92"/>
      <c r="H85" s="280"/>
      <c r="I85" s="270"/>
      <c r="J85" s="285"/>
      <c r="K85" s="285"/>
    </row>
    <row r="86" spans="1:11" s="78" customFormat="1" ht="12.75">
      <c r="A86" s="86"/>
      <c r="B86" s="86"/>
      <c r="C86" s="308"/>
      <c r="D86" s="86"/>
      <c r="E86" s="88"/>
      <c r="F86" s="92"/>
      <c r="G86" s="92"/>
      <c r="H86" s="280"/>
      <c r="I86" s="270"/>
      <c r="J86" s="285"/>
      <c r="K86" s="285"/>
    </row>
    <row r="87" spans="1:11" s="78" customFormat="1" ht="12.75">
      <c r="A87" s="86"/>
      <c r="B87" s="86"/>
      <c r="C87" s="308"/>
      <c r="D87" s="86"/>
      <c r="E87" s="88"/>
      <c r="F87" s="92"/>
      <c r="G87" s="92"/>
      <c r="H87" s="280"/>
      <c r="I87" s="270"/>
      <c r="J87" s="285"/>
      <c r="K87" s="285"/>
    </row>
    <row r="88" spans="1:11" s="78" customFormat="1" ht="12.75">
      <c r="A88" s="86"/>
      <c r="B88" s="86"/>
      <c r="C88" s="308"/>
      <c r="D88" s="86"/>
      <c r="E88" s="88"/>
      <c r="F88" s="92"/>
      <c r="G88" s="92"/>
      <c r="H88" s="280"/>
      <c r="I88" s="270"/>
      <c r="J88" s="285"/>
      <c r="K88" s="285"/>
    </row>
    <row r="89" spans="1:11" s="78" customFormat="1" ht="12.75">
      <c r="A89" s="86"/>
      <c r="B89" s="86"/>
      <c r="C89" s="308"/>
      <c r="D89" s="86"/>
      <c r="E89" s="88"/>
      <c r="F89" s="92"/>
      <c r="G89" s="92"/>
      <c r="H89" s="280"/>
      <c r="I89" s="270"/>
      <c r="J89" s="285"/>
      <c r="K89" s="285"/>
    </row>
    <row r="90" spans="1:11" s="78" customFormat="1" ht="12.75">
      <c r="A90" s="86"/>
      <c r="B90" s="86"/>
      <c r="C90" s="308"/>
      <c r="D90" s="86"/>
      <c r="E90" s="88"/>
      <c r="F90" s="92"/>
      <c r="G90" s="92"/>
      <c r="H90" s="280"/>
      <c r="I90" s="270"/>
      <c r="J90" s="285"/>
      <c r="K90" s="285"/>
    </row>
    <row r="91" spans="1:11" s="78" customFormat="1" ht="12.75">
      <c r="A91" s="86"/>
      <c r="B91" s="86"/>
      <c r="C91" s="308"/>
      <c r="D91" s="86"/>
      <c r="E91" s="88"/>
      <c r="F91" s="92"/>
      <c r="G91" s="92"/>
      <c r="H91" s="280"/>
      <c r="I91" s="270"/>
      <c r="J91" s="285"/>
      <c r="K91" s="285"/>
    </row>
    <row r="92" spans="1:11" s="78" customFormat="1" ht="12.75">
      <c r="A92" s="86"/>
      <c r="B92" s="86"/>
      <c r="C92" s="308"/>
      <c r="D92" s="86"/>
      <c r="E92" s="88"/>
      <c r="F92" s="92"/>
      <c r="G92" s="92"/>
      <c r="H92" s="280"/>
      <c r="I92" s="270"/>
      <c r="J92" s="285"/>
      <c r="K92" s="285"/>
    </row>
    <row r="93" spans="1:11" s="78" customFormat="1" ht="12.75">
      <c r="A93" s="86"/>
      <c r="B93" s="86"/>
      <c r="C93" s="308"/>
      <c r="D93" s="86"/>
      <c r="E93" s="88"/>
      <c r="F93" s="92"/>
      <c r="G93" s="92"/>
      <c r="H93" s="280"/>
      <c r="I93" s="270"/>
      <c r="J93" s="285"/>
      <c r="K93" s="285"/>
    </row>
    <row r="94" spans="1:11" s="78" customFormat="1" ht="12.75">
      <c r="A94" s="86"/>
      <c r="B94" s="86"/>
      <c r="C94" s="308"/>
      <c r="D94" s="86"/>
      <c r="E94" s="88"/>
      <c r="F94" s="92"/>
      <c r="G94" s="92"/>
      <c r="H94" s="280"/>
      <c r="I94" s="270"/>
      <c r="J94" s="285"/>
      <c r="K94" s="285"/>
    </row>
    <row r="95" spans="1:11" s="78" customFormat="1" ht="12.75">
      <c r="A95" s="86"/>
      <c r="B95" s="86"/>
      <c r="C95" s="308"/>
      <c r="D95" s="86"/>
      <c r="E95" s="88"/>
      <c r="F95" s="92"/>
      <c r="G95" s="92"/>
      <c r="H95" s="280"/>
      <c r="I95" s="270"/>
      <c r="J95" s="285"/>
      <c r="K95" s="285"/>
    </row>
    <row r="96" spans="1:11" s="78" customFormat="1" ht="12.75">
      <c r="A96" s="86"/>
      <c r="B96" s="86"/>
      <c r="C96" s="308"/>
      <c r="D96" s="86"/>
      <c r="E96" s="88"/>
      <c r="F96" s="92"/>
      <c r="G96" s="92"/>
      <c r="H96" s="280"/>
      <c r="I96" s="270"/>
      <c r="J96" s="285"/>
      <c r="K96" s="285"/>
    </row>
    <row r="97" spans="1:11" s="78" customFormat="1" ht="12.75">
      <c r="A97" s="86"/>
      <c r="B97" s="86"/>
      <c r="C97" s="308"/>
      <c r="D97" s="86"/>
      <c r="E97" s="88"/>
      <c r="F97" s="92"/>
      <c r="G97" s="92"/>
      <c r="H97" s="280"/>
      <c r="I97" s="270"/>
      <c r="J97" s="285"/>
      <c r="K97" s="285"/>
    </row>
    <row r="98" spans="1:11" s="78" customFormat="1" ht="12.75">
      <c r="A98" s="86"/>
      <c r="B98" s="86"/>
      <c r="C98" s="308"/>
      <c r="D98" s="86"/>
      <c r="E98" s="88"/>
      <c r="F98" s="92"/>
      <c r="G98" s="92"/>
      <c r="H98" s="280"/>
      <c r="I98" s="270"/>
      <c r="J98" s="285"/>
      <c r="K98" s="285"/>
    </row>
    <row r="99" spans="1:11" s="78" customFormat="1" ht="12.75">
      <c r="A99" s="86"/>
      <c r="B99" s="86"/>
      <c r="C99" s="308"/>
      <c r="D99" s="86"/>
      <c r="E99" s="88"/>
      <c r="F99" s="92"/>
      <c r="G99" s="92"/>
      <c r="H99" s="280"/>
      <c r="I99" s="270"/>
      <c r="J99" s="285"/>
      <c r="K99" s="285"/>
    </row>
    <row r="100" spans="1:11" s="78" customFormat="1" ht="12.75">
      <c r="A100" s="86"/>
      <c r="B100" s="86"/>
      <c r="C100" s="308"/>
      <c r="D100" s="86"/>
      <c r="E100" s="88"/>
      <c r="F100" s="92"/>
      <c r="G100" s="92"/>
      <c r="H100" s="280"/>
      <c r="I100" s="270"/>
      <c r="J100" s="285"/>
      <c r="K100" s="285"/>
    </row>
    <row r="101" spans="1:11" s="78" customFormat="1" ht="12.75">
      <c r="A101" s="86"/>
      <c r="B101" s="86"/>
      <c r="C101" s="308"/>
      <c r="D101" s="86"/>
      <c r="E101" s="88"/>
      <c r="F101" s="92"/>
      <c r="G101" s="92"/>
      <c r="H101" s="280"/>
      <c r="I101" s="270"/>
      <c r="J101" s="285"/>
      <c r="K101" s="285"/>
    </row>
    <row r="102" spans="1:11" s="78" customFormat="1" ht="12.75">
      <c r="A102" s="86"/>
      <c r="B102" s="86"/>
      <c r="C102" s="308"/>
      <c r="D102" s="86"/>
      <c r="E102" s="88"/>
      <c r="F102" s="92"/>
      <c r="G102" s="92"/>
      <c r="H102" s="280"/>
      <c r="I102" s="270"/>
      <c r="J102" s="285"/>
      <c r="K102" s="285"/>
    </row>
    <row r="103" spans="1:11" s="78" customFormat="1" ht="12.75">
      <c r="A103" s="86"/>
      <c r="B103" s="86"/>
      <c r="C103" s="308"/>
      <c r="D103" s="86"/>
      <c r="E103" s="88"/>
      <c r="F103" s="92"/>
      <c r="G103" s="92"/>
      <c r="H103" s="280"/>
      <c r="I103" s="270"/>
      <c r="J103" s="285"/>
      <c r="K103" s="285"/>
    </row>
    <row r="104" spans="1:11" s="78" customFormat="1" ht="12.75">
      <c r="A104" s="86"/>
      <c r="B104" s="86"/>
      <c r="C104" s="308"/>
      <c r="D104" s="86"/>
      <c r="E104" s="88"/>
      <c r="F104" s="92"/>
      <c r="G104" s="92"/>
      <c r="H104" s="280"/>
      <c r="I104" s="270"/>
      <c r="J104" s="285"/>
      <c r="K104" s="285"/>
    </row>
    <row r="105" spans="1:11" s="78" customFormat="1" ht="12.75">
      <c r="A105" s="86"/>
      <c r="B105" s="86"/>
      <c r="C105" s="308"/>
      <c r="D105" s="86"/>
      <c r="E105" s="88"/>
      <c r="F105" s="92"/>
      <c r="G105" s="92"/>
      <c r="H105" s="280"/>
      <c r="I105" s="270"/>
      <c r="J105" s="285"/>
      <c r="K105" s="285"/>
    </row>
    <row r="106" spans="1:11" s="78" customFormat="1" ht="12.75">
      <c r="A106" s="86"/>
      <c r="B106" s="86"/>
      <c r="C106" s="308"/>
      <c r="D106" s="86"/>
      <c r="E106" s="88"/>
      <c r="F106" s="92"/>
      <c r="G106" s="92"/>
      <c r="H106" s="280"/>
      <c r="I106" s="270"/>
      <c r="J106" s="285"/>
      <c r="K106" s="285"/>
    </row>
    <row r="107" spans="1:11" s="78" customFormat="1" ht="12.75">
      <c r="A107" s="86"/>
      <c r="B107" s="86"/>
      <c r="C107" s="308"/>
      <c r="D107" s="86"/>
      <c r="E107" s="88"/>
      <c r="F107" s="92"/>
      <c r="G107" s="92"/>
      <c r="H107" s="280"/>
      <c r="I107" s="270"/>
      <c r="J107" s="285"/>
      <c r="K107" s="285"/>
    </row>
    <row r="108" spans="1:11" s="78" customFormat="1" ht="12.75">
      <c r="A108" s="86"/>
      <c r="B108" s="86"/>
      <c r="C108" s="308"/>
      <c r="D108" s="86"/>
      <c r="E108" s="88"/>
      <c r="F108" s="92"/>
      <c r="G108" s="92"/>
      <c r="H108" s="280"/>
      <c r="I108" s="270"/>
      <c r="J108" s="285"/>
      <c r="K108" s="285"/>
    </row>
    <row r="109" spans="1:11" s="78" customFormat="1" ht="12.75">
      <c r="A109" s="86"/>
      <c r="B109" s="86"/>
      <c r="C109" s="308"/>
      <c r="D109" s="86"/>
      <c r="E109" s="88"/>
      <c r="F109" s="92"/>
      <c r="G109" s="92"/>
      <c r="H109" s="280"/>
      <c r="I109" s="270"/>
      <c r="J109" s="285"/>
      <c r="K109" s="285"/>
    </row>
    <row r="110" spans="1:11" s="78" customFormat="1" ht="12.75">
      <c r="A110" s="86"/>
      <c r="B110" s="86"/>
      <c r="C110" s="308"/>
      <c r="D110" s="86"/>
      <c r="E110" s="88"/>
      <c r="F110" s="92"/>
      <c r="G110" s="92"/>
      <c r="H110" s="280"/>
      <c r="I110" s="270"/>
      <c r="J110" s="285"/>
      <c r="K110" s="285"/>
    </row>
    <row r="111" spans="1:11" s="78" customFormat="1" ht="12.75">
      <c r="A111" s="86"/>
      <c r="B111" s="86"/>
      <c r="C111" s="308"/>
      <c r="D111" s="86"/>
      <c r="E111" s="88"/>
      <c r="F111" s="92"/>
      <c r="G111" s="92"/>
      <c r="H111" s="280"/>
      <c r="I111" s="270"/>
      <c r="J111" s="285"/>
      <c r="K111" s="285"/>
    </row>
    <row r="112" spans="1:11" s="78" customFormat="1" ht="12.75">
      <c r="A112" s="86"/>
      <c r="B112" s="86"/>
      <c r="C112" s="308"/>
      <c r="D112" s="86"/>
      <c r="E112" s="88"/>
      <c r="F112" s="92"/>
      <c r="G112" s="92"/>
      <c r="H112" s="280"/>
      <c r="I112" s="270"/>
      <c r="J112" s="285"/>
      <c r="K112" s="285"/>
    </row>
    <row r="113" spans="1:11" s="78" customFormat="1" ht="12.75">
      <c r="A113" s="86"/>
      <c r="B113" s="86"/>
      <c r="C113" s="308"/>
      <c r="D113" s="86"/>
      <c r="E113" s="88"/>
      <c r="F113" s="92"/>
      <c r="G113" s="92"/>
      <c r="H113" s="280"/>
      <c r="I113" s="270"/>
      <c r="J113" s="285"/>
      <c r="K113" s="285"/>
    </row>
    <row r="114" spans="1:11" s="78" customFormat="1" ht="12.75">
      <c r="A114" s="86"/>
      <c r="B114" s="86"/>
      <c r="C114" s="308"/>
      <c r="D114" s="86"/>
      <c r="E114" s="88"/>
      <c r="F114" s="92"/>
      <c r="G114" s="92"/>
      <c r="H114" s="280"/>
      <c r="I114" s="270"/>
      <c r="J114" s="285"/>
      <c r="K114" s="285"/>
    </row>
    <row r="115" spans="1:11" s="78" customFormat="1" ht="12.75">
      <c r="A115" s="86"/>
      <c r="B115" s="86"/>
      <c r="C115" s="308"/>
      <c r="D115" s="86"/>
      <c r="E115" s="88"/>
      <c r="F115" s="92"/>
      <c r="G115" s="92"/>
      <c r="H115" s="280"/>
      <c r="I115" s="270"/>
      <c r="J115" s="285"/>
      <c r="K115" s="285"/>
    </row>
    <row r="116" spans="1:11" s="78" customFormat="1" ht="12.75">
      <c r="A116" s="86"/>
      <c r="B116" s="86"/>
      <c r="C116" s="308"/>
      <c r="D116" s="86"/>
      <c r="E116" s="88"/>
      <c r="F116" s="92"/>
      <c r="G116" s="92"/>
      <c r="H116" s="280"/>
      <c r="I116" s="270"/>
      <c r="J116" s="285"/>
      <c r="K116" s="285"/>
    </row>
    <row r="117" spans="1:11" s="78" customFormat="1" ht="12.75">
      <c r="A117" s="86"/>
      <c r="B117" s="86"/>
      <c r="C117" s="308"/>
      <c r="D117" s="86"/>
      <c r="E117" s="88"/>
      <c r="F117" s="92"/>
      <c r="G117" s="92"/>
      <c r="H117" s="280"/>
      <c r="I117" s="270"/>
      <c r="J117" s="285"/>
      <c r="K117" s="285"/>
    </row>
    <row r="118" spans="1:11" s="78" customFormat="1" ht="12.75">
      <c r="A118" s="86"/>
      <c r="B118" s="86"/>
      <c r="C118" s="308"/>
      <c r="D118" s="86"/>
      <c r="E118" s="88"/>
      <c r="F118" s="92"/>
      <c r="G118" s="92"/>
      <c r="H118" s="280"/>
      <c r="I118" s="270"/>
      <c r="J118" s="285"/>
      <c r="K118" s="285"/>
    </row>
    <row r="119" spans="1:11" s="78" customFormat="1" ht="12.75">
      <c r="A119" s="86"/>
      <c r="B119" s="86"/>
      <c r="C119" s="308"/>
      <c r="D119" s="86"/>
      <c r="E119" s="88"/>
      <c r="F119" s="92"/>
      <c r="G119" s="92"/>
      <c r="H119" s="280"/>
      <c r="I119" s="270"/>
      <c r="J119" s="285"/>
      <c r="K119" s="285"/>
    </row>
    <row r="120" spans="1:11" s="78" customFormat="1" ht="12.75">
      <c r="A120" s="86"/>
      <c r="B120" s="86"/>
      <c r="C120" s="308"/>
      <c r="D120" s="86"/>
      <c r="E120" s="88"/>
      <c r="F120" s="92"/>
      <c r="G120" s="92"/>
      <c r="H120" s="280"/>
      <c r="I120" s="270"/>
      <c r="J120" s="285"/>
      <c r="K120" s="285"/>
    </row>
    <row r="121" spans="1:11" s="78" customFormat="1" ht="12.75">
      <c r="A121" s="86"/>
      <c r="B121" s="86"/>
      <c r="C121" s="308"/>
      <c r="D121" s="86"/>
      <c r="E121" s="88"/>
      <c r="F121" s="92"/>
      <c r="G121" s="92"/>
      <c r="H121" s="280"/>
      <c r="I121" s="270"/>
      <c r="J121" s="285"/>
      <c r="K121" s="285"/>
    </row>
    <row r="122" spans="1:11" s="78" customFormat="1" ht="12.75">
      <c r="A122" s="86"/>
      <c r="B122" s="86"/>
      <c r="C122" s="308"/>
      <c r="D122" s="86"/>
      <c r="E122" s="88"/>
      <c r="F122" s="92"/>
      <c r="G122" s="92"/>
      <c r="H122" s="280"/>
      <c r="I122" s="270"/>
      <c r="J122" s="285"/>
      <c r="K122" s="285"/>
    </row>
    <row r="123" spans="1:11" s="78" customFormat="1" ht="12.75">
      <c r="A123" s="86"/>
      <c r="B123" s="86"/>
      <c r="C123" s="308"/>
      <c r="D123" s="86"/>
      <c r="E123" s="88"/>
      <c r="F123" s="92"/>
      <c r="G123" s="92"/>
      <c r="H123" s="280"/>
      <c r="I123" s="270"/>
      <c r="J123" s="285"/>
      <c r="K123" s="285"/>
    </row>
    <row r="124" spans="1:11" s="78" customFormat="1" ht="12.75">
      <c r="A124" s="86"/>
      <c r="B124" s="86"/>
      <c r="C124" s="308"/>
      <c r="D124" s="86"/>
      <c r="E124" s="88"/>
      <c r="F124" s="92"/>
      <c r="G124" s="92"/>
      <c r="H124" s="280"/>
      <c r="I124" s="270"/>
      <c r="J124" s="285"/>
      <c r="K124" s="285"/>
    </row>
    <row r="125" spans="1:11" s="78" customFormat="1" ht="12.75">
      <c r="A125" s="86"/>
      <c r="B125" s="86"/>
      <c r="C125" s="308"/>
      <c r="D125" s="86"/>
      <c r="E125" s="88"/>
      <c r="F125" s="92"/>
      <c r="G125" s="92"/>
      <c r="H125" s="280"/>
      <c r="I125" s="270"/>
      <c r="J125" s="285"/>
      <c r="K125" s="285"/>
    </row>
    <row r="126" spans="1:11" s="78" customFormat="1" ht="12.75">
      <c r="A126" s="86"/>
      <c r="B126" s="86"/>
      <c r="C126" s="308"/>
      <c r="D126" s="86"/>
      <c r="E126" s="88"/>
      <c r="F126" s="92"/>
      <c r="G126" s="92"/>
      <c r="H126" s="280"/>
      <c r="I126" s="270"/>
      <c r="J126" s="285"/>
      <c r="K126" s="285"/>
    </row>
    <row r="127" spans="1:11" s="78" customFormat="1" ht="12.75">
      <c r="A127" s="86"/>
      <c r="B127" s="86"/>
      <c r="C127" s="308"/>
      <c r="D127" s="86"/>
      <c r="E127" s="88"/>
      <c r="F127" s="92"/>
      <c r="G127" s="92"/>
      <c r="H127" s="280"/>
      <c r="I127" s="270"/>
      <c r="J127" s="285"/>
      <c r="K127" s="285"/>
    </row>
    <row r="128" spans="1:11" s="78" customFormat="1" ht="12.75">
      <c r="A128" s="86"/>
      <c r="B128" s="86"/>
      <c r="C128" s="308"/>
      <c r="D128" s="86"/>
      <c r="E128" s="88"/>
      <c r="F128" s="92"/>
      <c r="G128" s="92"/>
      <c r="H128" s="280"/>
      <c r="I128" s="270"/>
      <c r="J128" s="285"/>
      <c r="K128" s="285"/>
    </row>
    <row r="129" spans="1:11" s="78" customFormat="1" ht="12.75">
      <c r="A129" s="86"/>
      <c r="B129" s="86"/>
      <c r="C129" s="308"/>
      <c r="D129" s="86"/>
      <c r="E129" s="88"/>
      <c r="F129" s="92"/>
      <c r="G129" s="92"/>
      <c r="H129" s="280"/>
      <c r="I129" s="270"/>
      <c r="J129" s="285"/>
      <c r="K129" s="285"/>
    </row>
    <row r="130" spans="1:11" s="78" customFormat="1" ht="12.75">
      <c r="A130" s="86"/>
      <c r="B130" s="86"/>
      <c r="C130" s="308"/>
      <c r="D130" s="86"/>
      <c r="E130" s="88"/>
      <c r="F130" s="92"/>
      <c r="G130" s="92"/>
      <c r="H130" s="280"/>
      <c r="I130" s="270"/>
      <c r="J130" s="285"/>
      <c r="K130" s="285"/>
    </row>
    <row r="131" spans="1:11" s="78" customFormat="1" ht="12.75">
      <c r="A131" s="86"/>
      <c r="B131" s="86"/>
      <c r="C131" s="308"/>
      <c r="D131" s="86"/>
      <c r="E131" s="88"/>
      <c r="F131" s="92"/>
      <c r="G131" s="92"/>
      <c r="H131" s="280"/>
      <c r="I131" s="270"/>
      <c r="J131" s="285"/>
      <c r="K131" s="285"/>
    </row>
    <row r="132" spans="1:11" s="78" customFormat="1" ht="12.75">
      <c r="A132" s="86"/>
      <c r="B132" s="86"/>
      <c r="C132" s="308"/>
      <c r="D132" s="86"/>
      <c r="E132" s="88"/>
      <c r="F132" s="92"/>
      <c r="G132" s="92"/>
      <c r="H132" s="280"/>
      <c r="I132" s="270"/>
      <c r="J132" s="285"/>
      <c r="K132" s="285"/>
    </row>
    <row r="133" spans="1:11" s="78" customFormat="1" ht="12.75">
      <c r="A133" s="86"/>
      <c r="B133" s="86"/>
      <c r="C133" s="308"/>
      <c r="D133" s="86"/>
      <c r="E133" s="88"/>
      <c r="F133" s="92"/>
      <c r="G133" s="92"/>
      <c r="H133" s="280"/>
      <c r="I133" s="270"/>
      <c r="J133" s="285"/>
      <c r="K133" s="285"/>
    </row>
    <row r="134" spans="1:11" s="78" customFormat="1" ht="12.75">
      <c r="A134" s="86"/>
      <c r="B134" s="86"/>
      <c r="C134" s="308"/>
      <c r="D134" s="86"/>
      <c r="E134" s="88"/>
      <c r="F134" s="92"/>
      <c r="G134" s="92"/>
      <c r="H134" s="280"/>
      <c r="I134" s="270"/>
      <c r="J134" s="285"/>
      <c r="K134" s="285"/>
    </row>
    <row r="135" spans="1:11" s="78" customFormat="1" ht="12.75">
      <c r="A135" s="86"/>
      <c r="B135" s="86"/>
      <c r="C135" s="308"/>
      <c r="D135" s="86"/>
      <c r="E135" s="88"/>
      <c r="F135" s="92"/>
      <c r="G135" s="92"/>
      <c r="H135" s="280"/>
      <c r="I135" s="270"/>
      <c r="J135" s="285"/>
      <c r="K135" s="285"/>
    </row>
    <row r="136" spans="1:11" s="78" customFormat="1" ht="12.75">
      <c r="A136" s="86"/>
      <c r="B136" s="86"/>
      <c r="C136" s="308"/>
      <c r="D136" s="86"/>
      <c r="E136" s="88"/>
      <c r="F136" s="92"/>
      <c r="G136" s="92"/>
      <c r="H136" s="280"/>
      <c r="I136" s="270"/>
      <c r="J136" s="285"/>
      <c r="K136" s="285"/>
    </row>
    <row r="137" spans="1:11" s="78" customFormat="1" ht="12.75">
      <c r="A137" s="86"/>
      <c r="B137" s="86"/>
      <c r="C137" s="308"/>
      <c r="D137" s="86"/>
      <c r="E137" s="88"/>
      <c r="F137" s="92"/>
      <c r="G137" s="92"/>
      <c r="H137" s="280"/>
      <c r="I137" s="270"/>
      <c r="J137" s="285"/>
      <c r="K137" s="285"/>
    </row>
    <row r="138" spans="1:11" s="78" customFormat="1" ht="12.75">
      <c r="A138" s="86"/>
      <c r="B138" s="86"/>
      <c r="C138" s="308"/>
      <c r="D138" s="86"/>
      <c r="E138" s="88"/>
      <c r="F138" s="92"/>
      <c r="G138" s="92"/>
      <c r="H138" s="280"/>
      <c r="I138" s="270"/>
      <c r="J138" s="285"/>
      <c r="K138" s="285"/>
    </row>
    <row r="139" spans="1:11" s="78" customFormat="1" ht="12.75">
      <c r="A139" s="86"/>
      <c r="B139" s="86"/>
      <c r="C139" s="308"/>
      <c r="D139" s="86"/>
      <c r="E139" s="88"/>
      <c r="F139" s="92"/>
      <c r="G139" s="92"/>
      <c r="H139" s="280"/>
      <c r="I139" s="270"/>
      <c r="J139" s="285"/>
      <c r="K139" s="285"/>
    </row>
    <row r="140" spans="1:11" s="78" customFormat="1" ht="12.75">
      <c r="A140" s="86"/>
      <c r="B140" s="86"/>
      <c r="C140" s="308"/>
      <c r="D140" s="86"/>
      <c r="E140" s="88"/>
      <c r="F140" s="92"/>
      <c r="G140" s="92"/>
      <c r="H140" s="280"/>
      <c r="I140" s="270"/>
      <c r="J140" s="285"/>
      <c r="K140" s="285"/>
    </row>
    <row r="141" spans="1:11" s="78" customFormat="1" ht="12.75">
      <c r="A141" s="86"/>
      <c r="B141" s="86"/>
      <c r="C141" s="308"/>
      <c r="D141" s="86"/>
      <c r="E141" s="88"/>
      <c r="F141" s="92"/>
      <c r="G141" s="92"/>
      <c r="H141" s="280"/>
      <c r="I141" s="270"/>
      <c r="J141" s="285"/>
      <c r="K141" s="285"/>
    </row>
    <row r="142" spans="1:11" s="78" customFormat="1" ht="12.75">
      <c r="A142" s="86"/>
      <c r="B142" s="86"/>
      <c r="C142" s="308"/>
      <c r="D142" s="86"/>
      <c r="E142" s="88"/>
      <c r="F142" s="92"/>
      <c r="G142" s="92"/>
      <c r="H142" s="280"/>
      <c r="I142" s="270"/>
      <c r="J142" s="285"/>
      <c r="K142" s="285"/>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9.xml><?xml version="1.0" encoding="utf-8"?>
<worksheet xmlns="http://schemas.openxmlformats.org/spreadsheetml/2006/main" xmlns:r="http://schemas.openxmlformats.org/officeDocument/2006/relationships">
  <sheetPr codeName="List28">
    <tabColor rgb="FF92D050"/>
  </sheetPr>
  <dimension ref="A1:O179"/>
  <sheetViews>
    <sheetView view="pageBreakPreview" zoomScaleNormal="85" zoomScaleSheetLayoutView="100" workbookViewId="0" topLeftCell="A46">
      <selection activeCell="E68" sqref="E68"/>
    </sheetView>
  </sheetViews>
  <sheetFormatPr defaultColWidth="9.00390625" defaultRowHeight="12.75"/>
  <cols>
    <col min="1" max="1" width="2.625" style="113" customWidth="1"/>
    <col min="2" max="2" width="4.375" style="113" customWidth="1"/>
    <col min="3" max="3" width="43.75390625" style="322" customWidth="1"/>
    <col min="4" max="4" width="6.25390625" style="113" customWidth="1"/>
    <col min="5" max="5" width="7.625" style="323" customWidth="1"/>
    <col min="6" max="6" width="9.625" style="324" customWidth="1"/>
    <col min="7" max="7" width="13.25390625" style="324" customWidth="1"/>
    <col min="8" max="8" width="20.375" style="325" customWidth="1"/>
    <col min="9" max="9" width="11.75390625" style="279" customWidth="1"/>
    <col min="10" max="11" width="11.75390625" style="207" customWidth="1"/>
    <col min="12" max="12" width="9.875" style="113" customWidth="1"/>
    <col min="13" max="13" width="2.625" style="113" bestFit="1" customWidth="1"/>
    <col min="14" max="14" width="9.125" style="113" customWidth="1"/>
    <col min="15" max="15" width="9.00390625" style="113" customWidth="1"/>
    <col min="16" max="16384" width="9.125" style="113" customWidth="1"/>
  </cols>
  <sheetData>
    <row r="1" spans="1:12" s="111" customFormat="1" ht="12.75">
      <c r="A1" s="555" t="str">
        <f>+OSNOVA!A2</f>
        <v>POPIS DEL S PREDRAČUNOM</v>
      </c>
      <c r="C1" s="555"/>
      <c r="E1" s="556"/>
      <c r="F1" s="325"/>
      <c r="G1" s="325"/>
      <c r="H1" s="325"/>
      <c r="I1" s="279"/>
      <c r="J1" s="207"/>
      <c r="K1" s="207"/>
      <c r="L1" s="557"/>
    </row>
    <row r="2" spans="1:12" s="111" customFormat="1" ht="12.75">
      <c r="A2" s="555"/>
      <c r="B2" s="555"/>
      <c r="C2" s="555"/>
      <c r="E2" s="556"/>
      <c r="F2" s="325"/>
      <c r="G2" s="325"/>
      <c r="H2" s="325"/>
      <c r="I2" s="279"/>
      <c r="J2" s="207"/>
      <c r="K2" s="207"/>
      <c r="L2" s="557"/>
    </row>
    <row r="3" spans="1:12" s="111" customFormat="1" ht="12.75">
      <c r="A3" s="555" t="str">
        <f>+OZN</f>
        <v>4.</v>
      </c>
      <c r="C3" s="555" t="str">
        <f>+DEL</f>
        <v>ELEKTRIČNE INŠTALACIJE</v>
      </c>
      <c r="E3" s="556"/>
      <c r="F3" s="325"/>
      <c r="G3" s="325"/>
      <c r="H3" s="325"/>
      <c r="I3" s="279"/>
      <c r="J3" s="207"/>
      <c r="K3" s="207"/>
      <c r="L3" s="557"/>
    </row>
    <row r="4" spans="1:12" s="111" customFormat="1" ht="12.75">
      <c r="A4" s="555"/>
      <c r="B4" s="551"/>
      <c r="C4" s="555"/>
      <c r="E4" s="556"/>
      <c r="F4" s="325"/>
      <c r="G4" s="325"/>
      <c r="H4" s="325"/>
      <c r="I4" s="279"/>
      <c r="J4" s="207"/>
      <c r="K4" s="207"/>
      <c r="L4" s="557"/>
    </row>
    <row r="5" spans="1:12" s="426" customFormat="1" ht="12.75">
      <c r="A5" s="558" t="str">
        <f>+OSNOVA!D39</f>
        <v>E6.</v>
      </c>
      <c r="B5" s="559"/>
      <c r="C5" s="560" t="str">
        <f>+OSNOVA!E39</f>
        <v>STRELOVOD</v>
      </c>
      <c r="E5" s="561"/>
      <c r="F5" s="339"/>
      <c r="G5" s="339"/>
      <c r="H5" s="339"/>
      <c r="I5" s="279"/>
      <c r="J5" s="269"/>
      <c r="K5" s="269"/>
      <c r="L5" s="562"/>
    </row>
    <row r="6" spans="1:12" ht="14.25" customHeight="1">
      <c r="A6" s="321" t="s">
        <v>121</v>
      </c>
      <c r="B6" s="321"/>
      <c r="L6" s="516"/>
    </row>
    <row r="7" spans="3:12" ht="12.75">
      <c r="C7" s="326"/>
      <c r="D7" s="321"/>
      <c r="E7" s="321"/>
      <c r="F7" s="321"/>
      <c r="G7" s="321"/>
      <c r="L7" s="516"/>
    </row>
    <row r="8" spans="1:12" ht="12.75" customHeight="1">
      <c r="A8" s="321" t="s">
        <v>131</v>
      </c>
      <c r="B8" s="321"/>
      <c r="C8" s="326"/>
      <c r="D8" s="321"/>
      <c r="E8" s="321"/>
      <c r="F8" s="321"/>
      <c r="G8" s="321"/>
      <c r="L8" s="327"/>
    </row>
    <row r="9" spans="1:15" s="111" customFormat="1" ht="12.75">
      <c r="A9" s="93" t="s">
        <v>0</v>
      </c>
      <c r="B9" s="93"/>
      <c r="C9" s="120" t="s">
        <v>1</v>
      </c>
      <c r="D9" s="93" t="s">
        <v>2</v>
      </c>
      <c r="E9" s="94" t="s">
        <v>3</v>
      </c>
      <c r="F9" s="95" t="s">
        <v>4</v>
      </c>
      <c r="G9" s="95" t="s">
        <v>5</v>
      </c>
      <c r="H9" s="325" t="s">
        <v>102</v>
      </c>
      <c r="I9" s="279" t="s">
        <v>133</v>
      </c>
      <c r="J9" s="207" t="s">
        <v>115</v>
      </c>
      <c r="K9" s="207" t="s">
        <v>116</v>
      </c>
      <c r="L9" s="113"/>
      <c r="N9" s="112"/>
      <c r="O9" s="112"/>
    </row>
    <row r="10" spans="1:11" s="78" customFormat="1" ht="12.75">
      <c r="A10" s="328"/>
      <c r="B10" s="79"/>
      <c r="C10" s="329"/>
      <c r="E10" s="330"/>
      <c r="F10" s="321"/>
      <c r="G10" s="321"/>
      <c r="H10" s="331"/>
      <c r="I10" s="279"/>
      <c r="J10" s="311"/>
      <c r="K10" s="311"/>
    </row>
    <row r="11" spans="1:11" s="178" customFormat="1" ht="13.5" thickBot="1">
      <c r="A11" s="563"/>
      <c r="B11" s="564" t="s">
        <v>117</v>
      </c>
      <c r="C11" s="582" t="s">
        <v>137</v>
      </c>
      <c r="D11" s="335"/>
      <c r="E11" s="336"/>
      <c r="F11" s="337"/>
      <c r="G11" s="338"/>
      <c r="H11" s="339"/>
      <c r="I11" s="279"/>
      <c r="J11" s="269"/>
      <c r="K11" s="269"/>
    </row>
    <row r="12" spans="1:11" s="178" customFormat="1" ht="15.75">
      <c r="A12" s="373"/>
      <c r="B12" s="374"/>
      <c r="C12" s="314" t="s">
        <v>604</v>
      </c>
      <c r="E12" s="375"/>
      <c r="F12" s="376"/>
      <c r="G12" s="377"/>
      <c r="H12" s="339"/>
      <c r="I12" s="279"/>
      <c r="J12" s="269"/>
      <c r="K12" s="269"/>
    </row>
    <row r="13" spans="1:7" ht="12.75">
      <c r="A13" s="340"/>
      <c r="B13" s="114"/>
      <c r="C13" s="341"/>
      <c r="E13" s="342"/>
      <c r="G13" s="343"/>
    </row>
    <row r="14" spans="1:15" s="78" customFormat="1" ht="48">
      <c r="A14" s="295" t="s">
        <v>117</v>
      </c>
      <c r="B14" s="79">
        <v>1</v>
      </c>
      <c r="C14" s="293" t="s">
        <v>559</v>
      </c>
      <c r="D14" s="296" t="s">
        <v>10</v>
      </c>
      <c r="E14" s="297">
        <v>110</v>
      </c>
      <c r="F14" s="298">
        <f>IF(OSNOVA!$B$42=1,+H14*FRD*DF*(I14+1),"")</f>
        <v>0</v>
      </c>
      <c r="G14" s="298">
        <f>IF(OSNOVA!$B$42=1,E14*F14,"")</f>
        <v>0</v>
      </c>
      <c r="H14" s="299"/>
      <c r="I14" s="300"/>
      <c r="J14" s="301"/>
      <c r="K14" s="301"/>
      <c r="L14" s="80"/>
      <c r="M14" s="81"/>
      <c r="N14" s="117"/>
      <c r="O14" s="82"/>
    </row>
    <row r="15" spans="1:15" s="85" customFormat="1" ht="12.75">
      <c r="A15" s="307"/>
      <c r="B15" s="184"/>
      <c r="C15" s="309"/>
      <c r="E15" s="306"/>
      <c r="F15" s="298"/>
      <c r="G15" s="298"/>
      <c r="H15" s="310"/>
      <c r="I15" s="279"/>
      <c r="J15" s="311"/>
      <c r="K15" s="311"/>
      <c r="L15" s="118"/>
      <c r="M15" s="83"/>
      <c r="N15" s="117"/>
      <c r="O15" s="84"/>
    </row>
    <row r="16" spans="1:15" s="78" customFormat="1" ht="48">
      <c r="A16" s="295" t="s">
        <v>117</v>
      </c>
      <c r="B16" s="308">
        <f>COUNT($A$13:B14)+1</f>
        <v>2</v>
      </c>
      <c r="C16" s="410" t="s">
        <v>560</v>
      </c>
      <c r="D16" s="296" t="s">
        <v>10</v>
      </c>
      <c r="E16" s="297">
        <v>80</v>
      </c>
      <c r="F16" s="298">
        <f>IF(OSNOVA!$B$42=1,+H16*FRD*DF*(I16+1),"")</f>
        <v>0</v>
      </c>
      <c r="G16" s="298">
        <f>IF(OSNOVA!$B$42=1,E16*F16,"")</f>
        <v>0</v>
      </c>
      <c r="H16" s="299"/>
      <c r="I16" s="300"/>
      <c r="J16" s="301"/>
      <c r="K16" s="301"/>
      <c r="L16" s="80"/>
      <c r="M16" s="81"/>
      <c r="N16" s="117"/>
      <c r="O16" s="113"/>
    </row>
    <row r="17" spans="1:15" s="78" customFormat="1" ht="12.75">
      <c r="A17" s="295"/>
      <c r="B17" s="308"/>
      <c r="C17" s="289"/>
      <c r="D17" s="85"/>
      <c r="E17" s="306"/>
      <c r="F17" s="298"/>
      <c r="G17" s="298"/>
      <c r="H17" s="299"/>
      <c r="I17" s="300"/>
      <c r="J17" s="301"/>
      <c r="K17" s="301"/>
      <c r="L17" s="80"/>
      <c r="M17" s="81"/>
      <c r="N17" s="117"/>
      <c r="O17" s="84"/>
    </row>
    <row r="18" spans="1:15" s="78" customFormat="1" ht="48">
      <c r="A18" s="295" t="s">
        <v>117</v>
      </c>
      <c r="B18" s="308">
        <f>COUNT($A$13:B16)+1</f>
        <v>3</v>
      </c>
      <c r="C18" s="411" t="s">
        <v>561</v>
      </c>
      <c r="D18" s="296" t="s">
        <v>10</v>
      </c>
      <c r="E18" s="297">
        <v>60</v>
      </c>
      <c r="F18" s="298">
        <f>IF(OSNOVA!$B$42=1,+H18*FRD*DF*(I18+1),"")</f>
        <v>0</v>
      </c>
      <c r="G18" s="298">
        <f>IF(OSNOVA!$B$42=1,E18*F18,"")</f>
        <v>0</v>
      </c>
      <c r="H18" s="299"/>
      <c r="I18" s="300"/>
      <c r="J18" s="301"/>
      <c r="K18" s="301"/>
      <c r="L18" s="80"/>
      <c r="M18" s="81"/>
      <c r="N18" s="117"/>
      <c r="O18" s="84"/>
    </row>
    <row r="19" spans="1:15" s="78" customFormat="1" ht="12.75">
      <c r="A19" s="295"/>
      <c r="B19" s="308"/>
      <c r="C19" s="293"/>
      <c r="D19" s="296"/>
      <c r="E19" s="297"/>
      <c r="F19" s="298"/>
      <c r="G19" s="298"/>
      <c r="H19" s="299"/>
      <c r="I19" s="300"/>
      <c r="J19" s="301"/>
      <c r="K19" s="301"/>
      <c r="L19" s="80"/>
      <c r="M19" s="81"/>
      <c r="N19" s="117"/>
      <c r="O19" s="113"/>
    </row>
    <row r="20" spans="1:15" s="78" customFormat="1" ht="36">
      <c r="A20" s="295" t="s">
        <v>117</v>
      </c>
      <c r="B20" s="308">
        <f>COUNT($A$13:B18)+1</f>
        <v>4</v>
      </c>
      <c r="C20" s="411" t="s">
        <v>562</v>
      </c>
      <c r="D20" s="296" t="s">
        <v>10</v>
      </c>
      <c r="E20" s="297">
        <v>12</v>
      </c>
      <c r="F20" s="298">
        <f>IF(OSNOVA!$B$42=1,+H20*FRD*DF*(I20+1),"")</f>
        <v>0</v>
      </c>
      <c r="G20" s="298">
        <f>IF(OSNOVA!$B$42=1,E20*F20,"")</f>
        <v>0</v>
      </c>
      <c r="H20" s="299"/>
      <c r="I20" s="300"/>
      <c r="J20" s="301"/>
      <c r="K20" s="301"/>
      <c r="L20" s="80"/>
      <c r="M20" s="81"/>
      <c r="N20" s="117"/>
      <c r="O20" s="84"/>
    </row>
    <row r="21" spans="1:15" s="78" customFormat="1" ht="12.75">
      <c r="A21" s="295"/>
      <c r="B21" s="308"/>
      <c r="C21" s="293"/>
      <c r="D21" s="296"/>
      <c r="E21" s="297"/>
      <c r="F21" s="298"/>
      <c r="G21" s="298"/>
      <c r="H21" s="299"/>
      <c r="I21" s="300"/>
      <c r="J21" s="301"/>
      <c r="K21" s="301"/>
      <c r="L21" s="80"/>
      <c r="M21" s="81"/>
      <c r="N21" s="117"/>
      <c r="O21" s="113"/>
    </row>
    <row r="22" spans="1:15" s="78" customFormat="1" ht="36">
      <c r="A22" s="295" t="s">
        <v>117</v>
      </c>
      <c r="B22" s="308">
        <f>COUNT($A$13:B20)+1</f>
        <v>5</v>
      </c>
      <c r="C22" s="411" t="s">
        <v>331</v>
      </c>
      <c r="D22" s="296" t="s">
        <v>10</v>
      </c>
      <c r="E22" s="297">
        <v>12</v>
      </c>
      <c r="F22" s="298">
        <f>IF(OSNOVA!$B$42=1,+H22*FRD*DF*(I22+1),"")</f>
        <v>0</v>
      </c>
      <c r="G22" s="298">
        <f>IF(OSNOVA!$B$42=1,E22*F22,"")</f>
        <v>0</v>
      </c>
      <c r="H22" s="299"/>
      <c r="I22" s="300"/>
      <c r="J22" s="301"/>
      <c r="K22" s="301"/>
      <c r="L22" s="80"/>
      <c r="M22" s="81"/>
      <c r="N22" s="117"/>
      <c r="O22" s="82"/>
    </row>
    <row r="23" spans="1:15" s="78" customFormat="1" ht="12.75">
      <c r="A23" s="295"/>
      <c r="B23" s="79"/>
      <c r="C23" s="289"/>
      <c r="D23" s="85"/>
      <c r="E23" s="306"/>
      <c r="F23" s="298"/>
      <c r="G23" s="298"/>
      <c r="H23" s="299"/>
      <c r="I23" s="300"/>
      <c r="J23" s="301"/>
      <c r="K23" s="301"/>
      <c r="L23" s="80"/>
      <c r="M23" s="81"/>
      <c r="N23" s="117"/>
      <c r="O23" s="84"/>
    </row>
    <row r="24" spans="1:15" s="78" customFormat="1" ht="36">
      <c r="A24" s="295" t="s">
        <v>117</v>
      </c>
      <c r="B24" s="308">
        <f>COUNT($A$13:B22)+1</f>
        <v>6</v>
      </c>
      <c r="C24" s="411" t="s">
        <v>563</v>
      </c>
      <c r="D24" s="296" t="s">
        <v>10</v>
      </c>
      <c r="E24" s="297">
        <v>12</v>
      </c>
      <c r="F24" s="298">
        <f>IF(OSNOVA!$B$42=1,+H24*FRD*DF*(I24+1),"")</f>
        <v>0</v>
      </c>
      <c r="G24" s="298">
        <f>IF(OSNOVA!$B$42=1,E24*F24,"")</f>
        <v>0</v>
      </c>
      <c r="H24" s="299"/>
      <c r="I24" s="300"/>
      <c r="J24" s="301"/>
      <c r="K24" s="301"/>
      <c r="L24" s="80"/>
      <c r="M24" s="81"/>
      <c r="N24" s="117"/>
      <c r="O24" s="84"/>
    </row>
    <row r="25" spans="1:15" s="78" customFormat="1" ht="12.75">
      <c r="A25" s="295"/>
      <c r="B25" s="79"/>
      <c r="C25" s="289"/>
      <c r="D25" s="85"/>
      <c r="E25" s="306"/>
      <c r="F25" s="298"/>
      <c r="G25" s="298"/>
      <c r="H25" s="299"/>
      <c r="I25" s="300"/>
      <c r="J25" s="301"/>
      <c r="K25" s="301"/>
      <c r="L25" s="80"/>
      <c r="M25" s="81"/>
      <c r="N25" s="117"/>
      <c r="O25" s="84"/>
    </row>
    <row r="26" spans="1:15" s="78" customFormat="1" ht="36">
      <c r="A26" s="295" t="s">
        <v>117</v>
      </c>
      <c r="B26" s="308">
        <f>COUNT($A$13:B24)+1</f>
        <v>7</v>
      </c>
      <c r="C26" s="411" t="s">
        <v>332</v>
      </c>
      <c r="D26" s="296" t="s">
        <v>10</v>
      </c>
      <c r="E26" s="297">
        <v>74</v>
      </c>
      <c r="F26" s="298">
        <f>IF(OSNOVA!$B$42=1,+H26*FRD*DF*(I26+1),"")</f>
        <v>0</v>
      </c>
      <c r="G26" s="298">
        <f>IF(OSNOVA!$B$42=1,E26*F26,"")</f>
        <v>0</v>
      </c>
      <c r="H26" s="299"/>
      <c r="I26" s="300"/>
      <c r="J26" s="301"/>
      <c r="K26" s="301"/>
      <c r="L26" s="80"/>
      <c r="M26" s="81"/>
      <c r="N26" s="117"/>
      <c r="O26" s="84"/>
    </row>
    <row r="27" spans="1:15" s="85" customFormat="1" ht="12.75">
      <c r="A27" s="307"/>
      <c r="B27" s="184"/>
      <c r="C27" s="309"/>
      <c r="E27" s="306"/>
      <c r="F27" s="298"/>
      <c r="G27" s="298"/>
      <c r="H27" s="310"/>
      <c r="I27" s="279"/>
      <c r="J27" s="311"/>
      <c r="K27" s="311"/>
      <c r="L27" s="118"/>
      <c r="M27" s="83"/>
      <c r="N27" s="117"/>
      <c r="O27" s="82"/>
    </row>
    <row r="28" spans="1:15" s="78" customFormat="1" ht="48">
      <c r="A28" s="295" t="s">
        <v>117</v>
      </c>
      <c r="B28" s="308">
        <f>COUNT($A$13:B26)+1</f>
        <v>8</v>
      </c>
      <c r="C28" s="411" t="s">
        <v>333</v>
      </c>
      <c r="D28" s="296" t="s">
        <v>10</v>
      </c>
      <c r="E28" s="297">
        <v>12</v>
      </c>
      <c r="F28" s="298">
        <f>IF(OSNOVA!$B$42=1,+H28*FRD*DF*(I28+1),"")</f>
        <v>0</v>
      </c>
      <c r="G28" s="298">
        <f>IF(OSNOVA!$B$42=1,E28*F28,"")</f>
        <v>0</v>
      </c>
      <c r="H28" s="299"/>
      <c r="I28" s="300"/>
      <c r="J28" s="301"/>
      <c r="K28" s="301"/>
      <c r="L28" s="80"/>
      <c r="M28" s="81"/>
      <c r="N28" s="117"/>
      <c r="O28" s="82"/>
    </row>
    <row r="29" spans="1:15" s="78" customFormat="1" ht="12.75">
      <c r="A29" s="295"/>
      <c r="B29" s="79"/>
      <c r="C29" s="309"/>
      <c r="D29" s="85"/>
      <c r="E29" s="306"/>
      <c r="F29" s="298"/>
      <c r="G29" s="298"/>
      <c r="H29" s="310"/>
      <c r="I29" s="279"/>
      <c r="J29" s="311"/>
      <c r="K29" s="311"/>
      <c r="L29" s="80"/>
      <c r="M29" s="81"/>
      <c r="N29" s="117"/>
      <c r="O29" s="82"/>
    </row>
    <row r="30" spans="1:15" s="78" customFormat="1" ht="36">
      <c r="A30" s="295" t="s">
        <v>117</v>
      </c>
      <c r="B30" s="308">
        <f>COUNT($A$13:B28)+1</f>
        <v>9</v>
      </c>
      <c r="C30" s="411" t="s">
        <v>334</v>
      </c>
      <c r="D30" s="296" t="s">
        <v>10</v>
      </c>
      <c r="E30" s="297">
        <v>22</v>
      </c>
      <c r="F30" s="298">
        <f>IF(OSNOVA!$B$42=1,+H30*FRD*DF*(I30+1),"")</f>
        <v>0</v>
      </c>
      <c r="G30" s="298">
        <f>IF(OSNOVA!$B$42=1,E30*F30,"")</f>
        <v>0</v>
      </c>
      <c r="H30" s="299"/>
      <c r="I30" s="300"/>
      <c r="J30" s="301"/>
      <c r="K30" s="301"/>
      <c r="L30" s="80"/>
      <c r="M30" s="81"/>
      <c r="N30" s="117"/>
      <c r="O30" s="82"/>
    </row>
    <row r="31" spans="1:15" s="78" customFormat="1" ht="12.75">
      <c r="A31" s="295"/>
      <c r="B31" s="79"/>
      <c r="C31" s="309"/>
      <c r="D31" s="85"/>
      <c r="E31" s="306"/>
      <c r="F31" s="298"/>
      <c r="G31" s="298"/>
      <c r="H31" s="310"/>
      <c r="I31" s="279"/>
      <c r="J31" s="311"/>
      <c r="K31" s="311"/>
      <c r="L31" s="80"/>
      <c r="M31" s="81"/>
      <c r="N31" s="117"/>
      <c r="O31" s="82"/>
    </row>
    <row r="32" spans="1:15" s="78" customFormat="1" ht="36.75" customHeight="1">
      <c r="A32" s="295" t="s">
        <v>117</v>
      </c>
      <c r="B32" s="308">
        <f>COUNT($A$13:B30)+1</f>
        <v>10</v>
      </c>
      <c r="C32" s="411" t="s">
        <v>335</v>
      </c>
      <c r="D32" s="296" t="s">
        <v>10</v>
      </c>
      <c r="E32" s="297">
        <v>8</v>
      </c>
      <c r="F32" s="298">
        <f>IF(OSNOVA!$B$42=1,+H32*FRD*DF*(I32+1),"")</f>
        <v>0</v>
      </c>
      <c r="G32" s="298">
        <f>IF(OSNOVA!$B$42=1,E32*F32,"")</f>
        <v>0</v>
      </c>
      <c r="H32" s="299"/>
      <c r="I32" s="300"/>
      <c r="J32" s="301"/>
      <c r="K32" s="301"/>
      <c r="L32" s="80"/>
      <c r="M32" s="81"/>
      <c r="N32" s="117"/>
      <c r="O32" s="82"/>
    </row>
    <row r="33" spans="1:15" s="78" customFormat="1" ht="12.75">
      <c r="A33" s="295"/>
      <c r="B33" s="79"/>
      <c r="C33" s="309"/>
      <c r="D33" s="85"/>
      <c r="E33" s="306"/>
      <c r="F33" s="298"/>
      <c r="G33" s="298"/>
      <c r="H33" s="310"/>
      <c r="I33" s="279"/>
      <c r="J33" s="311"/>
      <c r="K33" s="311"/>
      <c r="L33" s="80"/>
      <c r="M33" s="81"/>
      <c r="N33" s="117"/>
      <c r="O33" s="82"/>
    </row>
    <row r="34" spans="1:15" s="78" customFormat="1" ht="36">
      <c r="A34" s="295" t="s">
        <v>117</v>
      </c>
      <c r="B34" s="308">
        <f>COUNT($A$13:B32)+1</f>
        <v>11</v>
      </c>
      <c r="C34" s="411" t="s">
        <v>336</v>
      </c>
      <c r="D34" s="296" t="s">
        <v>10</v>
      </c>
      <c r="E34" s="297">
        <v>13</v>
      </c>
      <c r="F34" s="298">
        <f>IF(OSNOVA!$B$42=1,+H34*FRD*DF*(I34+1),"")</f>
        <v>0</v>
      </c>
      <c r="G34" s="298">
        <f>IF(OSNOVA!$B$42=1,E34*F34,"")</f>
        <v>0</v>
      </c>
      <c r="H34" s="299"/>
      <c r="I34" s="300"/>
      <c r="J34" s="301"/>
      <c r="K34" s="301"/>
      <c r="L34" s="80"/>
      <c r="M34" s="81"/>
      <c r="N34" s="117"/>
      <c r="O34" s="82"/>
    </row>
    <row r="35" spans="1:15" s="78" customFormat="1" ht="12.75">
      <c r="A35" s="295"/>
      <c r="B35" s="79"/>
      <c r="C35" s="309"/>
      <c r="D35" s="85"/>
      <c r="E35" s="306"/>
      <c r="F35" s="298"/>
      <c r="G35" s="298"/>
      <c r="H35" s="310"/>
      <c r="I35" s="279"/>
      <c r="J35" s="311"/>
      <c r="K35" s="311"/>
      <c r="L35" s="80"/>
      <c r="M35" s="81"/>
      <c r="N35" s="117"/>
      <c r="O35" s="82"/>
    </row>
    <row r="36" spans="1:15" s="78" customFormat="1" ht="24">
      <c r="A36" s="295" t="s">
        <v>117</v>
      </c>
      <c r="B36" s="308">
        <f>COUNT($A$13:B34)+1</f>
        <v>12</v>
      </c>
      <c r="C36" s="411" t="s">
        <v>337</v>
      </c>
      <c r="D36" s="296" t="s">
        <v>10</v>
      </c>
      <c r="E36" s="297">
        <v>12</v>
      </c>
      <c r="F36" s="298">
        <f>IF(OSNOVA!$B$42=1,+H36*FRD*DF*(I36+1),"")</f>
        <v>0</v>
      </c>
      <c r="G36" s="298">
        <f>IF(OSNOVA!$B$42=1,E36*F36,"")</f>
        <v>0</v>
      </c>
      <c r="H36" s="299"/>
      <c r="I36" s="300"/>
      <c r="J36" s="301"/>
      <c r="K36" s="301"/>
      <c r="L36" s="80"/>
      <c r="M36" s="81"/>
      <c r="N36" s="117"/>
      <c r="O36" s="82"/>
    </row>
    <row r="37" spans="1:15" s="78" customFormat="1" ht="12.75">
      <c r="A37" s="295"/>
      <c r="B37" s="79"/>
      <c r="C37" s="309"/>
      <c r="D37" s="85"/>
      <c r="E37" s="306"/>
      <c r="F37" s="298"/>
      <c r="G37" s="298"/>
      <c r="H37" s="310"/>
      <c r="I37" s="279"/>
      <c r="J37" s="311"/>
      <c r="K37" s="311"/>
      <c r="L37" s="80"/>
      <c r="M37" s="81"/>
      <c r="N37" s="117"/>
      <c r="O37" s="82"/>
    </row>
    <row r="38" spans="1:15" s="78" customFormat="1" ht="24">
      <c r="A38" s="295" t="s">
        <v>117</v>
      </c>
      <c r="B38" s="308">
        <f>COUNT($A$13:B36)+1</f>
        <v>13</v>
      </c>
      <c r="C38" s="411" t="s">
        <v>338</v>
      </c>
      <c r="D38" s="296" t="s">
        <v>10</v>
      </c>
      <c r="E38" s="297">
        <v>3</v>
      </c>
      <c r="F38" s="298">
        <f>IF(OSNOVA!$B$42=1,+H38*FRD*DF*(I38+1),"")</f>
        <v>0</v>
      </c>
      <c r="G38" s="298">
        <f>IF(OSNOVA!$B$42=1,E38*F38,"")</f>
        <v>0</v>
      </c>
      <c r="H38" s="299"/>
      <c r="I38" s="300"/>
      <c r="J38" s="301"/>
      <c r="K38" s="301"/>
      <c r="L38" s="80"/>
      <c r="M38" s="81"/>
      <c r="N38" s="117"/>
      <c r="O38" s="82"/>
    </row>
    <row r="39" spans="1:15" s="78" customFormat="1" ht="12.75">
      <c r="A39" s="295"/>
      <c r="B39" s="79"/>
      <c r="C39" s="289"/>
      <c r="D39" s="296"/>
      <c r="E39" s="297"/>
      <c r="F39" s="298"/>
      <c r="G39" s="298"/>
      <c r="H39" s="304"/>
      <c r="I39" s="279"/>
      <c r="J39" s="305"/>
      <c r="K39" s="305"/>
      <c r="L39" s="80"/>
      <c r="M39" s="81"/>
      <c r="N39" s="117"/>
      <c r="O39" s="82"/>
    </row>
    <row r="40" spans="1:15" s="78" customFormat="1" ht="48">
      <c r="A40" s="295" t="s">
        <v>117</v>
      </c>
      <c r="B40" s="308">
        <f>COUNT($A$13:B38)+1</f>
        <v>14</v>
      </c>
      <c r="C40" s="411" t="s">
        <v>339</v>
      </c>
      <c r="D40" s="296" t="s">
        <v>8</v>
      </c>
      <c r="E40" s="297">
        <v>72</v>
      </c>
      <c r="F40" s="298">
        <f>IF(OSNOVA!$B$42=1,+H40*FRD*DF*(I40+1),"")</f>
        <v>0</v>
      </c>
      <c r="G40" s="298">
        <f>IF(OSNOVA!$B$42=1,E40*F40,"")</f>
        <v>0</v>
      </c>
      <c r="H40" s="299"/>
      <c r="I40" s="300"/>
      <c r="J40" s="301"/>
      <c r="K40" s="301"/>
      <c r="L40" s="80"/>
      <c r="M40" s="81"/>
      <c r="N40" s="117"/>
      <c r="O40" s="82"/>
    </row>
    <row r="41" spans="1:15" s="78" customFormat="1" ht="12.75">
      <c r="A41" s="295"/>
      <c r="B41" s="79"/>
      <c r="C41" s="289"/>
      <c r="D41" s="296"/>
      <c r="E41" s="297"/>
      <c r="F41" s="298"/>
      <c r="G41" s="298"/>
      <c r="H41" s="304"/>
      <c r="I41" s="279"/>
      <c r="J41" s="305"/>
      <c r="K41" s="305"/>
      <c r="L41" s="80"/>
      <c r="M41" s="81"/>
      <c r="N41" s="117"/>
      <c r="O41" s="82"/>
    </row>
    <row r="42" spans="1:15" s="78" customFormat="1" ht="36">
      <c r="A42" s="295" t="s">
        <v>117</v>
      </c>
      <c r="B42" s="308">
        <f>COUNT($A$13:B40)+1</f>
        <v>15</v>
      </c>
      <c r="C42" s="411" t="s">
        <v>340</v>
      </c>
      <c r="D42" s="296" t="s">
        <v>8</v>
      </c>
      <c r="E42" s="297">
        <v>230</v>
      </c>
      <c r="F42" s="298">
        <f>IF(OSNOVA!$B$42=1,+H42*FRD*DF*(I42+1),"")</f>
        <v>0</v>
      </c>
      <c r="G42" s="298">
        <f>IF(OSNOVA!$B$42=1,E42*F42,"")</f>
        <v>0</v>
      </c>
      <c r="H42" s="299"/>
      <c r="I42" s="300"/>
      <c r="J42" s="301"/>
      <c r="K42" s="301"/>
      <c r="L42" s="80"/>
      <c r="M42" s="81"/>
      <c r="N42" s="117"/>
      <c r="O42" s="82"/>
    </row>
    <row r="43" spans="1:15" s="78" customFormat="1" ht="12.75">
      <c r="A43" s="295"/>
      <c r="B43" s="79"/>
      <c r="C43" s="289"/>
      <c r="D43" s="296"/>
      <c r="E43" s="297"/>
      <c r="F43" s="298"/>
      <c r="G43" s="298"/>
      <c r="H43" s="304"/>
      <c r="I43" s="279"/>
      <c r="J43" s="305"/>
      <c r="K43" s="305"/>
      <c r="L43" s="80"/>
      <c r="M43" s="81"/>
      <c r="N43" s="117"/>
      <c r="O43" s="82"/>
    </row>
    <row r="44" spans="1:15" s="78" customFormat="1" ht="36">
      <c r="A44" s="295" t="s">
        <v>117</v>
      </c>
      <c r="B44" s="308">
        <f>COUNT($A$13:B42)+1</f>
        <v>16</v>
      </c>
      <c r="C44" s="411" t="s">
        <v>341</v>
      </c>
      <c r="D44" s="296" t="s">
        <v>10</v>
      </c>
      <c r="E44" s="297">
        <v>1</v>
      </c>
      <c r="F44" s="298">
        <f>IF(OSNOVA!$B$42=1,+H44*FRD*DF*(I44+1),"")</f>
        <v>0</v>
      </c>
      <c r="G44" s="298">
        <f>IF(OSNOVA!$B$42=1,E44*F44,"")</f>
        <v>0</v>
      </c>
      <c r="H44" s="299"/>
      <c r="I44" s="300"/>
      <c r="J44" s="301"/>
      <c r="K44" s="301"/>
      <c r="L44" s="80"/>
      <c r="M44" s="81"/>
      <c r="N44" s="117"/>
      <c r="O44" s="82"/>
    </row>
    <row r="45" spans="1:15" s="78" customFormat="1" ht="12.75">
      <c r="A45" s="295"/>
      <c r="B45" s="79"/>
      <c r="C45" s="289"/>
      <c r="D45" s="296"/>
      <c r="E45" s="297"/>
      <c r="F45" s="298"/>
      <c r="G45" s="298"/>
      <c r="H45" s="304"/>
      <c r="I45" s="279"/>
      <c r="J45" s="305"/>
      <c r="K45" s="305"/>
      <c r="L45" s="80"/>
      <c r="M45" s="81"/>
      <c r="N45" s="117"/>
      <c r="O45" s="82"/>
    </row>
    <row r="46" spans="1:15" s="78" customFormat="1" ht="36">
      <c r="A46" s="295" t="s">
        <v>117</v>
      </c>
      <c r="B46" s="308">
        <f>COUNT($A$13:B44)+1</f>
        <v>17</v>
      </c>
      <c r="C46" s="411" t="s">
        <v>342</v>
      </c>
      <c r="D46" s="296" t="s">
        <v>10</v>
      </c>
      <c r="E46" s="297">
        <v>30</v>
      </c>
      <c r="F46" s="298">
        <f>IF(OSNOVA!$B$42=1,+H46*FRD*DF*(I46+1),"")</f>
        <v>0</v>
      </c>
      <c r="G46" s="298">
        <f>IF(OSNOVA!$B$42=1,E46*F46,"")</f>
        <v>0</v>
      </c>
      <c r="H46" s="299"/>
      <c r="I46" s="300"/>
      <c r="J46" s="301"/>
      <c r="K46" s="301"/>
      <c r="L46" s="80"/>
      <c r="M46" s="81"/>
      <c r="N46" s="117"/>
      <c r="O46" s="82"/>
    </row>
    <row r="47" spans="1:15" s="78" customFormat="1" ht="12.75">
      <c r="A47" s="295"/>
      <c r="B47" s="79"/>
      <c r="C47" s="289"/>
      <c r="D47" s="296"/>
      <c r="E47" s="297"/>
      <c r="F47" s="298"/>
      <c r="G47" s="298"/>
      <c r="H47" s="304"/>
      <c r="I47" s="279"/>
      <c r="J47" s="305"/>
      <c r="K47" s="305"/>
      <c r="L47" s="80"/>
      <c r="M47" s="81"/>
      <c r="N47" s="117"/>
      <c r="O47" s="82"/>
    </row>
    <row r="48" spans="1:15" s="78" customFormat="1" ht="36">
      <c r="A48" s="295" t="s">
        <v>117</v>
      </c>
      <c r="B48" s="308">
        <f>COUNT($A$13:B46)+1</f>
        <v>18</v>
      </c>
      <c r="C48" s="411" t="s">
        <v>343</v>
      </c>
      <c r="D48" s="296" t="s">
        <v>10</v>
      </c>
      <c r="E48" s="297">
        <v>22</v>
      </c>
      <c r="F48" s="298">
        <f>IF(OSNOVA!$B$42=1,+H48*FRD*DF*(I48+1),"")</f>
        <v>0</v>
      </c>
      <c r="G48" s="298">
        <f>IF(OSNOVA!$B$42=1,E48*F48,"")</f>
        <v>0</v>
      </c>
      <c r="H48" s="299"/>
      <c r="I48" s="300"/>
      <c r="J48" s="301"/>
      <c r="K48" s="301"/>
      <c r="L48" s="80"/>
      <c r="M48" s="81"/>
      <c r="N48" s="117"/>
      <c r="O48" s="82"/>
    </row>
    <row r="49" spans="1:15" s="78" customFormat="1" ht="12.75">
      <c r="A49" s="295"/>
      <c r="B49" s="79"/>
      <c r="C49" s="289"/>
      <c r="D49" s="296"/>
      <c r="E49" s="297"/>
      <c r="F49" s="298"/>
      <c r="G49" s="298"/>
      <c r="H49" s="304"/>
      <c r="I49" s="279"/>
      <c r="J49" s="305"/>
      <c r="K49" s="305"/>
      <c r="L49" s="80"/>
      <c r="M49" s="81"/>
      <c r="N49" s="117"/>
      <c r="O49" s="82"/>
    </row>
    <row r="50" spans="1:15" s="78" customFormat="1" ht="48">
      <c r="A50" s="295" t="s">
        <v>117</v>
      </c>
      <c r="B50" s="308">
        <f>COUNT($A$13:B48)+1</f>
        <v>19</v>
      </c>
      <c r="C50" s="411" t="s">
        <v>344</v>
      </c>
      <c r="D50" s="296" t="s">
        <v>8</v>
      </c>
      <c r="E50" s="297">
        <v>210</v>
      </c>
      <c r="F50" s="298">
        <f>IF(OSNOVA!$B$42=1,+H50*FRD*DF*(I50+1),"")</f>
        <v>0</v>
      </c>
      <c r="G50" s="298">
        <f>IF(OSNOVA!$B$42=1,E50*F50,"")</f>
        <v>0</v>
      </c>
      <c r="H50" s="299"/>
      <c r="I50" s="300"/>
      <c r="J50" s="301"/>
      <c r="K50" s="301"/>
      <c r="L50" s="80"/>
      <c r="M50" s="81"/>
      <c r="N50" s="117"/>
      <c r="O50" s="82"/>
    </row>
    <row r="51" spans="1:15" s="78" customFormat="1" ht="12.75">
      <c r="A51" s="295"/>
      <c r="B51" s="79"/>
      <c r="C51" s="289"/>
      <c r="D51" s="296"/>
      <c r="E51" s="297"/>
      <c r="F51" s="298"/>
      <c r="G51" s="298"/>
      <c r="H51" s="304"/>
      <c r="I51" s="279"/>
      <c r="J51" s="305"/>
      <c r="K51" s="305"/>
      <c r="L51" s="80"/>
      <c r="M51" s="81"/>
      <c r="N51" s="117"/>
      <c r="O51" s="82"/>
    </row>
    <row r="52" spans="1:15" s="78" customFormat="1" ht="36">
      <c r="A52" s="295" t="s">
        <v>117</v>
      </c>
      <c r="B52" s="308">
        <f>COUNT($A$13:B50)+1</f>
        <v>20</v>
      </c>
      <c r="C52" s="293" t="s">
        <v>228</v>
      </c>
      <c r="D52" s="296" t="s">
        <v>8</v>
      </c>
      <c r="E52" s="297">
        <v>80</v>
      </c>
      <c r="F52" s="298">
        <f>IF(OSNOVA!$B$42=1,+H52*FRD*DF*(I52+1),"")</f>
        <v>0</v>
      </c>
      <c r="G52" s="298">
        <f>IF(OSNOVA!$B$42=1,E52*F52,"")</f>
        <v>0</v>
      </c>
      <c r="H52" s="299"/>
      <c r="I52" s="300"/>
      <c r="J52" s="301"/>
      <c r="K52" s="301"/>
      <c r="L52" s="80"/>
      <c r="M52" s="81"/>
      <c r="N52" s="117"/>
      <c r="O52" s="82"/>
    </row>
    <row r="53" spans="1:15" s="78" customFormat="1" ht="12.75">
      <c r="A53" s="295"/>
      <c r="B53" s="79"/>
      <c r="C53" s="293"/>
      <c r="D53" s="296"/>
      <c r="E53" s="297"/>
      <c r="F53" s="298"/>
      <c r="G53" s="298"/>
      <c r="H53" s="304"/>
      <c r="I53" s="279"/>
      <c r="J53" s="305"/>
      <c r="K53" s="305"/>
      <c r="L53" s="80"/>
      <c r="M53" s="81"/>
      <c r="N53" s="117"/>
      <c r="O53" s="82"/>
    </row>
    <row r="54" spans="1:15" s="78" customFormat="1" ht="51" customHeight="1">
      <c r="A54" s="295" t="s">
        <v>117</v>
      </c>
      <c r="B54" s="308">
        <f>COUNT($A$13:B52)+1</f>
        <v>21</v>
      </c>
      <c r="C54" s="293" t="s">
        <v>229</v>
      </c>
      <c r="D54" s="296" t="s">
        <v>10</v>
      </c>
      <c r="E54" s="297">
        <v>10</v>
      </c>
      <c r="F54" s="298">
        <f>IF(OSNOVA!$B$42=1,+H54*FRD*DF*(I54+1),"")</f>
        <v>0</v>
      </c>
      <c r="G54" s="298">
        <f>IF(OSNOVA!$B$42=1,E54*F54,"")</f>
        <v>0</v>
      </c>
      <c r="H54" s="299"/>
      <c r="I54" s="300"/>
      <c r="J54" s="301"/>
      <c r="K54" s="301"/>
      <c r="L54" s="80"/>
      <c r="M54" s="81"/>
      <c r="N54" s="117"/>
      <c r="O54" s="82"/>
    </row>
    <row r="55" spans="1:15" s="78" customFormat="1" ht="12.75">
      <c r="A55" s="295"/>
      <c r="B55" s="308"/>
      <c r="C55" s="293"/>
      <c r="D55" s="296"/>
      <c r="E55" s="297"/>
      <c r="F55" s="298"/>
      <c r="G55" s="298"/>
      <c r="H55" s="304"/>
      <c r="I55" s="279"/>
      <c r="J55" s="305"/>
      <c r="K55" s="305"/>
      <c r="L55" s="80"/>
      <c r="M55" s="81"/>
      <c r="N55" s="117"/>
      <c r="O55" s="82"/>
    </row>
    <row r="56" spans="1:15" s="139" customFormat="1" ht="24">
      <c r="A56" s="295" t="s">
        <v>117</v>
      </c>
      <c r="B56" s="308">
        <f>COUNT($A$13:B54)+1</f>
        <v>22</v>
      </c>
      <c r="C56" s="411" t="s">
        <v>328</v>
      </c>
      <c r="D56" s="296" t="s">
        <v>103</v>
      </c>
      <c r="E56" s="297">
        <v>1</v>
      </c>
      <c r="F56" s="298">
        <f>IF(OSNOVA!$B$42=1,+H56*FRD*DF*(I56+1),"")</f>
        <v>0</v>
      </c>
      <c r="G56" s="298">
        <f>IF(OSNOVA!$B$42=1,E56*F56,"")</f>
        <v>0</v>
      </c>
      <c r="H56" s="299"/>
      <c r="I56" s="300"/>
      <c r="J56" s="301"/>
      <c r="K56" s="301"/>
      <c r="L56" s="80"/>
      <c r="M56" s="81"/>
      <c r="N56" s="117"/>
      <c r="O56" s="82"/>
    </row>
    <row r="57" spans="1:15" s="115" customFormat="1" ht="15">
      <c r="A57" s="295"/>
      <c r="B57" s="308"/>
      <c r="C57" s="309"/>
      <c r="D57" s="85"/>
      <c r="E57" s="306"/>
      <c r="F57" s="298"/>
      <c r="G57" s="298"/>
      <c r="H57" s="310"/>
      <c r="I57" s="279"/>
      <c r="J57" s="311"/>
      <c r="K57" s="311"/>
      <c r="L57" s="80"/>
      <c r="M57" s="81"/>
      <c r="N57" s="117"/>
      <c r="O57" s="82"/>
    </row>
    <row r="58" spans="1:15" s="78" customFormat="1" ht="12.75">
      <c r="A58" s="295" t="s">
        <v>117</v>
      </c>
      <c r="B58" s="308">
        <f>COUNT($A$13:B56)+1</f>
        <v>23</v>
      </c>
      <c r="C58" s="412" t="s">
        <v>329</v>
      </c>
      <c r="D58" s="296" t="s">
        <v>150</v>
      </c>
      <c r="E58" s="296">
        <v>3</v>
      </c>
      <c r="F58" s="298">
        <f>IF(OSNOVA!$B$42=1,+H58*FRD*DF*(I58+1),"")</f>
        <v>0</v>
      </c>
      <c r="G58" s="298">
        <f>IF(OSNOVA!$B$42=1,E58*F58,"")</f>
        <v>0</v>
      </c>
      <c r="H58" s="299"/>
      <c r="I58" s="279"/>
      <c r="J58" s="305"/>
      <c r="K58" s="305"/>
      <c r="L58" s="80"/>
      <c r="M58" s="81"/>
      <c r="N58" s="117"/>
      <c r="O58" s="82"/>
    </row>
    <row r="59" spans="1:15" s="78" customFormat="1" ht="12.75">
      <c r="A59" s="295"/>
      <c r="B59" s="308"/>
      <c r="C59" s="289"/>
      <c r="D59" s="296"/>
      <c r="E59" s="296"/>
      <c r="F59" s="298"/>
      <c r="G59" s="298"/>
      <c r="H59" s="304"/>
      <c r="I59" s="279"/>
      <c r="J59" s="305"/>
      <c r="K59" s="305"/>
      <c r="L59" s="80"/>
      <c r="M59" s="81"/>
      <c r="N59" s="117"/>
      <c r="O59" s="82"/>
    </row>
    <row r="60" spans="1:15" s="78" customFormat="1" ht="12.75">
      <c r="A60" s="295" t="s">
        <v>117</v>
      </c>
      <c r="B60" s="308">
        <f>COUNT($A$13:B58)+1</f>
        <v>24</v>
      </c>
      <c r="C60" s="412" t="s">
        <v>330</v>
      </c>
      <c r="D60" s="296" t="s">
        <v>150</v>
      </c>
      <c r="E60" s="296">
        <v>3</v>
      </c>
      <c r="F60" s="298">
        <f>IF(OSNOVA!$B$42=1,+H60*FRD*DF*(I60+1),"")</f>
        <v>0</v>
      </c>
      <c r="G60" s="298">
        <f>IF(OSNOVA!$B$42=1,E60*F60,"")</f>
        <v>0</v>
      </c>
      <c r="H60" s="299"/>
      <c r="I60" s="279"/>
      <c r="J60" s="305"/>
      <c r="K60" s="305"/>
      <c r="L60" s="80"/>
      <c r="M60" s="81"/>
      <c r="N60" s="117"/>
      <c r="O60" s="82"/>
    </row>
    <row r="61" spans="1:15" s="185" customFormat="1" ht="14.25" customHeight="1">
      <c r="A61" s="295"/>
      <c r="B61" s="308"/>
      <c r="C61" s="293"/>
      <c r="D61" s="296"/>
      <c r="E61" s="297"/>
      <c r="F61" s="298"/>
      <c r="G61" s="298"/>
      <c r="H61" s="304"/>
      <c r="I61" s="279"/>
      <c r="J61" s="305"/>
      <c r="K61" s="305"/>
      <c r="L61" s="80"/>
      <c r="M61" s="81"/>
      <c r="N61" s="117"/>
      <c r="O61" s="82"/>
    </row>
    <row r="62" spans="1:11" s="139" customFormat="1" ht="13.5" thickBot="1">
      <c r="A62" s="135"/>
      <c r="B62" s="135"/>
      <c r="C62" s="135"/>
      <c r="D62" s="135"/>
      <c r="E62" s="135"/>
      <c r="F62" s="346"/>
      <c r="G62" s="347"/>
      <c r="H62" s="138"/>
      <c r="I62" s="279"/>
      <c r="J62" s="207"/>
      <c r="K62" s="207"/>
    </row>
    <row r="63" spans="1:11" s="139" customFormat="1" ht="13.5" thickBot="1">
      <c r="A63" s="344"/>
      <c r="B63" s="345"/>
      <c r="C63" s="135" t="str">
        <f>CONCATENATE(B11," ",C11," - SKUPAJ:")</f>
        <v>I. ELEKTRO DEL - SKUPAJ:</v>
      </c>
      <c r="D63" s="135"/>
      <c r="E63" s="135"/>
      <c r="F63" s="346"/>
      <c r="G63" s="347">
        <f>IF(OSNOVA!$B$42=1,SUM(G13:G61),"")</f>
        <v>0</v>
      </c>
      <c r="H63" s="138"/>
      <c r="I63" s="279"/>
      <c r="J63" s="207"/>
      <c r="K63" s="207"/>
    </row>
    <row r="64" spans="1:11" s="165" customFormat="1" ht="19.5" thickBot="1">
      <c r="A64" s="352"/>
      <c r="B64" s="352"/>
      <c r="C64" s="352"/>
      <c r="D64" s="351"/>
      <c r="E64" s="352"/>
      <c r="F64" s="353"/>
      <c r="G64" s="353"/>
      <c r="H64" s="354"/>
      <c r="I64" s="279"/>
      <c r="J64" s="320"/>
      <c r="K64" s="320"/>
    </row>
    <row r="65" spans="1:11" s="165" customFormat="1" ht="19.5" thickBot="1">
      <c r="A65" s="352"/>
      <c r="B65" s="352"/>
      <c r="C65" s="352"/>
      <c r="D65" s="351"/>
      <c r="E65" s="352"/>
      <c r="F65" s="353"/>
      <c r="G65" s="353"/>
      <c r="H65" s="354"/>
      <c r="I65" s="279"/>
      <c r="J65" s="320"/>
      <c r="K65" s="320"/>
    </row>
    <row r="66" spans="1:11" s="165" customFormat="1" ht="16.5" customHeight="1" thickBot="1">
      <c r="A66" s="352"/>
      <c r="B66" s="352"/>
      <c r="C66" s="352"/>
      <c r="D66" s="351"/>
      <c r="E66" s="352"/>
      <c r="F66" s="353"/>
      <c r="G66" s="353"/>
      <c r="H66" s="354"/>
      <c r="I66" s="279"/>
      <c r="J66" s="320"/>
      <c r="K66" s="320"/>
    </row>
    <row r="67" spans="1:11" s="185" customFormat="1" ht="14.25" customHeight="1" thickBot="1">
      <c r="A67" s="403" t="str">
        <f>CONCATENATE("DELNA REKAPITULACIJA - ",A5,C5)</f>
        <v>DELNA REKAPITULACIJA - E6.STRELOVOD</v>
      </c>
      <c r="B67" s="403"/>
      <c r="C67" s="403"/>
      <c r="D67" s="403"/>
      <c r="E67" s="403"/>
      <c r="F67" s="403"/>
      <c r="G67" s="403"/>
      <c r="H67" s="198"/>
      <c r="I67" s="279"/>
      <c r="J67" s="207"/>
      <c r="K67" s="207"/>
    </row>
    <row r="68" spans="1:11" s="185" customFormat="1" ht="12.75" customHeight="1">
      <c r="A68" s="355"/>
      <c r="B68" s="355"/>
      <c r="C68" s="356"/>
      <c r="D68" s="359"/>
      <c r="E68" s="359"/>
      <c r="F68" s="359"/>
      <c r="G68" s="359"/>
      <c r="H68" s="198"/>
      <c r="I68" s="279"/>
      <c r="J68" s="207"/>
      <c r="K68" s="207"/>
    </row>
    <row r="69" spans="1:15" s="139" customFormat="1" ht="12.75">
      <c r="A69" s="321" t="s">
        <v>132</v>
      </c>
      <c r="B69" s="359"/>
      <c r="C69" s="360"/>
      <c r="E69" s="197"/>
      <c r="F69" s="194"/>
      <c r="G69" s="194"/>
      <c r="H69" s="198"/>
      <c r="I69" s="279"/>
      <c r="J69" s="207"/>
      <c r="K69" s="207"/>
      <c r="L69" s="185"/>
      <c r="N69" s="194"/>
      <c r="O69" s="194"/>
    </row>
    <row r="70" spans="1:11" s="185" customFormat="1" ht="12.75">
      <c r="A70" s="188"/>
      <c r="B70" s="188"/>
      <c r="C70" s="190"/>
      <c r="D70" s="190"/>
      <c r="E70" s="191"/>
      <c r="F70" s="192"/>
      <c r="G70" s="192"/>
      <c r="H70" s="198"/>
      <c r="I70" s="279"/>
      <c r="J70" s="207"/>
      <c r="K70" s="207"/>
    </row>
    <row r="71" spans="1:11" s="185" customFormat="1" ht="12.75">
      <c r="A71" s="195"/>
      <c r="B71" s="195"/>
      <c r="C71" s="139"/>
      <c r="D71" s="139"/>
      <c r="E71" s="197"/>
      <c r="F71" s="194"/>
      <c r="G71" s="194"/>
      <c r="H71" s="198"/>
      <c r="I71" s="279"/>
      <c r="J71" s="207"/>
      <c r="K71" s="207"/>
    </row>
    <row r="72" spans="1:11" s="145" customFormat="1" ht="12.75">
      <c r="A72" s="361"/>
      <c r="B72" s="366" t="str">
        <f>+B11</f>
        <v>I.</v>
      </c>
      <c r="C72" s="140" t="str">
        <f>+C11</f>
        <v>ELEKTRO DEL</v>
      </c>
      <c r="E72" s="142"/>
      <c r="G72" s="367">
        <f>+G63</f>
        <v>0</v>
      </c>
      <c r="H72" s="144"/>
      <c r="I72" s="279"/>
      <c r="J72" s="269"/>
      <c r="K72" s="269"/>
    </row>
    <row r="73" spans="1:11" s="145" customFormat="1" ht="12.75">
      <c r="A73" s="366"/>
      <c r="E73" s="142"/>
      <c r="G73" s="367"/>
      <c r="H73" s="144"/>
      <c r="I73" s="279"/>
      <c r="J73" s="269"/>
      <c r="K73" s="269"/>
    </row>
    <row r="74" spans="1:11" s="145" customFormat="1" ht="12.75">
      <c r="A74" s="202"/>
      <c r="B74" s="202"/>
      <c r="C74" s="243" t="str">
        <f>CONCATENATE(A5," ",C5," - SKUPAJ:")</f>
        <v>E6. STRELOVOD - SKUPAJ:</v>
      </c>
      <c r="D74" s="142"/>
      <c r="E74" s="142"/>
      <c r="G74" s="367">
        <f>IF(OSNOVA!$B$42=1,SUM(G70:G73),"")</f>
        <v>0</v>
      </c>
      <c r="H74" s="144"/>
      <c r="I74" s="279"/>
      <c r="J74" s="269"/>
      <c r="K74" s="269"/>
    </row>
    <row r="75" spans="1:11" s="185" customFormat="1" ht="12.75">
      <c r="A75" s="371"/>
      <c r="B75" s="371"/>
      <c r="E75" s="372"/>
      <c r="F75" s="364"/>
      <c r="G75" s="359"/>
      <c r="H75" s="198"/>
      <c r="I75" s="279"/>
      <c r="J75" s="207"/>
      <c r="K75" s="207"/>
    </row>
    <row r="76" spans="1:11" s="78" customFormat="1" ht="12.75">
      <c r="A76" s="185"/>
      <c r="B76" s="185"/>
      <c r="C76" s="362"/>
      <c r="E76" s="330"/>
      <c r="F76" s="321"/>
      <c r="G76" s="321"/>
      <c r="H76" s="331"/>
      <c r="I76" s="279"/>
      <c r="J76" s="311"/>
      <c r="K76" s="311"/>
    </row>
    <row r="77" spans="3:11" s="78" customFormat="1" ht="12.75">
      <c r="C77" s="308"/>
      <c r="E77" s="330"/>
      <c r="F77" s="321"/>
      <c r="G77" s="321"/>
      <c r="H77" s="331"/>
      <c r="I77" s="279"/>
      <c r="J77" s="311"/>
      <c r="K77" s="311"/>
    </row>
    <row r="78" spans="3:11" s="78" customFormat="1" ht="12.75">
      <c r="C78" s="308"/>
      <c r="E78" s="330"/>
      <c r="F78" s="321"/>
      <c r="G78" s="321"/>
      <c r="H78" s="331"/>
      <c r="I78" s="279"/>
      <c r="J78" s="311"/>
      <c r="K78" s="311"/>
    </row>
    <row r="79" spans="3:11" s="78" customFormat="1" ht="12.75">
      <c r="C79" s="308"/>
      <c r="E79" s="330"/>
      <c r="F79" s="321"/>
      <c r="G79" s="321"/>
      <c r="H79" s="331"/>
      <c r="I79" s="279"/>
      <c r="J79" s="311"/>
      <c r="K79" s="311"/>
    </row>
    <row r="80" spans="3:11" s="78" customFormat="1" ht="12.75">
      <c r="C80" s="308"/>
      <c r="E80" s="330"/>
      <c r="F80" s="321"/>
      <c r="G80" s="321"/>
      <c r="H80" s="331"/>
      <c r="I80" s="279"/>
      <c r="J80" s="311"/>
      <c r="K80" s="311"/>
    </row>
    <row r="81" spans="3:11" s="78" customFormat="1" ht="12.75">
      <c r="C81" s="308"/>
      <c r="E81" s="330"/>
      <c r="F81" s="321"/>
      <c r="G81" s="321"/>
      <c r="H81" s="331"/>
      <c r="I81" s="279"/>
      <c r="J81" s="311"/>
      <c r="K81" s="311"/>
    </row>
    <row r="82" spans="3:11" s="78" customFormat="1" ht="12.75">
      <c r="C82" s="308"/>
      <c r="E82" s="330"/>
      <c r="F82" s="321"/>
      <c r="G82" s="321"/>
      <c r="H82" s="331"/>
      <c r="I82" s="279"/>
      <c r="J82" s="311"/>
      <c r="K82" s="311"/>
    </row>
    <row r="83" spans="3:11" s="78" customFormat="1" ht="12.75">
      <c r="C83" s="308"/>
      <c r="E83" s="330"/>
      <c r="F83" s="321"/>
      <c r="G83" s="321"/>
      <c r="H83" s="331"/>
      <c r="I83" s="279"/>
      <c r="J83" s="311"/>
      <c r="K83" s="311"/>
    </row>
    <row r="84" spans="3:11" s="78" customFormat="1" ht="12.75">
      <c r="C84" s="308"/>
      <c r="E84" s="330"/>
      <c r="F84" s="321"/>
      <c r="G84" s="321"/>
      <c r="H84" s="331"/>
      <c r="I84" s="279"/>
      <c r="J84" s="311"/>
      <c r="K84" s="311"/>
    </row>
    <row r="85" spans="3:11" s="78" customFormat="1" ht="12.75">
      <c r="C85" s="308"/>
      <c r="E85" s="330"/>
      <c r="F85" s="321"/>
      <c r="G85" s="321"/>
      <c r="H85" s="331"/>
      <c r="I85" s="279"/>
      <c r="J85" s="311"/>
      <c r="K85" s="311"/>
    </row>
    <row r="86" spans="3:11" s="78" customFormat="1" ht="12.75">
      <c r="C86" s="308"/>
      <c r="E86" s="330"/>
      <c r="F86" s="321"/>
      <c r="G86" s="321"/>
      <c r="H86" s="331"/>
      <c r="I86" s="279"/>
      <c r="J86" s="311"/>
      <c r="K86" s="311"/>
    </row>
    <row r="87" spans="3:11" s="78" customFormat="1" ht="12.75">
      <c r="C87" s="308"/>
      <c r="E87" s="330"/>
      <c r="F87" s="321"/>
      <c r="G87" s="321"/>
      <c r="H87" s="331"/>
      <c r="I87" s="279"/>
      <c r="J87" s="311"/>
      <c r="K87" s="311"/>
    </row>
    <row r="88" spans="3:11" s="78" customFormat="1" ht="12.75">
      <c r="C88" s="308"/>
      <c r="E88" s="330"/>
      <c r="F88" s="321"/>
      <c r="G88" s="321"/>
      <c r="H88" s="331"/>
      <c r="I88" s="279"/>
      <c r="J88" s="311"/>
      <c r="K88" s="311"/>
    </row>
    <row r="89" spans="3:11" s="78" customFormat="1" ht="12.75">
      <c r="C89" s="308"/>
      <c r="E89" s="330"/>
      <c r="F89" s="321"/>
      <c r="G89" s="321"/>
      <c r="H89" s="331"/>
      <c r="I89" s="279"/>
      <c r="J89" s="311"/>
      <c r="K89" s="311"/>
    </row>
    <row r="90" spans="3:11" s="78" customFormat="1" ht="12.75">
      <c r="C90" s="308"/>
      <c r="E90" s="330"/>
      <c r="F90" s="321"/>
      <c r="G90" s="321"/>
      <c r="H90" s="331"/>
      <c r="I90" s="279"/>
      <c r="J90" s="311"/>
      <c r="K90" s="311"/>
    </row>
    <row r="91" spans="3:11" s="78" customFormat="1" ht="12.75">
      <c r="C91" s="308"/>
      <c r="E91" s="330"/>
      <c r="F91" s="321"/>
      <c r="G91" s="321"/>
      <c r="H91" s="331"/>
      <c r="I91" s="279"/>
      <c r="J91" s="311"/>
      <c r="K91" s="311"/>
    </row>
    <row r="92" spans="3:11" s="78" customFormat="1" ht="12.75">
      <c r="C92" s="308"/>
      <c r="E92" s="330"/>
      <c r="F92" s="321"/>
      <c r="G92" s="321"/>
      <c r="H92" s="331"/>
      <c r="I92" s="279"/>
      <c r="J92" s="311"/>
      <c r="K92" s="311"/>
    </row>
    <row r="93" spans="3:11" s="78" customFormat="1" ht="12.75">
      <c r="C93" s="308"/>
      <c r="E93" s="330"/>
      <c r="F93" s="321"/>
      <c r="G93" s="321"/>
      <c r="H93" s="331"/>
      <c r="I93" s="279"/>
      <c r="J93" s="311"/>
      <c r="K93" s="311"/>
    </row>
    <row r="94" spans="3:11" s="78" customFormat="1" ht="12.75">
      <c r="C94" s="308"/>
      <c r="E94" s="330"/>
      <c r="F94" s="321"/>
      <c r="G94" s="321"/>
      <c r="H94" s="331"/>
      <c r="I94" s="279"/>
      <c r="J94" s="311"/>
      <c r="K94" s="311"/>
    </row>
    <row r="95" spans="3:11" s="78" customFormat="1" ht="12.75">
      <c r="C95" s="308"/>
      <c r="E95" s="330"/>
      <c r="F95" s="321"/>
      <c r="G95" s="321"/>
      <c r="H95" s="331"/>
      <c r="I95" s="279"/>
      <c r="J95" s="311"/>
      <c r="K95" s="311"/>
    </row>
    <row r="96" spans="3:11" s="78" customFormat="1" ht="12.75">
      <c r="C96" s="308"/>
      <c r="E96" s="330"/>
      <c r="F96" s="321"/>
      <c r="G96" s="321"/>
      <c r="H96" s="331"/>
      <c r="I96" s="279"/>
      <c r="J96" s="311"/>
      <c r="K96" s="311"/>
    </row>
    <row r="97" spans="3:11" s="78" customFormat="1" ht="12.75">
      <c r="C97" s="308"/>
      <c r="E97" s="330"/>
      <c r="F97" s="321"/>
      <c r="G97" s="321"/>
      <c r="H97" s="331"/>
      <c r="I97" s="279"/>
      <c r="J97" s="311"/>
      <c r="K97" s="311"/>
    </row>
    <row r="98" spans="3:11" s="78" customFormat="1" ht="12.75">
      <c r="C98" s="308"/>
      <c r="E98" s="330"/>
      <c r="F98" s="321"/>
      <c r="G98" s="321"/>
      <c r="H98" s="331"/>
      <c r="I98" s="279"/>
      <c r="J98" s="311"/>
      <c r="K98" s="311"/>
    </row>
    <row r="99" spans="3:11" s="78" customFormat="1" ht="12.75">
      <c r="C99" s="308"/>
      <c r="E99" s="330"/>
      <c r="F99" s="321"/>
      <c r="G99" s="321"/>
      <c r="H99" s="331"/>
      <c r="I99" s="279"/>
      <c r="J99" s="311"/>
      <c r="K99" s="311"/>
    </row>
    <row r="100" spans="3:11" s="78" customFormat="1" ht="12.75">
      <c r="C100" s="308"/>
      <c r="E100" s="330"/>
      <c r="F100" s="321"/>
      <c r="G100" s="321"/>
      <c r="H100" s="331"/>
      <c r="I100" s="279"/>
      <c r="J100" s="311"/>
      <c r="K100" s="311"/>
    </row>
    <row r="101" spans="3:11" s="78" customFormat="1" ht="12.75">
      <c r="C101" s="308"/>
      <c r="E101" s="330"/>
      <c r="F101" s="321"/>
      <c r="G101" s="321"/>
      <c r="H101" s="331"/>
      <c r="I101" s="279"/>
      <c r="J101" s="311"/>
      <c r="K101" s="311"/>
    </row>
    <row r="102" spans="3:11" s="78" customFormat="1" ht="12.75">
      <c r="C102" s="308"/>
      <c r="E102" s="330"/>
      <c r="F102" s="321"/>
      <c r="G102" s="321"/>
      <c r="H102" s="331"/>
      <c r="I102" s="279"/>
      <c r="J102" s="311"/>
      <c r="K102" s="311"/>
    </row>
    <row r="103" spans="3:11" s="78" customFormat="1" ht="12.75">
      <c r="C103" s="308"/>
      <c r="E103" s="330"/>
      <c r="F103" s="321"/>
      <c r="G103" s="321"/>
      <c r="H103" s="331"/>
      <c r="I103" s="279"/>
      <c r="J103" s="311"/>
      <c r="K103" s="311"/>
    </row>
    <row r="104" spans="3:11" s="78" customFormat="1" ht="12.75">
      <c r="C104" s="308"/>
      <c r="E104" s="330"/>
      <c r="F104" s="321"/>
      <c r="G104" s="321"/>
      <c r="H104" s="331"/>
      <c r="I104" s="279"/>
      <c r="J104" s="311"/>
      <c r="K104" s="311"/>
    </row>
    <row r="105" spans="3:11" s="78" customFormat="1" ht="12.75">
      <c r="C105" s="308"/>
      <c r="E105" s="330"/>
      <c r="F105" s="321"/>
      <c r="G105" s="321"/>
      <c r="H105" s="331"/>
      <c r="I105" s="279"/>
      <c r="J105" s="311"/>
      <c r="K105" s="311"/>
    </row>
    <row r="106" spans="3:11" s="78" customFormat="1" ht="12.75">
      <c r="C106" s="308"/>
      <c r="E106" s="330"/>
      <c r="F106" s="321"/>
      <c r="G106" s="321"/>
      <c r="H106" s="331"/>
      <c r="I106" s="279"/>
      <c r="J106" s="311"/>
      <c r="K106" s="311"/>
    </row>
    <row r="107" spans="3:11" s="78" customFormat="1" ht="12.75">
      <c r="C107" s="308"/>
      <c r="E107" s="330"/>
      <c r="F107" s="321"/>
      <c r="G107" s="321"/>
      <c r="H107" s="331"/>
      <c r="I107" s="279"/>
      <c r="J107" s="311"/>
      <c r="K107" s="311"/>
    </row>
    <row r="108" spans="3:11" s="78" customFormat="1" ht="12.75">
      <c r="C108" s="308"/>
      <c r="E108" s="330"/>
      <c r="F108" s="321"/>
      <c r="G108" s="321"/>
      <c r="H108" s="331"/>
      <c r="I108" s="279"/>
      <c r="J108" s="311"/>
      <c r="K108" s="311"/>
    </row>
    <row r="109" spans="3:11" s="78" customFormat="1" ht="12.75">
      <c r="C109" s="308"/>
      <c r="E109" s="330"/>
      <c r="F109" s="321"/>
      <c r="G109" s="321"/>
      <c r="H109" s="331"/>
      <c r="I109" s="279"/>
      <c r="J109" s="311"/>
      <c r="K109" s="311"/>
    </row>
    <row r="110" spans="3:11" s="78" customFormat="1" ht="12.75">
      <c r="C110" s="308"/>
      <c r="E110" s="330"/>
      <c r="F110" s="321"/>
      <c r="G110" s="321"/>
      <c r="H110" s="331"/>
      <c r="I110" s="279"/>
      <c r="J110" s="311"/>
      <c r="K110" s="311"/>
    </row>
    <row r="111" spans="3:11" s="78" customFormat="1" ht="12.75">
      <c r="C111" s="308"/>
      <c r="E111" s="330"/>
      <c r="F111" s="321"/>
      <c r="G111" s="321"/>
      <c r="H111" s="331"/>
      <c r="I111" s="279"/>
      <c r="J111" s="311"/>
      <c r="K111" s="311"/>
    </row>
    <row r="112" spans="3:11" s="78" customFormat="1" ht="12.75">
      <c r="C112" s="308"/>
      <c r="E112" s="330"/>
      <c r="F112" s="321"/>
      <c r="G112" s="321"/>
      <c r="H112" s="331"/>
      <c r="I112" s="279"/>
      <c r="J112" s="311"/>
      <c r="K112" s="311"/>
    </row>
    <row r="113" spans="3:11" s="78" customFormat="1" ht="12.75">
      <c r="C113" s="308"/>
      <c r="E113" s="330"/>
      <c r="F113" s="321"/>
      <c r="G113" s="321"/>
      <c r="H113" s="331"/>
      <c r="I113" s="279"/>
      <c r="J113" s="311"/>
      <c r="K113" s="311"/>
    </row>
    <row r="114" spans="3:11" s="78" customFormat="1" ht="12.75">
      <c r="C114" s="308"/>
      <c r="E114" s="330"/>
      <c r="F114" s="321"/>
      <c r="G114" s="321"/>
      <c r="H114" s="331"/>
      <c r="I114" s="279"/>
      <c r="J114" s="311"/>
      <c r="K114" s="311"/>
    </row>
    <row r="115" spans="3:11" s="78" customFormat="1" ht="12.75">
      <c r="C115" s="308"/>
      <c r="E115" s="330"/>
      <c r="F115" s="321"/>
      <c r="G115" s="321"/>
      <c r="H115" s="331"/>
      <c r="I115" s="279"/>
      <c r="J115" s="311"/>
      <c r="K115" s="311"/>
    </row>
    <row r="116" spans="3:11" s="78" customFormat="1" ht="12.75">
      <c r="C116" s="308"/>
      <c r="E116" s="330"/>
      <c r="F116" s="321"/>
      <c r="G116" s="321"/>
      <c r="H116" s="331"/>
      <c r="I116" s="279"/>
      <c r="J116" s="311"/>
      <c r="K116" s="311"/>
    </row>
    <row r="117" spans="3:11" s="78" customFormat="1" ht="12.75">
      <c r="C117" s="308"/>
      <c r="E117" s="330"/>
      <c r="F117" s="321"/>
      <c r="G117" s="321"/>
      <c r="H117" s="331"/>
      <c r="I117" s="279"/>
      <c r="J117" s="311"/>
      <c r="K117" s="311"/>
    </row>
    <row r="118" spans="3:11" s="78" customFormat="1" ht="12.75">
      <c r="C118" s="308"/>
      <c r="E118" s="330"/>
      <c r="F118" s="321"/>
      <c r="G118" s="321"/>
      <c r="H118" s="331"/>
      <c r="I118" s="279"/>
      <c r="J118" s="311"/>
      <c r="K118" s="311"/>
    </row>
    <row r="119" spans="3:11" s="78" customFormat="1" ht="12.75">
      <c r="C119" s="308"/>
      <c r="E119" s="330"/>
      <c r="F119" s="321"/>
      <c r="G119" s="321"/>
      <c r="H119" s="331"/>
      <c r="I119" s="279"/>
      <c r="J119" s="311"/>
      <c r="K119" s="311"/>
    </row>
    <row r="120" spans="3:11" s="78" customFormat="1" ht="12.75">
      <c r="C120" s="308"/>
      <c r="E120" s="330"/>
      <c r="F120" s="321"/>
      <c r="G120" s="321"/>
      <c r="H120" s="331"/>
      <c r="I120" s="279"/>
      <c r="J120" s="311"/>
      <c r="K120" s="311"/>
    </row>
    <row r="121" spans="3:11" s="78" customFormat="1" ht="12.75">
      <c r="C121" s="308"/>
      <c r="E121" s="330"/>
      <c r="F121" s="321"/>
      <c r="G121" s="321"/>
      <c r="H121" s="331"/>
      <c r="I121" s="279"/>
      <c r="J121" s="311"/>
      <c r="K121" s="311"/>
    </row>
    <row r="122" spans="3:11" s="78" customFormat="1" ht="12.75">
      <c r="C122" s="308"/>
      <c r="E122" s="330"/>
      <c r="F122" s="321"/>
      <c r="G122" s="321"/>
      <c r="H122" s="331"/>
      <c r="I122" s="279"/>
      <c r="J122" s="311"/>
      <c r="K122" s="311"/>
    </row>
    <row r="123" spans="3:11" s="78" customFormat="1" ht="12.75">
      <c r="C123" s="308"/>
      <c r="E123" s="330"/>
      <c r="F123" s="321"/>
      <c r="G123" s="321"/>
      <c r="H123" s="331"/>
      <c r="I123" s="279"/>
      <c r="J123" s="311"/>
      <c r="K123" s="311"/>
    </row>
    <row r="124" spans="3:11" s="78" customFormat="1" ht="12.75">
      <c r="C124" s="308"/>
      <c r="E124" s="330"/>
      <c r="F124" s="321"/>
      <c r="G124" s="321"/>
      <c r="H124" s="331"/>
      <c r="I124" s="279"/>
      <c r="J124" s="311"/>
      <c r="K124" s="311"/>
    </row>
    <row r="125" spans="3:11" s="78" customFormat="1" ht="12.75">
      <c r="C125" s="308"/>
      <c r="E125" s="330"/>
      <c r="F125" s="321"/>
      <c r="G125" s="321"/>
      <c r="H125" s="331"/>
      <c r="I125" s="279"/>
      <c r="J125" s="311"/>
      <c r="K125" s="311"/>
    </row>
    <row r="126" spans="3:11" s="78" customFormat="1" ht="12.75">
      <c r="C126" s="308"/>
      <c r="E126" s="330"/>
      <c r="F126" s="321"/>
      <c r="G126" s="321"/>
      <c r="H126" s="331"/>
      <c r="I126" s="279"/>
      <c r="J126" s="311"/>
      <c r="K126" s="311"/>
    </row>
    <row r="127" spans="3:11" s="78" customFormat="1" ht="12.75">
      <c r="C127" s="308"/>
      <c r="E127" s="330"/>
      <c r="F127" s="321"/>
      <c r="G127" s="321"/>
      <c r="H127" s="331"/>
      <c r="I127" s="279"/>
      <c r="J127" s="311"/>
      <c r="K127" s="311"/>
    </row>
    <row r="128" spans="3:11" s="78" customFormat="1" ht="12.75">
      <c r="C128" s="308"/>
      <c r="E128" s="330"/>
      <c r="F128" s="321"/>
      <c r="G128" s="321"/>
      <c r="H128" s="331"/>
      <c r="I128" s="279"/>
      <c r="J128" s="311"/>
      <c r="K128" s="311"/>
    </row>
    <row r="129" spans="3:11" s="78" customFormat="1" ht="12.75">
      <c r="C129" s="308"/>
      <c r="E129" s="330"/>
      <c r="F129" s="321"/>
      <c r="G129" s="321"/>
      <c r="H129" s="331"/>
      <c r="I129" s="279"/>
      <c r="J129" s="311"/>
      <c r="K129" s="311"/>
    </row>
    <row r="130" spans="3:11" s="78" customFormat="1" ht="12.75">
      <c r="C130" s="308"/>
      <c r="E130" s="330"/>
      <c r="F130" s="321"/>
      <c r="G130" s="321"/>
      <c r="H130" s="331"/>
      <c r="I130" s="279"/>
      <c r="J130" s="311"/>
      <c r="K130" s="311"/>
    </row>
    <row r="131" spans="3:11" s="78" customFormat="1" ht="12.75">
      <c r="C131" s="308"/>
      <c r="E131" s="330"/>
      <c r="F131" s="321"/>
      <c r="G131" s="321"/>
      <c r="H131" s="331"/>
      <c r="I131" s="279"/>
      <c r="J131" s="311"/>
      <c r="K131" s="311"/>
    </row>
    <row r="132" spans="3:11" s="78" customFormat="1" ht="12.75">
      <c r="C132" s="308"/>
      <c r="E132" s="330"/>
      <c r="F132" s="321"/>
      <c r="G132" s="321"/>
      <c r="H132" s="331"/>
      <c r="I132" s="279"/>
      <c r="J132" s="311"/>
      <c r="K132" s="311"/>
    </row>
    <row r="133" spans="3:11" s="78" customFormat="1" ht="12.75">
      <c r="C133" s="308"/>
      <c r="E133" s="330"/>
      <c r="F133" s="321"/>
      <c r="G133" s="321"/>
      <c r="H133" s="331"/>
      <c r="I133" s="279"/>
      <c r="J133" s="311"/>
      <c r="K133" s="311"/>
    </row>
    <row r="134" spans="3:11" s="78" customFormat="1" ht="12.75">
      <c r="C134" s="308"/>
      <c r="E134" s="330"/>
      <c r="F134" s="321"/>
      <c r="G134" s="321"/>
      <c r="H134" s="331"/>
      <c r="I134" s="279"/>
      <c r="J134" s="311"/>
      <c r="K134" s="311"/>
    </row>
    <row r="135" spans="3:11" s="78" customFormat="1" ht="12.75">
      <c r="C135" s="308"/>
      <c r="E135" s="330"/>
      <c r="F135" s="321"/>
      <c r="G135" s="321"/>
      <c r="H135" s="331"/>
      <c r="I135" s="279"/>
      <c r="J135" s="311"/>
      <c r="K135" s="311"/>
    </row>
    <row r="136" spans="3:11" s="78" customFormat="1" ht="12.75">
      <c r="C136" s="308"/>
      <c r="E136" s="330"/>
      <c r="F136" s="321"/>
      <c r="G136" s="321"/>
      <c r="H136" s="331"/>
      <c r="I136" s="279"/>
      <c r="J136" s="311"/>
      <c r="K136" s="311"/>
    </row>
    <row r="137" spans="3:11" s="78" customFormat="1" ht="12.75">
      <c r="C137" s="308"/>
      <c r="E137" s="330"/>
      <c r="F137" s="321"/>
      <c r="G137" s="321"/>
      <c r="H137" s="331"/>
      <c r="I137" s="279"/>
      <c r="J137" s="311"/>
      <c r="K137" s="311"/>
    </row>
    <row r="138" spans="3:11" s="78" customFormat="1" ht="12.75">
      <c r="C138" s="308"/>
      <c r="E138" s="330"/>
      <c r="F138" s="321"/>
      <c r="G138" s="321"/>
      <c r="H138" s="331"/>
      <c r="I138" s="279"/>
      <c r="J138" s="311"/>
      <c r="K138" s="311"/>
    </row>
    <row r="139" spans="3:11" s="78" customFormat="1" ht="12.75">
      <c r="C139" s="308"/>
      <c r="E139" s="330"/>
      <c r="F139" s="321"/>
      <c r="G139" s="321"/>
      <c r="H139" s="331"/>
      <c r="I139" s="279"/>
      <c r="J139" s="311"/>
      <c r="K139" s="311"/>
    </row>
    <row r="140" spans="3:11" s="78" customFormat="1" ht="12.75">
      <c r="C140" s="308"/>
      <c r="E140" s="330"/>
      <c r="F140" s="321"/>
      <c r="G140" s="321"/>
      <c r="H140" s="331"/>
      <c r="I140" s="279"/>
      <c r="J140" s="311"/>
      <c r="K140" s="311"/>
    </row>
    <row r="141" spans="3:11" s="78" customFormat="1" ht="12.75">
      <c r="C141" s="308"/>
      <c r="E141" s="330"/>
      <c r="F141" s="321"/>
      <c r="G141" s="321"/>
      <c r="H141" s="331"/>
      <c r="I141" s="279"/>
      <c r="J141" s="311"/>
      <c r="K141" s="311"/>
    </row>
    <row r="142" spans="3:11" s="78" customFormat="1" ht="12.75">
      <c r="C142" s="308"/>
      <c r="E142" s="330"/>
      <c r="F142" s="321"/>
      <c r="G142" s="321"/>
      <c r="H142" s="331"/>
      <c r="I142" s="279"/>
      <c r="J142" s="311"/>
      <c r="K142" s="311"/>
    </row>
    <row r="143" spans="3:11" s="78" customFormat="1" ht="12.75">
      <c r="C143" s="308"/>
      <c r="E143" s="330"/>
      <c r="F143" s="321"/>
      <c r="G143" s="321"/>
      <c r="H143" s="331"/>
      <c r="I143" s="279"/>
      <c r="J143" s="311"/>
      <c r="K143" s="311"/>
    </row>
    <row r="144" spans="3:11" s="78" customFormat="1" ht="12.75">
      <c r="C144" s="308"/>
      <c r="E144" s="330"/>
      <c r="F144" s="321"/>
      <c r="G144" s="321"/>
      <c r="H144" s="331"/>
      <c r="I144" s="279"/>
      <c r="J144" s="311"/>
      <c r="K144" s="311"/>
    </row>
    <row r="145" spans="3:11" s="78" customFormat="1" ht="12.75">
      <c r="C145" s="308"/>
      <c r="E145" s="330"/>
      <c r="F145" s="321"/>
      <c r="G145" s="321"/>
      <c r="H145" s="331"/>
      <c r="I145" s="279"/>
      <c r="J145" s="311"/>
      <c r="K145" s="311"/>
    </row>
    <row r="146" spans="3:11" s="78" customFormat="1" ht="12.75">
      <c r="C146" s="308"/>
      <c r="E146" s="330"/>
      <c r="F146" s="321"/>
      <c r="G146" s="321"/>
      <c r="H146" s="331"/>
      <c r="I146" s="279"/>
      <c r="J146" s="311"/>
      <c r="K146" s="311"/>
    </row>
    <row r="147" spans="3:11" s="78" customFormat="1" ht="12.75">
      <c r="C147" s="308"/>
      <c r="E147" s="330"/>
      <c r="F147" s="321"/>
      <c r="G147" s="321"/>
      <c r="H147" s="331"/>
      <c r="I147" s="279"/>
      <c r="J147" s="311"/>
      <c r="K147" s="311"/>
    </row>
    <row r="148" spans="3:11" s="78" customFormat="1" ht="12.75">
      <c r="C148" s="308"/>
      <c r="E148" s="330"/>
      <c r="F148" s="321"/>
      <c r="G148" s="321"/>
      <c r="H148" s="331"/>
      <c r="I148" s="279"/>
      <c r="J148" s="311"/>
      <c r="K148" s="311"/>
    </row>
    <row r="149" spans="3:11" s="78" customFormat="1" ht="12.75">
      <c r="C149" s="308"/>
      <c r="E149" s="330"/>
      <c r="F149" s="321"/>
      <c r="G149" s="321"/>
      <c r="H149" s="331"/>
      <c r="I149" s="279"/>
      <c r="J149" s="311"/>
      <c r="K149" s="311"/>
    </row>
    <row r="150" spans="3:11" s="78" customFormat="1" ht="12.75">
      <c r="C150" s="308"/>
      <c r="E150" s="330"/>
      <c r="F150" s="321"/>
      <c r="G150" s="321"/>
      <c r="H150" s="331"/>
      <c r="I150" s="279"/>
      <c r="J150" s="311"/>
      <c r="K150" s="311"/>
    </row>
    <row r="151" spans="3:11" s="78" customFormat="1" ht="12.75">
      <c r="C151" s="308"/>
      <c r="E151" s="330"/>
      <c r="F151" s="321"/>
      <c r="G151" s="321"/>
      <c r="H151" s="331"/>
      <c r="I151" s="279"/>
      <c r="J151" s="311"/>
      <c r="K151" s="311"/>
    </row>
    <row r="152" spans="3:11" s="78" customFormat="1" ht="12.75">
      <c r="C152" s="308"/>
      <c r="E152" s="330"/>
      <c r="F152" s="321"/>
      <c r="G152" s="321"/>
      <c r="H152" s="331"/>
      <c r="I152" s="279"/>
      <c r="J152" s="311"/>
      <c r="K152" s="311"/>
    </row>
    <row r="153" spans="3:11" s="78" customFormat="1" ht="12.75">
      <c r="C153" s="308"/>
      <c r="E153" s="330"/>
      <c r="F153" s="321"/>
      <c r="G153" s="321"/>
      <c r="H153" s="331"/>
      <c r="I153" s="279"/>
      <c r="J153" s="311"/>
      <c r="K153" s="311"/>
    </row>
    <row r="154" spans="3:11" s="78" customFormat="1" ht="12.75">
      <c r="C154" s="308"/>
      <c r="E154" s="330"/>
      <c r="F154" s="321"/>
      <c r="G154" s="321"/>
      <c r="H154" s="331"/>
      <c r="I154" s="279"/>
      <c r="J154" s="311"/>
      <c r="K154" s="311"/>
    </row>
    <row r="155" spans="3:11" s="78" customFormat="1" ht="12.75">
      <c r="C155" s="308"/>
      <c r="E155" s="330"/>
      <c r="F155" s="321"/>
      <c r="G155" s="321"/>
      <c r="H155" s="331"/>
      <c r="I155" s="279"/>
      <c r="J155" s="311"/>
      <c r="K155" s="311"/>
    </row>
    <row r="156" spans="3:11" s="78" customFormat="1" ht="12.75">
      <c r="C156" s="308"/>
      <c r="E156" s="330"/>
      <c r="F156" s="321"/>
      <c r="G156" s="321"/>
      <c r="H156" s="331"/>
      <c r="I156" s="279"/>
      <c r="J156" s="311"/>
      <c r="K156" s="311"/>
    </row>
    <row r="157" spans="3:11" s="78" customFormat="1" ht="12.75">
      <c r="C157" s="308"/>
      <c r="E157" s="330"/>
      <c r="F157" s="321"/>
      <c r="G157" s="321"/>
      <c r="H157" s="331"/>
      <c r="I157" s="279"/>
      <c r="J157" s="311"/>
      <c r="K157" s="311"/>
    </row>
    <row r="158" spans="3:11" s="78" customFormat="1" ht="12.75">
      <c r="C158" s="308"/>
      <c r="E158" s="330"/>
      <c r="F158" s="321"/>
      <c r="G158" s="321"/>
      <c r="H158" s="331"/>
      <c r="I158" s="279"/>
      <c r="J158" s="311"/>
      <c r="K158" s="311"/>
    </row>
    <row r="159" spans="3:11" s="78" customFormat="1" ht="12.75">
      <c r="C159" s="308"/>
      <c r="E159" s="330"/>
      <c r="F159" s="321"/>
      <c r="G159" s="321"/>
      <c r="H159" s="331"/>
      <c r="I159" s="279"/>
      <c r="J159" s="311"/>
      <c r="K159" s="311"/>
    </row>
    <row r="160" spans="3:11" s="78" customFormat="1" ht="12.75">
      <c r="C160" s="308"/>
      <c r="E160" s="330"/>
      <c r="F160" s="321"/>
      <c r="G160" s="321"/>
      <c r="H160" s="331"/>
      <c r="I160" s="279"/>
      <c r="J160" s="311"/>
      <c r="K160" s="311"/>
    </row>
    <row r="161" spans="3:11" s="78" customFormat="1" ht="12.75">
      <c r="C161" s="308"/>
      <c r="E161" s="330"/>
      <c r="F161" s="321"/>
      <c r="G161" s="321"/>
      <c r="H161" s="331"/>
      <c r="I161" s="279"/>
      <c r="J161" s="311"/>
      <c r="K161" s="311"/>
    </row>
    <row r="162" spans="3:11" s="78" customFormat="1" ht="12.75">
      <c r="C162" s="308"/>
      <c r="E162" s="330"/>
      <c r="F162" s="321"/>
      <c r="G162" s="321"/>
      <c r="H162" s="331"/>
      <c r="I162" s="279"/>
      <c r="J162" s="311"/>
      <c r="K162" s="311"/>
    </row>
    <row r="163" spans="3:11" s="78" customFormat="1" ht="12.75">
      <c r="C163" s="308"/>
      <c r="E163" s="330"/>
      <c r="F163" s="321"/>
      <c r="G163" s="321"/>
      <c r="H163" s="331"/>
      <c r="I163" s="279"/>
      <c r="J163" s="311"/>
      <c r="K163" s="311"/>
    </row>
    <row r="164" spans="3:11" s="78" customFormat="1" ht="12.75">
      <c r="C164" s="308"/>
      <c r="E164" s="330"/>
      <c r="F164" s="321"/>
      <c r="G164" s="321"/>
      <c r="H164" s="331"/>
      <c r="I164" s="279"/>
      <c r="J164" s="311"/>
      <c r="K164" s="311"/>
    </row>
    <row r="165" spans="3:11" s="78" customFormat="1" ht="12.75">
      <c r="C165" s="308"/>
      <c r="E165" s="330"/>
      <c r="F165" s="321"/>
      <c r="G165" s="321"/>
      <c r="H165" s="331"/>
      <c r="I165" s="279"/>
      <c r="J165" s="311"/>
      <c r="K165" s="311"/>
    </row>
    <row r="166" spans="3:11" s="78" customFormat="1" ht="12.75">
      <c r="C166" s="308"/>
      <c r="E166" s="330"/>
      <c r="F166" s="321"/>
      <c r="G166" s="321"/>
      <c r="H166" s="331"/>
      <c r="I166" s="279"/>
      <c r="J166" s="311"/>
      <c r="K166" s="311"/>
    </row>
    <row r="167" spans="3:11" s="78" customFormat="1" ht="12.75">
      <c r="C167" s="308"/>
      <c r="E167" s="330"/>
      <c r="F167" s="321"/>
      <c r="G167" s="321"/>
      <c r="H167" s="331"/>
      <c r="I167" s="279"/>
      <c r="J167" s="311"/>
      <c r="K167" s="311"/>
    </row>
    <row r="168" spans="3:11" s="78" customFormat="1" ht="12.75">
      <c r="C168" s="308"/>
      <c r="E168" s="330"/>
      <c r="F168" s="321"/>
      <c r="G168" s="321"/>
      <c r="H168" s="331"/>
      <c r="I168" s="279"/>
      <c r="J168" s="311"/>
      <c r="K168" s="311"/>
    </row>
    <row r="169" spans="3:11" s="78" customFormat="1" ht="12.75">
      <c r="C169" s="308"/>
      <c r="E169" s="330"/>
      <c r="F169" s="321"/>
      <c r="G169" s="321"/>
      <c r="H169" s="331"/>
      <c r="I169" s="279"/>
      <c r="J169" s="311"/>
      <c r="K169" s="311"/>
    </row>
    <row r="170" spans="3:11" s="78" customFormat="1" ht="12.75">
      <c r="C170" s="308"/>
      <c r="E170" s="330"/>
      <c r="F170" s="321"/>
      <c r="G170" s="321"/>
      <c r="H170" s="331"/>
      <c r="I170" s="279"/>
      <c r="J170" s="311"/>
      <c r="K170" s="311"/>
    </row>
    <row r="171" spans="3:11" s="78" customFormat="1" ht="12.75">
      <c r="C171" s="308"/>
      <c r="E171" s="330"/>
      <c r="F171" s="321"/>
      <c r="G171" s="321"/>
      <c r="H171" s="331"/>
      <c r="I171" s="279"/>
      <c r="J171" s="311"/>
      <c r="K171" s="311"/>
    </row>
    <row r="172" spans="3:11" s="78" customFormat="1" ht="12.75">
      <c r="C172" s="308"/>
      <c r="E172" s="330"/>
      <c r="F172" s="321"/>
      <c r="G172" s="321"/>
      <c r="H172" s="331"/>
      <c r="I172" s="279"/>
      <c r="J172" s="311"/>
      <c r="K172" s="311"/>
    </row>
    <row r="173" spans="3:11" s="78" customFormat="1" ht="12.75">
      <c r="C173" s="308"/>
      <c r="E173" s="330"/>
      <c r="F173" s="321"/>
      <c r="G173" s="321"/>
      <c r="H173" s="331"/>
      <c r="I173" s="279"/>
      <c r="J173" s="311"/>
      <c r="K173" s="311"/>
    </row>
    <row r="174" spans="3:11" s="78" customFormat="1" ht="12.75">
      <c r="C174" s="308"/>
      <c r="E174" s="330"/>
      <c r="F174" s="321"/>
      <c r="G174" s="321"/>
      <c r="H174" s="331"/>
      <c r="I174" s="279"/>
      <c r="J174" s="311"/>
      <c r="K174" s="311"/>
    </row>
    <row r="175" spans="3:11" s="78" customFormat="1" ht="12.75">
      <c r="C175" s="308"/>
      <c r="E175" s="330"/>
      <c r="F175" s="321"/>
      <c r="G175" s="321"/>
      <c r="H175" s="331"/>
      <c r="I175" s="279"/>
      <c r="J175" s="311"/>
      <c r="K175" s="311"/>
    </row>
    <row r="176" spans="3:11" s="78" customFormat="1" ht="12.75">
      <c r="C176" s="308"/>
      <c r="E176" s="330"/>
      <c r="F176" s="321"/>
      <c r="G176" s="321"/>
      <c r="H176" s="331"/>
      <c r="I176" s="279"/>
      <c r="J176" s="311"/>
      <c r="K176" s="311"/>
    </row>
    <row r="177" spans="3:11" s="78" customFormat="1" ht="12.75">
      <c r="C177" s="308"/>
      <c r="E177" s="330"/>
      <c r="F177" s="321"/>
      <c r="G177" s="321"/>
      <c r="H177" s="331"/>
      <c r="I177" s="279"/>
      <c r="J177" s="311"/>
      <c r="K177" s="311"/>
    </row>
    <row r="178" spans="3:11" s="78" customFormat="1" ht="12.75">
      <c r="C178" s="308"/>
      <c r="E178" s="330"/>
      <c r="F178" s="321"/>
      <c r="G178" s="321"/>
      <c r="H178" s="331"/>
      <c r="I178" s="279"/>
      <c r="J178" s="311"/>
      <c r="K178" s="311"/>
    </row>
    <row r="179" spans="1:3" ht="12.75">
      <c r="A179" s="78"/>
      <c r="B179" s="78"/>
      <c r="C179" s="308"/>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Boštjan Kravos</cp:lastModifiedBy>
  <cp:lastPrinted>2018-09-19T11:33:21Z</cp:lastPrinted>
  <dcterms:created xsi:type="dcterms:W3CDTF">2007-03-07T06:54:00Z</dcterms:created>
  <dcterms:modified xsi:type="dcterms:W3CDTF">2018-09-19T11:42:43Z</dcterms:modified>
  <cp:category/>
  <cp:version/>
  <cp:contentType/>
  <cp:contentStatus/>
</cp:coreProperties>
</file>