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91" activeTab="3"/>
  </bookViews>
  <sheets>
    <sheet name="REKAPITULACIJA" sheetId="1" r:id="rId1"/>
    <sheet name="SPLOŠNO" sheetId="2" r:id="rId2"/>
    <sheet name="GRADB.DELA" sheetId="3" r:id="rId3"/>
    <sheet name="OBRT.DELA" sheetId="4" r:id="rId4"/>
    <sheet name="ZUNANJA 1.FAZA" sheetId="5" r:id="rId5"/>
    <sheet name="ZUNANJA 2.FAZA" sheetId="6" r:id="rId6"/>
    <sheet name="ELEKTRO ZU 1.FAZA" sheetId="7" r:id="rId7"/>
    <sheet name="ELEKTRO ZU 2.FAZA" sheetId="8" r:id="rId8"/>
    <sheet name="ELEKTRO OBJEKT" sheetId="9" r:id="rId9"/>
    <sheet name="STROJNE OBJEKT" sheetId="10" r:id="rId10"/>
  </sheets>
  <definedNames/>
  <calcPr fullCalcOnLoad="1"/>
</workbook>
</file>

<file path=xl/sharedStrings.xml><?xml version="1.0" encoding="utf-8"?>
<sst xmlns="http://schemas.openxmlformats.org/spreadsheetml/2006/main" count="7252" uniqueCount="3694">
  <si>
    <t>OBČINA AJDOVŠČINA, Cesta 5. maja 6a , 5270 AJDOVŠČINA</t>
  </si>
  <si>
    <t xml:space="preserve">                    </t>
  </si>
  <si>
    <t xml:space="preserve">Za vse vrste del veljajo naslednje zahteve: </t>
  </si>
  <si>
    <t xml:space="preserve">V enotnih cenah morajo biti zajeti tudi vsi naslednji stroški: </t>
  </si>
  <si>
    <t>vse potrebne meritve, razen tistih, ko so posebej navedene v popisu del;</t>
  </si>
  <si>
    <t>vse poškodbe vseh kabelskih vodov, ostalih inštalacij, itd., povzročene med delom ali ob izkopih, sanira izvajalec del na svoje stroške;</t>
  </si>
  <si>
    <t>REKAPITULACIJA</t>
  </si>
  <si>
    <t>SPLOŠNA DELA</t>
  </si>
  <si>
    <t xml:space="preserve">GRADBENA DELA OBJEKT </t>
  </si>
  <si>
    <t>OBRTNIŠKA DELA OBJEKT</t>
  </si>
  <si>
    <t>ZUNANJA UREDITEV 1. FAZA</t>
  </si>
  <si>
    <t>ZUNANJA UREDITEV 2. FAZA</t>
  </si>
  <si>
    <t>ELEKTRIČNE INŠTALACIJE  ZUNANJE   1. FAZA</t>
  </si>
  <si>
    <t>ELEKTRIČNE INŠTALACIJE  ZUNANJE  2. FAZA</t>
  </si>
  <si>
    <t>ELEKTRIČNE INŠTALACIJE OBJEKT</t>
  </si>
  <si>
    <t xml:space="preserve">STROJNE INŠTALACIJE OBJEKT </t>
  </si>
  <si>
    <t>SKUPAJ</t>
  </si>
  <si>
    <t>DDV</t>
  </si>
  <si>
    <t>VREDNOST Z DDV</t>
  </si>
  <si>
    <t>0 01 01</t>
  </si>
  <si>
    <t>kd</t>
  </si>
  <si>
    <t>0 01 02</t>
  </si>
  <si>
    <t>0 01 03</t>
  </si>
  <si>
    <t>0 01 04</t>
  </si>
  <si>
    <t>0 01 05</t>
  </si>
  <si>
    <t>SPLOŠNA DELA SKUPAJ</t>
  </si>
  <si>
    <t>1</t>
  </si>
  <si>
    <t>GRADBENA DELA OBJEKT</t>
  </si>
  <si>
    <t>1 01</t>
  </si>
  <si>
    <t>PRIPRAVLJALNA DELA</t>
  </si>
  <si>
    <t>1 02</t>
  </si>
  <si>
    <t xml:space="preserve">ZEMELJSKA DELA                                                                                                                                                                                                                                                </t>
  </si>
  <si>
    <t>1 03</t>
  </si>
  <si>
    <t xml:space="preserve">BETONSKA DELA                                                                                                                                                                                                                                                 </t>
  </si>
  <si>
    <t>1 04</t>
  </si>
  <si>
    <t xml:space="preserve">ZIDARSKA DELA                                                                                                                                                                                                                                                 </t>
  </si>
  <si>
    <t>1 05</t>
  </si>
  <si>
    <t xml:space="preserve">TESARSKA DELA                                                                                                                                                                                                                                                 </t>
  </si>
  <si>
    <t>1 06</t>
  </si>
  <si>
    <t>METEORNA KANALIZACIJA</t>
  </si>
  <si>
    <t>1 07</t>
  </si>
  <si>
    <t>FEKALNA KANALIZACIJA</t>
  </si>
  <si>
    <t>GRADBENA DELA SKUPAJ</t>
  </si>
  <si>
    <t>1 01 02</t>
  </si>
  <si>
    <t xml:space="preserve"> Strojno rušenje asfaltnega  tlaka deb.   10 cm z odvozom v stalno deponijo do    10,00 km.                                                                                                                                                                     </t>
  </si>
  <si>
    <t xml:space="preserve">m2  </t>
  </si>
  <si>
    <t>1 01 03</t>
  </si>
  <si>
    <t xml:space="preserve"> Odstranitev  dreves in grmovja.                                                                                                                                                                                                                                          </t>
  </si>
  <si>
    <t>PRIPRAVLJALNA DELA SKUPAJ</t>
  </si>
  <si>
    <t xml:space="preserve">            </t>
  </si>
  <si>
    <t xml:space="preserve">                                                                                                                                                                                                                                                               </t>
  </si>
  <si>
    <t xml:space="preserve">    </t>
  </si>
  <si>
    <t xml:space="preserve"> ZEMELJSKA DELA                                                                                                                                                                                                                                                </t>
  </si>
  <si>
    <t>1 02 01</t>
  </si>
  <si>
    <t xml:space="preserve">Zakoličba objekta  s postavitvijo profilov in zavarovanja.
</t>
  </si>
  <si>
    <t>1 02 02</t>
  </si>
  <si>
    <t xml:space="preserve">m3  </t>
  </si>
  <si>
    <t>1 02 03</t>
  </si>
  <si>
    <t>1 02 04</t>
  </si>
  <si>
    <t>1 02 05</t>
  </si>
  <si>
    <t>1 02 14</t>
  </si>
  <si>
    <t>m2</t>
  </si>
  <si>
    <t>1 02 06</t>
  </si>
  <si>
    <t>1 02 07</t>
  </si>
  <si>
    <t>1 02 08</t>
  </si>
  <si>
    <t>m3</t>
  </si>
  <si>
    <t>1 02 09</t>
  </si>
  <si>
    <t>1 02 10</t>
  </si>
  <si>
    <t>Poglobitev izkopa v delu dvigala.</t>
  </si>
  <si>
    <t>1 02 11</t>
  </si>
  <si>
    <t>1 02 12</t>
  </si>
  <si>
    <t>1 02 13</t>
  </si>
  <si>
    <t>ZEMELJSKA DELA SKUPAJ</t>
  </si>
  <si>
    <t xml:space="preserve"> BETONSKA DELA                                                                                                                                                                                                                                                 </t>
  </si>
  <si>
    <t>1 03 01</t>
  </si>
  <si>
    <t>1 03 02</t>
  </si>
  <si>
    <t>1 03 03</t>
  </si>
  <si>
    <t>1 03 04</t>
  </si>
  <si>
    <t>1 03 05</t>
  </si>
  <si>
    <t>1 03 06</t>
  </si>
  <si>
    <t>1 03 07</t>
  </si>
  <si>
    <t>1 03 08</t>
  </si>
  <si>
    <t>1 03 09</t>
  </si>
  <si>
    <t>1 03 10</t>
  </si>
  <si>
    <t>1 03 11</t>
  </si>
  <si>
    <t>1 03 13</t>
  </si>
  <si>
    <t>m'</t>
  </si>
  <si>
    <t>1 03 14</t>
  </si>
  <si>
    <t>Dobava in polaganje armature Bst 500 S premera do 12 mm.</t>
  </si>
  <si>
    <t>kg</t>
  </si>
  <si>
    <t>1 03 15</t>
  </si>
  <si>
    <t>Dobava in polaganje armature Bst 500 S premera nad 12 mm.</t>
  </si>
  <si>
    <t>1 03 16</t>
  </si>
  <si>
    <t>1 03 17</t>
  </si>
  <si>
    <t>Schoeck ISOKORB tip 1.2</t>
  </si>
  <si>
    <t>Schoeck Isokorb tip 1.2 kot nosilni element za termično ločitev zunanje (balkonske) plošče od AB stene. Za prosto previsne AB balkone. Izvedba v skladu s statičnim izračunom po programu Schoeck Isokorb po EC 2 normah in v skladu z navodili arhitekta oz. projektanta (statika) nosilne konstrukcije.</t>
  </si>
  <si>
    <t>kos</t>
  </si>
  <si>
    <t>- višina elementa: 16-25 cm</t>
  </si>
  <si>
    <t>- debelina izolacijske plasti: 8 cm</t>
  </si>
  <si>
    <t>- minimalna debelina AB plošče: 16 cm</t>
  </si>
  <si>
    <t>1 03 18</t>
  </si>
  <si>
    <t>Schoeck ISOKORB tip 2</t>
  </si>
  <si>
    <t>- dolžina elementa: 1 m</t>
  </si>
  <si>
    <t>1 03 19</t>
  </si>
  <si>
    <t>Schoeck ISOKORB tip 3</t>
  </si>
  <si>
    <t>- dolžina elementa: 35cm</t>
  </si>
  <si>
    <t>- višina elementa: 16-25cm</t>
  </si>
  <si>
    <t>- debelina izolacijske plasti: 6cm</t>
  </si>
  <si>
    <t>- minimalna debelina AB plošče: 16cm</t>
  </si>
  <si>
    <t>1 03 20</t>
  </si>
  <si>
    <t>Schoeck ISOKORB tip 4</t>
  </si>
  <si>
    <t>- dolžina elementa: 1m</t>
  </si>
  <si>
    <t>- višina elementa: 16- 25cm</t>
  </si>
  <si>
    <t>- debelina izolacijske plasti: 8cm</t>
  </si>
  <si>
    <t>1 03 21</t>
  </si>
  <si>
    <t xml:space="preserve">Schoeck Sistem trnov ESD-K 20 </t>
  </si>
  <si>
    <t>BETONSKA DELA SKUPAJ</t>
  </si>
  <si>
    <t>1.4.</t>
  </si>
  <si>
    <t xml:space="preserve"> ZIDARSKA DELA                                                                                                                                                                                                                                                 </t>
  </si>
  <si>
    <t>1 04 01</t>
  </si>
  <si>
    <t>1 04 02</t>
  </si>
  <si>
    <t>1 04 03</t>
  </si>
  <si>
    <t>1 04 04</t>
  </si>
  <si>
    <t>1 04 05</t>
  </si>
  <si>
    <t xml:space="preserve"> 1 04 06</t>
  </si>
  <si>
    <t>1 04 07</t>
  </si>
  <si>
    <t>1 04 08</t>
  </si>
  <si>
    <t>1 04 09</t>
  </si>
  <si>
    <t>1 04 10</t>
  </si>
  <si>
    <t>1 04 11</t>
  </si>
  <si>
    <t>1 04 12</t>
  </si>
  <si>
    <t xml:space="preserve">kd  </t>
  </si>
  <si>
    <t>1 04 13</t>
  </si>
  <si>
    <t xml:space="preserve">Dobava in vzidava inox vratnih pripir.                                                                                                                                                                                                                        </t>
  </si>
  <si>
    <t xml:space="preserve">m1  </t>
  </si>
  <si>
    <t>1 04 14</t>
  </si>
  <si>
    <t>1 04 15</t>
  </si>
  <si>
    <t>1 04 16</t>
  </si>
  <si>
    <t>1 04 17</t>
  </si>
  <si>
    <t>1 04 18</t>
  </si>
  <si>
    <t>1 04 19</t>
  </si>
  <si>
    <t>1 04 20</t>
  </si>
  <si>
    <t>1 04 21</t>
  </si>
  <si>
    <t>1 04 22</t>
  </si>
  <si>
    <t xml:space="preserve">Dobava in pritrjevanje kombi plošč debeline 5 cm za oblogo stene in stropa v prostoru pod tribunami v večnamenskem prostoru. </t>
  </si>
  <si>
    <t>1 02 23</t>
  </si>
  <si>
    <t xml:space="preserve">oce </t>
  </si>
  <si>
    <t>1 04 24</t>
  </si>
  <si>
    <t>1 04 25</t>
  </si>
  <si>
    <t>1 04 26</t>
  </si>
  <si>
    <t>Priprava in ureditev zemljine in zasejanje travnega semena, v obsegu tudi vzdrževanje zasaditve.</t>
  </si>
  <si>
    <t xml:space="preserve"> ZIDARSKA DELA   SKUPAJ                                                                                                                                                                                                                                           </t>
  </si>
  <si>
    <t xml:space="preserve"> TESARSKA DELA                                                                                                                                                                                                                                                 </t>
  </si>
  <si>
    <t>1 05 01</t>
  </si>
  <si>
    <t>1 05 02</t>
  </si>
  <si>
    <t>1 05 03</t>
  </si>
  <si>
    <t>1 05 04</t>
  </si>
  <si>
    <t>1 05 05</t>
  </si>
  <si>
    <t>1 05 06</t>
  </si>
  <si>
    <t>1 05 07</t>
  </si>
  <si>
    <t>1 05 08</t>
  </si>
  <si>
    <t>Izdelava enostranskega opaža AB sten dvigala  z razopažanjem in čiščenjem po končanih delih, komplet z vsemi zunanjimi in notranjimi transporti.</t>
  </si>
  <si>
    <t>1 05 09</t>
  </si>
  <si>
    <t>1 05 10</t>
  </si>
  <si>
    <t>1 05 11</t>
  </si>
  <si>
    <t>1 05 12</t>
  </si>
  <si>
    <t>1 05 13</t>
  </si>
  <si>
    <t>Izdelava opaža AB pravokotnih stebrov z razopažanjem in čiščenjem po končanih delih, komplet z vsemi zunanjimi in notranjimi transporti, objekt.</t>
  </si>
  <si>
    <t>1 05 14</t>
  </si>
  <si>
    <t>1 05 15</t>
  </si>
  <si>
    <t>1 05 16</t>
  </si>
  <si>
    <t>Izdelava opaža odprtin v AB stenah debeline 30 cm z razopažanjem in čiščenjem po končanih delih, komplet z vsemi zunanjimi in notranjimi transporti   (povezovalni hodnik)</t>
  </si>
  <si>
    <t>1 05 17</t>
  </si>
  <si>
    <t>Izdelava opaža AB enoramnega stopnišča in podestov z razopažanjem in čiščenjem po končanih delih, komplet z vsemi zunanjimi in notranjimi transporti.</t>
  </si>
  <si>
    <t>1 05 18</t>
  </si>
  <si>
    <t>1 05 19</t>
  </si>
  <si>
    <t>Izdelava delovnega odra v dvigalnem jašku.</t>
  </si>
  <si>
    <t>1 05 20</t>
  </si>
  <si>
    <t>1 05 21</t>
  </si>
  <si>
    <t>1 05 22</t>
  </si>
  <si>
    <t>1 05 23</t>
  </si>
  <si>
    <t>1 05 24</t>
  </si>
  <si>
    <t>1 05 25</t>
  </si>
  <si>
    <t>1 05 26</t>
  </si>
  <si>
    <t xml:space="preserve"> TESARSKA DELA  SKUPAJ                                                                                                                                                                                                                                              </t>
  </si>
  <si>
    <t>1 06 01</t>
  </si>
  <si>
    <t>Zakoličba meteorne kanalizacije smerno.</t>
  </si>
  <si>
    <t>m1</t>
  </si>
  <si>
    <t>1 06 02</t>
  </si>
  <si>
    <t>Zakoličba kanalizacije z gradbenimi profili, tako smerno kot višinsko. Izdelava zavarovanj gradbenih profilov.</t>
  </si>
  <si>
    <t>1 06 03</t>
  </si>
  <si>
    <t>1 06 04</t>
  </si>
  <si>
    <t>1 06 05</t>
  </si>
  <si>
    <t>Zasip jarka z tamponskim materialom, v plasteh po 30 cm, s planiranjem in utrejvanjem</t>
  </si>
  <si>
    <t>1 06 06</t>
  </si>
  <si>
    <t>Strojno nakladanje viška izkopanega materiala na prevozno sredstvo in odvoz v stalno deponijo, v ceni upoštevati tudi stroške deponiranja.</t>
  </si>
  <si>
    <t>1 06 07</t>
  </si>
  <si>
    <t>1 06 08</t>
  </si>
  <si>
    <t>1 06 09</t>
  </si>
  <si>
    <t>1 06 10</t>
  </si>
  <si>
    <t>1 06 11</t>
  </si>
  <si>
    <t>Kompletna izdelava meteornih jaškov iz bet. cevi premera 60 cm globine 65 cm</t>
  </si>
  <si>
    <t>1 06 12</t>
  </si>
  <si>
    <t>1 06 13</t>
  </si>
  <si>
    <t>1 06 14</t>
  </si>
  <si>
    <t>1 06 15</t>
  </si>
  <si>
    <t>1 06 16</t>
  </si>
  <si>
    <t>Izdelava prehoda kanalizacije skozi temeljno ploščo debeline 30 cm ali 40 cm za jaške - zatesnitev z nabrekajočim trakom.</t>
  </si>
  <si>
    <t>1 06 17</t>
  </si>
  <si>
    <t>Izdelava prehoda kanalizacije skozi temeljno ploščo debeline 30 cm ali 40 cm za cevi - zatesnitev z nabrekajočim trakom.</t>
  </si>
  <si>
    <t>1 06 18</t>
  </si>
  <si>
    <t>METEORNA KANALIZACIJA SKUPAJ</t>
  </si>
  <si>
    <t>1 07 01</t>
  </si>
  <si>
    <t>1 07 02</t>
  </si>
  <si>
    <t>1 07 03</t>
  </si>
  <si>
    <t>1 07 04</t>
  </si>
  <si>
    <t>1 07 05</t>
  </si>
  <si>
    <t>1 07 06</t>
  </si>
  <si>
    <t>1 07 07</t>
  </si>
  <si>
    <t>1 07 08</t>
  </si>
  <si>
    <t>1 07 09</t>
  </si>
  <si>
    <t>1 07 10</t>
  </si>
  <si>
    <t>1 07 11</t>
  </si>
  <si>
    <t>1 07 12</t>
  </si>
  <si>
    <t>1 07 13</t>
  </si>
  <si>
    <t>1 07 14</t>
  </si>
  <si>
    <t>1 07 15</t>
  </si>
  <si>
    <t>Kompletna izdelava revizijskega jaška iz PVC cevi premera 80 cm in globine 170, 185 cm, dobava in vzidava nerjavečega protismradnega pokrova, vrh pokrova obdelan kot tlak v prostoru.</t>
  </si>
  <si>
    <t>1 07 16</t>
  </si>
  <si>
    <t>Kompletna izdelava revizijskega jaška iz PVC cevi premera 60 cm in globine 115 cm, dobava in vzidava nerjavečega protismradnega pokrova, vrh pokrova obdelan kot tlak v prostoru.</t>
  </si>
  <si>
    <t>1 07 17</t>
  </si>
  <si>
    <t>1 07 18</t>
  </si>
  <si>
    <t>Dobava in vzidava fazonskih komadov za direktno priključitev kanalizacije na drugo kanalizacijsko cev.</t>
  </si>
  <si>
    <t>1 07 19</t>
  </si>
  <si>
    <t>Izdelava prehoda kanalizacije skozi temeljno ploščo debeline 30 cm ali 40 cm za jaške - zatesnitev z nabrekajočin trakom</t>
  </si>
  <si>
    <t>1 07 20</t>
  </si>
  <si>
    <t>1 07 21</t>
  </si>
  <si>
    <t xml:space="preserve">Preiskus vodotesnosti kanalizacije s predhodnim čiščenjem.                                                           </t>
  </si>
  <si>
    <t>FEKALNA KANALIZACIJA SKUPAJ</t>
  </si>
  <si>
    <t>2</t>
  </si>
  <si>
    <t xml:space="preserve"> OBRTNIŠKA DELA                                                                                                                                                                                                                                    </t>
  </si>
  <si>
    <t>2 01</t>
  </si>
  <si>
    <t xml:space="preserve">KROVSKOKLEPARSKA DELA                                                                                                                                                                                                                                         </t>
  </si>
  <si>
    <t>2 02</t>
  </si>
  <si>
    <t xml:space="preserve">KLJUČAVNIČARSKA DELA                                                                                                                                                                                                                                          </t>
  </si>
  <si>
    <t>2 03</t>
  </si>
  <si>
    <t>ALUMINIJASTI IN PVC IZDELKI</t>
  </si>
  <si>
    <t>2 04</t>
  </si>
  <si>
    <t>SENČILA IN ROLETE</t>
  </si>
  <si>
    <t>2 05</t>
  </si>
  <si>
    <t xml:space="preserve">MIZARSKA DELA                                                                                                                                                                                                                                                 </t>
  </si>
  <si>
    <t>2 06</t>
  </si>
  <si>
    <t xml:space="preserve">KERAMIKA                                                                                                                                                                                                                                                      </t>
  </si>
  <si>
    <t>2 07</t>
  </si>
  <si>
    <t xml:space="preserve">KAMEN                                                                                                                                                                                                                                                         </t>
  </si>
  <si>
    <t>2 08</t>
  </si>
  <si>
    <t>MAVČNE STENE IN STROPOVI</t>
  </si>
  <si>
    <t>2 09</t>
  </si>
  <si>
    <t>TLAKARSKA DELA</t>
  </si>
  <si>
    <t>2 10</t>
  </si>
  <si>
    <t>SLIKOPLESKARSKA DELA</t>
  </si>
  <si>
    <t>2 11</t>
  </si>
  <si>
    <t xml:space="preserve">FASADERSKA DELA                                                                                                                                                                                                                                               </t>
  </si>
  <si>
    <t>2 12</t>
  </si>
  <si>
    <t>DVIGALO</t>
  </si>
  <si>
    <t>2 13</t>
  </si>
  <si>
    <t>ODVODNAVANJE STREHE - PLUVIA</t>
  </si>
  <si>
    <t>OBRTNIŠKA DELA SKUPAJ</t>
  </si>
  <si>
    <t xml:space="preserve"> KROVSKOKLEPARSKA DELA                                                                                                                                                                                                                                         </t>
  </si>
  <si>
    <t>2 01 01</t>
  </si>
  <si>
    <t>Dobava in vgraditev ravne nepohodne strehe:  tesnjena PE parna zapora Sd min 400m (npr. Sarnavap 2000E) položena na AB ploščo v naklonu, na spojih medsebojno tesnjena, homogeni priključki na površine prebojev oz. na zunanjo atiko, toplotna izolacija (EPS 100, 2x10+6cm, skupaj 26cm), ločilni PP Geotekstil (npr. S-Felt VS 140), hidroizolacija SIKAPLAN 15G, enojno stabilizirana, mehansko pritrjena v podlago skladno z načinom pritrjevanja (izračun po določili Eurocode 1), zvezno robno fiksiranje z robnimi Sarnabar profili, vključno z vsem montažnim in pritrdilnim materialom. Vključno z vertikalnimi zaključki strehe na parapetih in prebojih skozi streho.</t>
  </si>
  <si>
    <t>2 01 02</t>
  </si>
  <si>
    <t>2 01 03</t>
  </si>
  <si>
    <t>Dobava in vgraditev ravne nepohodne strehe enake sestave kot točka 01, brez toplotne izolacije.</t>
  </si>
  <si>
    <t>2 01 04</t>
  </si>
  <si>
    <t>2 01 05</t>
  </si>
  <si>
    <t>2 01 06</t>
  </si>
  <si>
    <t>2 01 07</t>
  </si>
  <si>
    <t>2 01 08</t>
  </si>
  <si>
    <t>2 01 09</t>
  </si>
  <si>
    <t>2 01 10</t>
  </si>
  <si>
    <t>2 01 11</t>
  </si>
  <si>
    <t>2 01 12</t>
  </si>
  <si>
    <t>2 01 13</t>
  </si>
  <si>
    <t>2 01 14</t>
  </si>
  <si>
    <t>2 01 15</t>
  </si>
  <si>
    <t xml:space="preserve"> KROVSKOKLEPARSKA DELA   SKUPAJ                                                                                                                                                                                                                                     </t>
  </si>
  <si>
    <t xml:space="preserve"> KLJUČAVNIČARSKA DELA                                                                                                                                                                                                                                          </t>
  </si>
  <si>
    <t>2 02 01</t>
  </si>
  <si>
    <t>2 02 02</t>
  </si>
  <si>
    <t>2 02 03</t>
  </si>
  <si>
    <t>2 02 04</t>
  </si>
  <si>
    <t>2 02 05</t>
  </si>
  <si>
    <t>2 02 06</t>
  </si>
  <si>
    <t>2 02 07</t>
  </si>
  <si>
    <t>2 02 08</t>
  </si>
  <si>
    <t xml:space="preserve">Izdelava, dobava in montaža ograje zunanjih prostorov v učilnicah 1. in 2. razreda, višine 1,20 cm, ograja Živex tip BEKAERT Nylofor 3D, komplet s stebrički. </t>
  </si>
  <si>
    <t>2 02 09</t>
  </si>
  <si>
    <t>2 02 10</t>
  </si>
  <si>
    <t>2 02 11</t>
  </si>
  <si>
    <t>2 02 12</t>
  </si>
  <si>
    <t xml:space="preserve">Izdelava in dobava inox kotnikov 10 x 20 cm iz pločevine deb. 0,8 mm za pokirvanje toplotne izolacije ob temeljni plošči na mestih prehodov z zunanjih tlakovcev na notranji tlal na vseh vratih v pritličju. Kotniki pritrjeni na slepi podboj pod vrati in na naklonski beton. Preko izvedenega notranjega tlaka v prostorih  na pripiro zatesnjeno pritrjen inox kotnik 2 x 3 cm deb. 0,8 mm . V obsegu dela zajeta kompletna obdelava po detajlu.                                                                   </t>
  </si>
  <si>
    <t>2 02 13</t>
  </si>
  <si>
    <t>kpl</t>
  </si>
  <si>
    <t>m</t>
  </si>
  <si>
    <t>2 02 15</t>
  </si>
  <si>
    <t>2 02 16</t>
  </si>
  <si>
    <t>KLJUČAVNIČARSKA DELA SKUPAJ</t>
  </si>
  <si>
    <t>ALU IZDELKI</t>
  </si>
  <si>
    <t xml:space="preserve"> </t>
  </si>
  <si>
    <t xml:space="preserve">Zahteve za celotni sistem oken, sten in vrat: </t>
  </si>
  <si>
    <t>Umax = 1,1 W/m2K</t>
  </si>
  <si>
    <t xml:space="preserve">g (faktor prepustnosti sončnega obsevanja stekla) &gt;50%, (razen pri izdelkih, kjer je navedeno, da mora biti g &lt; 50%) Steklo naravne barve. </t>
  </si>
  <si>
    <t>Lt&gt; 60%</t>
  </si>
  <si>
    <t>zvočna izolativnost min. 40 db.</t>
  </si>
  <si>
    <t>Stekla na vseh vratih varnostna.</t>
  </si>
  <si>
    <t>Na vseh oknih, ki se odpirajo na ventus, predvideti podaljšana držala za odpiranje ventusov.</t>
  </si>
  <si>
    <t xml:space="preserve">Upoštevati pri vseh vratih, kjer je predvidena cilindrična ključavnica, da se dobavi brez vložka, ker bo izdelan sistemski ključ za celotni objekt. </t>
  </si>
  <si>
    <t>2 03 01</t>
  </si>
  <si>
    <t xml:space="preserve">O1 </t>
  </si>
  <si>
    <t>2 03 02</t>
  </si>
  <si>
    <t>O1 /1</t>
  </si>
  <si>
    <t>2 03 03</t>
  </si>
  <si>
    <t>O2</t>
  </si>
  <si>
    <t>2 03 04</t>
  </si>
  <si>
    <t xml:space="preserve">O3 </t>
  </si>
  <si>
    <t>2 03 05</t>
  </si>
  <si>
    <t xml:space="preserve">O3/1 </t>
  </si>
  <si>
    <t>2 03 06</t>
  </si>
  <si>
    <t xml:space="preserve">O4 </t>
  </si>
  <si>
    <t>2 03 07</t>
  </si>
  <si>
    <t xml:space="preserve">O5 </t>
  </si>
  <si>
    <t>2 03 08</t>
  </si>
  <si>
    <t xml:space="preserve">O6 </t>
  </si>
  <si>
    <t>2 03 09</t>
  </si>
  <si>
    <t>O6 /1</t>
  </si>
  <si>
    <t>O6 /2</t>
  </si>
  <si>
    <t>2 03 10</t>
  </si>
  <si>
    <t>O7</t>
  </si>
  <si>
    <t>2 03 11</t>
  </si>
  <si>
    <t>O7/1</t>
  </si>
  <si>
    <t>2 03 12</t>
  </si>
  <si>
    <t>O8</t>
  </si>
  <si>
    <t>2 03 13</t>
  </si>
  <si>
    <t>O9</t>
  </si>
  <si>
    <t>2 03 14</t>
  </si>
  <si>
    <t>O9/1</t>
  </si>
  <si>
    <t>2 03 15</t>
  </si>
  <si>
    <t>O10</t>
  </si>
  <si>
    <t>2 03 16</t>
  </si>
  <si>
    <t>O10/1</t>
  </si>
  <si>
    <t>2 03 17</t>
  </si>
  <si>
    <t>O10/2</t>
  </si>
  <si>
    <t>2 03 18</t>
  </si>
  <si>
    <t>O10/3</t>
  </si>
  <si>
    <t>2 03 19</t>
  </si>
  <si>
    <t>O10/4</t>
  </si>
  <si>
    <t>2 03 20</t>
  </si>
  <si>
    <t>O10/5</t>
  </si>
  <si>
    <t>2 03 21</t>
  </si>
  <si>
    <t>O10/6</t>
  </si>
  <si>
    <t>2 03 22</t>
  </si>
  <si>
    <t>O11</t>
  </si>
  <si>
    <t>2 03 23</t>
  </si>
  <si>
    <t>O12</t>
  </si>
  <si>
    <t>2 03 24</t>
  </si>
  <si>
    <t>O12/1</t>
  </si>
  <si>
    <t>2 03 25</t>
  </si>
  <si>
    <t>O13</t>
  </si>
  <si>
    <t>2 03 26</t>
  </si>
  <si>
    <t>O14</t>
  </si>
  <si>
    <t>2 03 27</t>
  </si>
  <si>
    <t>O15</t>
  </si>
  <si>
    <t>2 03 28</t>
  </si>
  <si>
    <t>O16</t>
  </si>
  <si>
    <t>2 03 29</t>
  </si>
  <si>
    <t>O16/1</t>
  </si>
  <si>
    <t>2 03 30</t>
  </si>
  <si>
    <t>O17</t>
  </si>
  <si>
    <t>2 03 31</t>
  </si>
  <si>
    <t>O17/1</t>
  </si>
  <si>
    <t>2 03 32</t>
  </si>
  <si>
    <t>O17/2</t>
  </si>
  <si>
    <t>2 03 33</t>
  </si>
  <si>
    <t>O17/3</t>
  </si>
  <si>
    <t>2 03 34</t>
  </si>
  <si>
    <t>O18</t>
  </si>
  <si>
    <t>2 03 35</t>
  </si>
  <si>
    <t>O19</t>
  </si>
  <si>
    <t>2 03 36</t>
  </si>
  <si>
    <t>O20</t>
  </si>
  <si>
    <t>2 03 37</t>
  </si>
  <si>
    <t>O21</t>
  </si>
  <si>
    <t>2 03 38</t>
  </si>
  <si>
    <t>O22</t>
  </si>
  <si>
    <t>2 03 39</t>
  </si>
  <si>
    <t>O23</t>
  </si>
  <si>
    <t>2 03 40</t>
  </si>
  <si>
    <t>O24</t>
  </si>
  <si>
    <t>2 03 41</t>
  </si>
  <si>
    <t>O25</t>
  </si>
  <si>
    <t>2 03 42</t>
  </si>
  <si>
    <t>O25/1</t>
  </si>
  <si>
    <t>2 03 43</t>
  </si>
  <si>
    <t>O25/2</t>
  </si>
  <si>
    <t>2 03 44</t>
  </si>
  <si>
    <t>O25/3</t>
  </si>
  <si>
    <t>2 03 45</t>
  </si>
  <si>
    <t>O26</t>
  </si>
  <si>
    <t>2 03 46</t>
  </si>
  <si>
    <t>O26/1</t>
  </si>
  <si>
    <t>2 03 47</t>
  </si>
  <si>
    <t>O27</t>
  </si>
  <si>
    <t>2 03 48</t>
  </si>
  <si>
    <t>O28</t>
  </si>
  <si>
    <t>2 03 49</t>
  </si>
  <si>
    <t>O28/1</t>
  </si>
  <si>
    <t>2 03 50</t>
  </si>
  <si>
    <t>O29</t>
  </si>
  <si>
    <t>2 03 51</t>
  </si>
  <si>
    <t>O30</t>
  </si>
  <si>
    <t>2 03 52</t>
  </si>
  <si>
    <t>O31</t>
  </si>
  <si>
    <t>2 03 53</t>
  </si>
  <si>
    <t>O32</t>
  </si>
  <si>
    <t>2 03 54</t>
  </si>
  <si>
    <t>O33</t>
  </si>
  <si>
    <t>2 03 55</t>
  </si>
  <si>
    <t>O34</t>
  </si>
  <si>
    <t>2 03 56</t>
  </si>
  <si>
    <t>ALUV1</t>
  </si>
  <si>
    <t>2 03 57</t>
  </si>
  <si>
    <t>ALUV2</t>
  </si>
  <si>
    <t>2 03 58</t>
  </si>
  <si>
    <t>ALUV3pož</t>
  </si>
  <si>
    <t>2 03 59</t>
  </si>
  <si>
    <t>ALUV4</t>
  </si>
  <si>
    <t xml:space="preserve">Notranja steklena stena 305/300 z vrati 90/210 svetlo, zidarska odprtina 305/340, obešen strop na 3,00 m. Zvočna izolacija 28 db, ena prečka na 1,00 m od tal, ena na 2,20 m od tal, na krilu vrat od 1 m do tal štiri prečke montirane z obeh strani stekel, cilindrična ključavnica, samozapiralo. </t>
  </si>
  <si>
    <t>2 03 60</t>
  </si>
  <si>
    <t>ALUV5</t>
  </si>
  <si>
    <t>Dvokrilna vhodna vrata 180/260, krila vrat 2x90/250, svetla odprtina 180/250, od 1,00 m navzdol montirane štiri prečke z obeh strani stekla, na obeh krilih mat krom večja odrivna kljuka, samozapiralo. Odpirata se obe krili. Elektromagnetno zaklepanje.</t>
  </si>
  <si>
    <t>2 03 61</t>
  </si>
  <si>
    <t>ALUV6pož</t>
  </si>
  <si>
    <t>2 03 62</t>
  </si>
  <si>
    <t>ALUV7</t>
  </si>
  <si>
    <t xml:space="preserve">Vhodna stena na glavnem vhodu 839/300, z dvojimi dvokrilnimi vrati 180/250 svetlo, ostalo fiksno. Na fiksnih delih prečka na 1,00 m od tal. Na krilih vrat od 1,00 m navzdol montirane po štiri prečke z vsake strani stekel in večje mat krom odrivne kljuke. Samozapirala na vseh krilih. Elektromagnetno zaklepanje, varnostno steklo. </t>
  </si>
  <si>
    <t>2 03 63</t>
  </si>
  <si>
    <t>ALUV8</t>
  </si>
  <si>
    <t>2 03 64</t>
  </si>
  <si>
    <t>ALUV9</t>
  </si>
  <si>
    <t>2 03 64a</t>
  </si>
  <si>
    <t>ALUV9/1</t>
  </si>
  <si>
    <t>Dvokrilna polna vrata 180/280, toplotnoizolirana. Cilindrična ključavnica.</t>
  </si>
  <si>
    <t>2 03 65</t>
  </si>
  <si>
    <t>ALUV10</t>
  </si>
  <si>
    <t>2 03 66</t>
  </si>
  <si>
    <t>ALUV11</t>
  </si>
  <si>
    <t>2 03 67</t>
  </si>
  <si>
    <t>ALUV12pož</t>
  </si>
  <si>
    <t>2 03 68</t>
  </si>
  <si>
    <t>ALUV13pož</t>
  </si>
  <si>
    <t>2 03 69</t>
  </si>
  <si>
    <t>ALUV14</t>
  </si>
  <si>
    <t>2 04 01</t>
  </si>
  <si>
    <t>2 04 02</t>
  </si>
  <si>
    <t>2 04 03</t>
  </si>
  <si>
    <t>2 04 04</t>
  </si>
  <si>
    <t xml:space="preserve">kos </t>
  </si>
  <si>
    <t>2 04 05</t>
  </si>
  <si>
    <t>2 04 06</t>
  </si>
  <si>
    <t>SENČILA IN ROLETE SKUPAJ</t>
  </si>
  <si>
    <t xml:space="preserve"> MIZARSKA DELA                                                                                                                                                                                                                                                 </t>
  </si>
  <si>
    <t>2 05 01</t>
  </si>
  <si>
    <t>V1</t>
  </si>
  <si>
    <t>2 05 02</t>
  </si>
  <si>
    <t>V1p</t>
  </si>
  <si>
    <t>2 05 03</t>
  </si>
  <si>
    <t>V2</t>
  </si>
  <si>
    <t>2 05 04</t>
  </si>
  <si>
    <t>V2p</t>
  </si>
  <si>
    <t>2 05 05</t>
  </si>
  <si>
    <t>V3</t>
  </si>
  <si>
    <t>V3p</t>
  </si>
  <si>
    <t>2 05 06</t>
  </si>
  <si>
    <t>V4</t>
  </si>
  <si>
    <t>V4p</t>
  </si>
  <si>
    <t>2 05 07</t>
  </si>
  <si>
    <t>V5</t>
  </si>
  <si>
    <t>2 05 08</t>
  </si>
  <si>
    <t>DS1</t>
  </si>
  <si>
    <t>2 05 09</t>
  </si>
  <si>
    <t>V6</t>
  </si>
  <si>
    <t>2 05 10</t>
  </si>
  <si>
    <t>V7</t>
  </si>
  <si>
    <t>2 05 11</t>
  </si>
  <si>
    <t>V8</t>
  </si>
  <si>
    <t>2 05 12</t>
  </si>
  <si>
    <t>V9</t>
  </si>
  <si>
    <t>2 05 13</t>
  </si>
  <si>
    <t>PS - PREGRADNE SANITARNE STENE Z VRATI</t>
  </si>
  <si>
    <t xml:space="preserve">Izdelava dobava in montaža sanitarnih pregrad z vrati v vseh sanitarijah 10 cm dvignjeno od tal do višine 210 cm, vrata s sanitarnimi kljukami z notranje strani, v alu nosilni konstrukciji in z laminatnimi pralnimi oblogami v barvi po izbiri, več barv, vgrajenih 40 kosov vrat, izvedba po shemah projektanta. </t>
  </si>
  <si>
    <t>2 05 14</t>
  </si>
  <si>
    <t>OBLOGA TRIBUN</t>
  </si>
  <si>
    <t>nastopnih ploskev deb. 2,4 cm</t>
  </si>
  <si>
    <t>stranskih ploskev 1,2 cm</t>
  </si>
  <si>
    <t>OKENSKE POLICE  in OBLOGA V POVEZOVALNEM HODNIKU</t>
  </si>
  <si>
    <t>2 05 15</t>
  </si>
  <si>
    <t>2 05 16</t>
  </si>
  <si>
    <t>2 05 17</t>
  </si>
  <si>
    <t xml:space="preserve"> KERAMIKA                                                                                                                                                                                                                                                      </t>
  </si>
  <si>
    <t>2 06 01</t>
  </si>
  <si>
    <t>2 06 02</t>
  </si>
  <si>
    <t>2 06 03</t>
  </si>
  <si>
    <t>2 06 04</t>
  </si>
  <si>
    <t>2 06 06</t>
  </si>
  <si>
    <t xml:space="preserve"> KERAMIKA   SKUPAJ                                                                                                                                                                                                                                                   </t>
  </si>
  <si>
    <t xml:space="preserve"> KAMEN                                                                                                                                                                                                                                                         </t>
  </si>
  <si>
    <t>2 07 01</t>
  </si>
  <si>
    <t>2 07 02</t>
  </si>
  <si>
    <t>2 07 03</t>
  </si>
  <si>
    <t>2 07 04</t>
  </si>
  <si>
    <t>2 07 05</t>
  </si>
  <si>
    <t xml:space="preserve"> KAMEN   SKUPAJ                                                                                                                                                                                                                                                   </t>
  </si>
  <si>
    <t>MAVČNE  STENE IN STROPOVI</t>
  </si>
  <si>
    <t>2 08 01</t>
  </si>
  <si>
    <t>2 08 02</t>
  </si>
  <si>
    <t>2 08 03</t>
  </si>
  <si>
    <t>2 08 04</t>
  </si>
  <si>
    <t>2 08 05</t>
  </si>
  <si>
    <t>2 08 06</t>
  </si>
  <si>
    <t>2 08 07</t>
  </si>
  <si>
    <t>2 08 08</t>
  </si>
  <si>
    <t>Dobava in montaža zapore hodnika nad požarnimi vrati s požarno mavčno steno EI60, zatesnitev s požarnim kitom na strop in stranske stene.</t>
  </si>
  <si>
    <t>MAVČNE  STENE IN STROPOVI SKUPAJ</t>
  </si>
  <si>
    <t xml:space="preserve">TLAKARSKA DELA                                                                                                                                                                                                                                                </t>
  </si>
  <si>
    <t>2 09 01</t>
  </si>
  <si>
    <t>2 09 02</t>
  </si>
  <si>
    <t>2 09 03</t>
  </si>
  <si>
    <t>Dobava in montaža obloge podestov z linolejem, kot ostali tlak na hodnikih.</t>
  </si>
  <si>
    <t>2 09 04</t>
  </si>
  <si>
    <t>2 09 05</t>
  </si>
  <si>
    <t>2 09 06</t>
  </si>
  <si>
    <t>2 09 07</t>
  </si>
  <si>
    <t>2 09 08</t>
  </si>
  <si>
    <t>2 09 09</t>
  </si>
  <si>
    <t>Dobava in polaganje PVC tipskih stopniščnih elementov - širina nastopne ploskve 260 cm, globina 30 cm, višina stopnice 17 cm, z obzidno PVC letvico, barva po izbiri projektanta, povezovalni hodnik. Točne mere vzeti na objektu.</t>
  </si>
  <si>
    <t xml:space="preserve"> TLAKARSKA DELA                                                                                                                                                                                                                                                </t>
  </si>
  <si>
    <t xml:space="preserve"> SLIKOPLESKARSKA DELA                                                                                                                                                                                                                                                </t>
  </si>
  <si>
    <t>2 10 01</t>
  </si>
  <si>
    <t>betonske površine</t>
  </si>
  <si>
    <t>ometane površine</t>
  </si>
  <si>
    <t>mavčne površine</t>
  </si>
  <si>
    <t>2 10 02</t>
  </si>
  <si>
    <t>2 10 03</t>
  </si>
  <si>
    <t>2 10 04</t>
  </si>
  <si>
    <t>2 10 05</t>
  </si>
  <si>
    <t>2 10 06</t>
  </si>
  <si>
    <t>2 10 07</t>
  </si>
  <si>
    <t>2 10 08</t>
  </si>
  <si>
    <t>SLIKOPLESKARSKA DELA SKUPAJ</t>
  </si>
  <si>
    <t xml:space="preserve"> FASADERSKA DELA                                                                                                                                                                                                                                               </t>
  </si>
  <si>
    <t>2 11 01</t>
  </si>
  <si>
    <t>2 11 02</t>
  </si>
  <si>
    <t>50m2</t>
  </si>
  <si>
    <t>2 11 03</t>
  </si>
  <si>
    <t xml:space="preserve"> FASADERSKA DELA   SKUPAJ                                                                                                                                                                                                                                      </t>
  </si>
  <si>
    <t>2 12 01</t>
  </si>
  <si>
    <t>DVIGALO SKUPAJ</t>
  </si>
  <si>
    <t>ODVODNJAVANJE STREHE - PLUVIA</t>
  </si>
  <si>
    <t xml:space="preserve">V ceni upoštevati dobavo  materiala in izvedbo vključno z vgrajevanjem odtočnikov v hidroizolacijsko membrano kritine in vključno z dobavo, montažo in s priključitvijo vertikalnih odtokov na jaške po armiranobetonsko talno ploščo pod pritličjem.  </t>
  </si>
  <si>
    <t>2 13 01</t>
  </si>
  <si>
    <t>VTOČNIKI</t>
  </si>
  <si>
    <t>Pluvia vtočnik 12 l DAF, brez ogrevanja</t>
  </si>
  <si>
    <t>Pluvia osnovni element (komplet)</t>
  </si>
  <si>
    <t>Pluvia prirobnica za parno zaporo</t>
  </si>
  <si>
    <t>Pritrdilna pločevina</t>
  </si>
  <si>
    <t>2 13 02</t>
  </si>
  <si>
    <t>CEVI</t>
  </si>
  <si>
    <t>PE-HD cev v palicah, d 40</t>
  </si>
  <si>
    <t>PE-HD cev v palicah, d 50</t>
  </si>
  <si>
    <t>PE-HD cev v palicah, d 56</t>
  </si>
  <si>
    <t>PE-HD Cev v palicah, d 63</t>
  </si>
  <si>
    <t>PE-HDCev v palicah, d 75</t>
  </si>
  <si>
    <t>PE-HD cev v palicah, d 90</t>
  </si>
  <si>
    <t>PE-HD cev v palicah, d 110</t>
  </si>
  <si>
    <t>PE-HD cev v palicah, d 125</t>
  </si>
  <si>
    <t>PE-HD cev v palicah, d 160</t>
  </si>
  <si>
    <t>PE-HD cev v palicah, d 200</t>
  </si>
  <si>
    <t>2 13 03</t>
  </si>
  <si>
    <t>FAZONSKI KOSI</t>
  </si>
  <si>
    <t>PE-HD elektro-varilna spojka, d 40</t>
  </si>
  <si>
    <t>PE-HD lok 45°, d 50</t>
  </si>
  <si>
    <t>PE-HD lok 90° dolgi, d 50</t>
  </si>
  <si>
    <t>PE-HD odcep 45°, d 50/50</t>
  </si>
  <si>
    <t>PE-HD dolga spojka d 50</t>
  </si>
  <si>
    <t>PE-HD elektro-varilna spojka, d 50</t>
  </si>
  <si>
    <t>PE-HD lok 45°, d 56</t>
  </si>
  <si>
    <t>PE-HD lok 90° dolgi, d 56</t>
  </si>
  <si>
    <t>PE-HD odcep 45°, d 56/56</t>
  </si>
  <si>
    <t>PE-HD redukcija - ekscentrična, kratka, d 56/40</t>
  </si>
  <si>
    <t>PE-HD redukcija - ekscentrična, kratka, d 56/50</t>
  </si>
  <si>
    <t>PE-HD dolga spojka</t>
  </si>
  <si>
    <t>PE-HD nastavki z navojem in zaključnim pokrovom, d 56</t>
  </si>
  <si>
    <t>PE-HD elektro-varilna spojka, d 56</t>
  </si>
  <si>
    <t>PE-HD lok 45°, d 63</t>
  </si>
  <si>
    <t>PE-HD lok 90° dolgi, d 63</t>
  </si>
  <si>
    <t>PE-HD odcep 45°, d 63/50</t>
  </si>
  <si>
    <t>PE-HD redukcija - ekscentrična, kratka, d 63/50</t>
  </si>
  <si>
    <t>PE-HD redukcija - ekscentrična, kratka, d 63/56</t>
  </si>
  <si>
    <t>PE-HD elektro-varilna spojka,  d 63</t>
  </si>
  <si>
    <t>PE-HDLok 45°, d 75</t>
  </si>
  <si>
    <t>PE-HDLok 90° dolgi, d 75</t>
  </si>
  <si>
    <t>PE-HD odcep 45°, d 75/75</t>
  </si>
  <si>
    <t>PE-HD redukcija - ekscentrična, kratka, d 75/40</t>
  </si>
  <si>
    <t>PE-HD redukcija - ekscentrična, kratka, d 75/50</t>
  </si>
  <si>
    <t>PE-HD redukcija - ekscentrična, kratka, d 75/56</t>
  </si>
  <si>
    <t>PE-HD redukcija - ekscentrična, kratka, d 75/63</t>
  </si>
  <si>
    <t>PE-HD elektro-varilna spojka, d 75</t>
  </si>
  <si>
    <t>PE-HD lok 45°, d 90</t>
  </si>
  <si>
    <t>PE-HD lok 90° dolgi, d 90</t>
  </si>
  <si>
    <t>PE-HD odcep 45°, d 90/56</t>
  </si>
  <si>
    <t>PE-HD odcep 45°, d 90/75</t>
  </si>
  <si>
    <t>PE-HD odcep 45°, d 90/90</t>
  </si>
  <si>
    <t>PE-HD čistilni kos 90° z okroglo odprtino, d 90</t>
  </si>
  <si>
    <t>PE-HD redukcija - ekscentrična, kratka, d 90/50</t>
  </si>
  <si>
    <t>PE-HD redukcija - ekscentrična, kratka, d 90/56</t>
  </si>
  <si>
    <t>PE-HD redukcija - ekscentrična, kratka, d 90/75</t>
  </si>
  <si>
    <t>PE-HD dolga spojka z dvojnim robom, d 90</t>
  </si>
  <si>
    <t>PE-HD elektro-varilna spojka, d 90</t>
  </si>
  <si>
    <t>PE-HD lok 45°, d 110</t>
  </si>
  <si>
    <t>PE-HD odcep 45°, d 110/50</t>
  </si>
  <si>
    <t>PE-HD odcep 45°, d 110/90</t>
  </si>
  <si>
    <t>PE-HD čistilni kos 90° z okroglo odprtino, d 110</t>
  </si>
  <si>
    <t>PE-HD redukcija - ekscentrična, kratka, d 110/63</t>
  </si>
  <si>
    <t>PE-HD redukcija - ekscentrična, kratka, d 110/90</t>
  </si>
  <si>
    <t>PE-HD dolga spojka z dvojnim robom, d 110</t>
  </si>
  <si>
    <t>PE-HD elektro-varilna spojka, d 110</t>
  </si>
  <si>
    <t>PE-HD lok 45°,  d 125</t>
  </si>
  <si>
    <t>PE-HD odcep 45°,  d 125/110</t>
  </si>
  <si>
    <t>PE-HD redukcija - ekscentrična, kratka,  d 125/110</t>
  </si>
  <si>
    <t>PE-HD elektro-varilna spojka,  d 125</t>
  </si>
  <si>
    <t>PE-HD lok 45°, d 160</t>
  </si>
  <si>
    <t>PE-HD odcep 45°, d 160/125</t>
  </si>
  <si>
    <t>PE-HD redukcija - ekscentrična, kratka, d 160/110</t>
  </si>
  <si>
    <t>PE-HD elektro-varilna spojka, d 160</t>
  </si>
  <si>
    <t>PE-HD segmentni lok 45°, d 200</t>
  </si>
  <si>
    <t>PE-HD odcep 45°, d 200/110</t>
  </si>
  <si>
    <t>PE-HD čistilni kos 90° z ovalno odprtino, d 200</t>
  </si>
  <si>
    <t>PE-HD redukcija - ekscentrična, dolga,  d200/160</t>
  </si>
  <si>
    <t>PE-HD dolga spojka, d 200</t>
  </si>
  <si>
    <t>PE-HD elektro-varilna spojka z napravo za izklop, d 200</t>
  </si>
  <si>
    <t>Število spojnih mest</t>
  </si>
  <si>
    <t>2 13 04</t>
  </si>
  <si>
    <t>DODATNI MATERIAL</t>
  </si>
  <si>
    <t>Izolacija cevi (armaflex ali podobno)</t>
  </si>
  <si>
    <t>2 13 05</t>
  </si>
  <si>
    <t>OSTALI GEBERIT MATERIAL</t>
  </si>
  <si>
    <t>PE-HD elektro-varilni trak za fiksno točko, d 50</t>
  </si>
  <si>
    <t>Cevna objemka-kombi s spojko G1/2'', nastavljiva d 50</t>
  </si>
  <si>
    <t>PluviaFix  nastavljiva cevna objemka, d 50</t>
  </si>
  <si>
    <t>Osnovna pritrdilna plošča - oglata, 2 luknji s spojko G1/2''</t>
  </si>
  <si>
    <t>Osnovna pritrdilna plošča - oglata, 2 luknji s spojko G1''</t>
  </si>
  <si>
    <t>Osnovna pritrdilna plošča - okrogla, 3 luknje s spojko M10</t>
  </si>
  <si>
    <t>PluviaFix element za obešanje nosilne tračnice</t>
  </si>
  <si>
    <t>PluviaFix profilna štirikotna nosilna tračnica</t>
  </si>
  <si>
    <t>PluviaFix vezni element nosilne tračnice</t>
  </si>
  <si>
    <t>PluviaFix pritrdilna zagozda</t>
  </si>
  <si>
    <t>PE-HD elektro-varilni trak za fiksno točko, d 56</t>
  </si>
  <si>
    <t>Cevna objemka-kombi s spojko G1/2'', nastavljiva d 56</t>
  </si>
  <si>
    <t>PluviaFix  nastavljiva cevna objemka d 56</t>
  </si>
  <si>
    <t>PE-HD elektro-varilni trak za fiksno točko, d 63</t>
  </si>
  <si>
    <t>Cevna objemka-kombi s spojko G1/2'', nastavljiva d 63</t>
  </si>
  <si>
    <t>PluviaFix  nastavljiva cevna objemka d 63</t>
  </si>
  <si>
    <t>PE-HD elektro-varilni trak za fiksno točko, d 75</t>
  </si>
  <si>
    <t>Cevna objemka-kombi s spojko G1/2'', nastavljiva, d 75</t>
  </si>
  <si>
    <t>PluviaFix  nastavljiva cevna objemka, d 75</t>
  </si>
  <si>
    <t>PE-HD elektro-varilni trak za fiksno točko, d 90</t>
  </si>
  <si>
    <t>Cevna objemka-kombi s spojko G1/2'', nastavljiva, d 90</t>
  </si>
  <si>
    <t>PluviaFix  nastavljiva cevna objemka, d 90</t>
  </si>
  <si>
    <t>PE-HD elektro-varilni trak za fiksno točko, d 110</t>
  </si>
  <si>
    <t>Cevna objemka-kombi s spojko G1/2'', nastavljiva, d 110</t>
  </si>
  <si>
    <t>PluviaFix  nastavljiva cevna objemka, d 110</t>
  </si>
  <si>
    <t>PE-HD elektro-varilni trak za fiksno točko,  d 125</t>
  </si>
  <si>
    <t>PluviaFix  nastavljiva cevna objemka,  d 125</t>
  </si>
  <si>
    <t>PE-HD elektro-varilni trak za fiksno točko, d 160</t>
  </si>
  <si>
    <t>Cevna objemka-kombi s spojko G1/2'', nastavljiva, d 160</t>
  </si>
  <si>
    <t>PluviaFix  nastavljiva cevna objemka, d 160</t>
  </si>
  <si>
    <t>PE-HD elektro-varilni trak za fiksno točko, d 200</t>
  </si>
  <si>
    <t>Cevna objemka-standardna s spojko G1'', d 200</t>
  </si>
  <si>
    <t>PluviaFix nastavljiva cevna objemka, z varovalnim stremenom, d 200</t>
  </si>
  <si>
    <t>2 13 06</t>
  </si>
  <si>
    <t>OSTALI MATERIAL</t>
  </si>
  <si>
    <t>Navojna palica M10 (običajna)</t>
  </si>
  <si>
    <t>ODVODNJAVANJE PLUVIA SKUPAJ</t>
  </si>
  <si>
    <t>3</t>
  </si>
  <si>
    <t>3 01</t>
  </si>
  <si>
    <t>PARKIRIŠČA</t>
  </si>
  <si>
    <t>3 02</t>
  </si>
  <si>
    <t>VODOTOK</t>
  </si>
  <si>
    <t>3 03</t>
  </si>
  <si>
    <t>ŠKATLASTI  PROPUST</t>
  </si>
  <si>
    <t>3 04</t>
  </si>
  <si>
    <t>ZID</t>
  </si>
  <si>
    <t>3 05</t>
  </si>
  <si>
    <t>KANALIZACIJA</t>
  </si>
  <si>
    <t>ZUNANJA UREDITEV 1. FAZA SKUPAJ</t>
  </si>
  <si>
    <t>PREDDELA</t>
  </si>
  <si>
    <t>3 01 01</t>
  </si>
  <si>
    <t>3 01 02</t>
  </si>
  <si>
    <t>3 01 03</t>
  </si>
  <si>
    <r>
      <t>m</t>
    </r>
    <r>
      <rPr>
        <vertAlign val="superscript"/>
        <sz val="11"/>
        <rFont val="Arial"/>
        <family val="2"/>
      </rPr>
      <t>2</t>
    </r>
  </si>
  <si>
    <t xml:space="preserve">VOZIŠČNA KONSTRUKCIJA </t>
  </si>
  <si>
    <t>3 01 04</t>
  </si>
  <si>
    <r>
      <t>m</t>
    </r>
    <r>
      <rPr>
        <vertAlign val="superscript"/>
        <sz val="11"/>
        <rFont val="Arial"/>
        <family val="2"/>
      </rPr>
      <t>3</t>
    </r>
  </si>
  <si>
    <t>3 01 05</t>
  </si>
  <si>
    <t>3 01 06</t>
  </si>
  <si>
    <t>3 01 07</t>
  </si>
  <si>
    <t>3 01 08</t>
  </si>
  <si>
    <t>3 01 09</t>
  </si>
  <si>
    <t>3 01 10</t>
  </si>
  <si>
    <t>3 01 11</t>
  </si>
  <si>
    <t>3 01 12</t>
  </si>
  <si>
    <t>3 01 13</t>
  </si>
  <si>
    <t>3 01 14</t>
  </si>
  <si>
    <t>3 01 15</t>
  </si>
  <si>
    <t>3 01 16</t>
  </si>
  <si>
    <t>3 01 17</t>
  </si>
  <si>
    <t>3 01 18</t>
  </si>
  <si>
    <t>Dobava in vgradnja LTŽ rešetk CEZANNE SAINT  - GOBAIN, vključno z okvirjem in vsemi potrebnimi deli.</t>
  </si>
  <si>
    <t>3 01 19</t>
  </si>
  <si>
    <t>3 01 20</t>
  </si>
  <si>
    <t>Raztros s humusnim materialom  v sloju debeline 20 cm.</t>
  </si>
  <si>
    <t>3 01 21</t>
  </si>
  <si>
    <t>3 01 22</t>
  </si>
  <si>
    <t>3 01 23</t>
  </si>
  <si>
    <t>3 01 24</t>
  </si>
  <si>
    <t>3 01 25</t>
  </si>
  <si>
    <t>3 01 26</t>
  </si>
  <si>
    <t>3 01 27</t>
  </si>
  <si>
    <t>3 01 28</t>
  </si>
  <si>
    <t>3 01 29</t>
  </si>
  <si>
    <t>3 01 30</t>
  </si>
  <si>
    <t>PARKIRIŠČA SKUPAJ</t>
  </si>
  <si>
    <t>3 02 01</t>
  </si>
  <si>
    <t>3 02 02</t>
  </si>
  <si>
    <t>ZEMELJSKA DELA</t>
  </si>
  <si>
    <t>3 02 03</t>
  </si>
  <si>
    <t>3 02 04</t>
  </si>
  <si>
    <t>3 02 05</t>
  </si>
  <si>
    <t xml:space="preserve"> - ravne horizontalne površine</t>
  </si>
  <si>
    <t xml:space="preserve"> - brežine</t>
  </si>
  <si>
    <t>3 02 06</t>
  </si>
  <si>
    <t>3 02 07</t>
  </si>
  <si>
    <t>3 02 08</t>
  </si>
  <si>
    <t>3 02 09</t>
  </si>
  <si>
    <t>3 02 10</t>
  </si>
  <si>
    <t>Dobava in polaganje betonske koritnice širine dna 60cm in višine 33 cm (po detajlu)</t>
  </si>
  <si>
    <t>VODOTOK SKUPAJ</t>
  </si>
  <si>
    <t>ŠKATLASTI PROPUST</t>
  </si>
  <si>
    <t>3 03 01</t>
  </si>
  <si>
    <t>3 03 02</t>
  </si>
  <si>
    <t>3 03 03</t>
  </si>
  <si>
    <t>3 03 04</t>
  </si>
  <si>
    <t>3 03 05</t>
  </si>
  <si>
    <t>3 03 06</t>
  </si>
  <si>
    <t>Zasip gradbene jame opornika s kamnito gredo iz kamnitega lomljenca po TSC 06.100:2003, 0-125 mm, vključno z dobavo ter valjanjem do zgoščenosti po MPP&gt;95%.</t>
  </si>
  <si>
    <t>3 03 07</t>
  </si>
  <si>
    <t>3 03 08</t>
  </si>
  <si>
    <t>3 03 09</t>
  </si>
  <si>
    <t>TESARSKA DELA</t>
  </si>
  <si>
    <t>3 03 10</t>
  </si>
  <si>
    <t>Enostranski raven opaž podloženega betona iz desk višine do 15 cm skupaj z razopaževanjem in čiščenjem opaža.</t>
  </si>
  <si>
    <t>3 03 11</t>
  </si>
  <si>
    <t>3 03 12</t>
  </si>
  <si>
    <t>Dvostranski vertikalni ravni opaž opornikov iz gradbenih plošč, skupaj z razopaževanjem in čiščenjem opaža.</t>
  </si>
  <si>
    <t>3 03 13</t>
  </si>
  <si>
    <t>3 03 14</t>
  </si>
  <si>
    <t>BETONSKA IN ARMIRANOBETONSKA DELA</t>
  </si>
  <si>
    <t>3 03 15</t>
  </si>
  <si>
    <t>3 03 16</t>
  </si>
  <si>
    <t>3 03 17</t>
  </si>
  <si>
    <t>3 03 18</t>
  </si>
  <si>
    <t>OSTALA DELA</t>
  </si>
  <si>
    <t>3 03 19</t>
  </si>
  <si>
    <t>3 03 20</t>
  </si>
  <si>
    <t>3 03 21</t>
  </si>
  <si>
    <t>3 03 22</t>
  </si>
  <si>
    <t>ŠKATLASTI PROPUST SKUPAJ</t>
  </si>
  <si>
    <t>3 04 01</t>
  </si>
  <si>
    <t>3 04 02</t>
  </si>
  <si>
    <t>3 04 03</t>
  </si>
  <si>
    <t>3 04 04</t>
  </si>
  <si>
    <t>3 04 05</t>
  </si>
  <si>
    <t>3 04 06</t>
  </si>
  <si>
    <t>3 04 07</t>
  </si>
  <si>
    <t>3 04 08</t>
  </si>
  <si>
    <t>3 04 09</t>
  </si>
  <si>
    <t>3 04 10</t>
  </si>
  <si>
    <t>3 04 11</t>
  </si>
  <si>
    <t>3 04 12</t>
  </si>
  <si>
    <t>3 04 13</t>
  </si>
  <si>
    <t>ZID SKUPAJ</t>
  </si>
  <si>
    <t>3 05 01</t>
  </si>
  <si>
    <t>3 05 02</t>
  </si>
  <si>
    <t>3 05 03</t>
  </si>
  <si>
    <t>3 05 04</t>
  </si>
  <si>
    <t>3 05 05</t>
  </si>
  <si>
    <t>Zasip kanalizacijskih cevi in jaškov z nevezanim materialom in izvedbo po TSC 06.100:2003, 0-125 mm, vključno z dobavo, ter komprimiranje v plasteh po 30 cm.</t>
  </si>
  <si>
    <t>3 05 06</t>
  </si>
  <si>
    <t>Zasip jarka z nevezanim materialom po SIST 13242:2003, vgrajevanje in zahteve materiala po TSC 06.200:2003; 0-32 mm (tampon), vključno z dobavo, komprimiranjem in finim planiranjem v plasti 20 cm.</t>
  </si>
  <si>
    <t>MONTAŽNA IN BETONSKA DELA</t>
  </si>
  <si>
    <t>3 05 07</t>
  </si>
  <si>
    <t>3 05 08</t>
  </si>
  <si>
    <t>3 05 09</t>
  </si>
  <si>
    <t>3 05 10</t>
  </si>
  <si>
    <t>3 05 11</t>
  </si>
  <si>
    <t>3 05 12</t>
  </si>
  <si>
    <t>3 05 13</t>
  </si>
  <si>
    <t>3 05 14</t>
  </si>
  <si>
    <t>3 05 15</t>
  </si>
  <si>
    <t>3 05 16</t>
  </si>
  <si>
    <t>3 05 17</t>
  </si>
  <si>
    <t>3 05 18</t>
  </si>
  <si>
    <t>Dobava in montaža PE lovilca olj DN 800</t>
  </si>
  <si>
    <t xml:space="preserve"> - višine 1560mm</t>
  </si>
  <si>
    <t xml:space="preserve"> - višine 1750mm</t>
  </si>
  <si>
    <t>3 05 19</t>
  </si>
  <si>
    <t>3 05 20</t>
  </si>
  <si>
    <t>3 05 21</t>
  </si>
  <si>
    <t>Izdelava iztočne glave dimenzij 70x120cm za cev PEHD 315 in 250mm (po detajlu).</t>
  </si>
  <si>
    <t>3 05 22</t>
  </si>
  <si>
    <t>Obdelava že izdelanega priključka na obstoječi betonski jašek za cev poliester DN 200mm.</t>
  </si>
  <si>
    <t>3 05 23</t>
  </si>
  <si>
    <t>3 05 24</t>
  </si>
  <si>
    <t>3 05 25</t>
  </si>
  <si>
    <t xml:space="preserve">KANALIZACIJA SKUPAJ </t>
  </si>
  <si>
    <t>4</t>
  </si>
  <si>
    <t>4 01</t>
  </si>
  <si>
    <t>IGRIŠČA</t>
  </si>
  <si>
    <t>4 02</t>
  </si>
  <si>
    <t>VODOTOK 2. FAZA</t>
  </si>
  <si>
    <t>4 04</t>
  </si>
  <si>
    <t>ŠKATLASTI  PROPUST 2. FAZA</t>
  </si>
  <si>
    <t>4 05</t>
  </si>
  <si>
    <t>TLAKOVANE IN ZELENE POVRŠINE</t>
  </si>
  <si>
    <t>ZUNANJA UREDITEV 2. FAZA SKUPAJ</t>
  </si>
  <si>
    <t>4 01 01</t>
  </si>
  <si>
    <t xml:space="preserve"> - atletska steza </t>
  </si>
  <si>
    <t xml:space="preserve"> - asfaltirano igrišče</t>
  </si>
  <si>
    <t xml:space="preserve"> - otroško igrišče</t>
  </si>
  <si>
    <t>4 01 02</t>
  </si>
  <si>
    <t>4 01 03</t>
  </si>
  <si>
    <t>4 01 04</t>
  </si>
  <si>
    <t>4 01 05</t>
  </si>
  <si>
    <t>BETONSKA IN DRUGA DELA</t>
  </si>
  <si>
    <t>4 01 06</t>
  </si>
  <si>
    <t>4 01 07</t>
  </si>
  <si>
    <t>Dobava in zasipanje igrišča s prodom premera 2-8 mm v plasti debeline 30 cm.</t>
  </si>
  <si>
    <t>4 01 08</t>
  </si>
  <si>
    <t>4 01 09</t>
  </si>
  <si>
    <t>4 01 10</t>
  </si>
  <si>
    <t>4 01 11</t>
  </si>
  <si>
    <t>4 01 12</t>
  </si>
  <si>
    <t>4 01 13</t>
  </si>
  <si>
    <t>4 01 14</t>
  </si>
  <si>
    <t>4 01 15</t>
  </si>
  <si>
    <r>
      <t xml:space="preserve"> - dobava in vgradnja nearmiranega podložnega betona C12/15 pr. 0,1m</t>
    </r>
    <r>
      <rPr>
        <vertAlign val="superscript"/>
        <sz val="11"/>
        <rFont val="Arial"/>
        <family val="2"/>
      </rPr>
      <t>3</t>
    </r>
    <r>
      <rPr>
        <sz val="11"/>
        <rFont val="Arial"/>
        <family val="2"/>
      </rPr>
      <t xml:space="preserve">/m </t>
    </r>
  </si>
  <si>
    <r>
      <t xml:space="preserve"> - dobava in vgradnja armiranega betona C 25/30 v tribune dimenzij 45x65cm pr. več kot 0,5m</t>
    </r>
    <r>
      <rPr>
        <vertAlign val="superscript"/>
        <sz val="11"/>
        <rFont val="Arial"/>
        <family val="2"/>
      </rPr>
      <t>3</t>
    </r>
    <r>
      <rPr>
        <sz val="11"/>
        <rFont val="Arial"/>
        <family val="2"/>
      </rPr>
      <t>/m</t>
    </r>
  </si>
  <si>
    <t xml:space="preserve"> - dobava in vgradnja minimalne armature S500 (palice + mreže skupaj)</t>
  </si>
  <si>
    <r>
      <t xml:space="preserve"> - dobava in vgradnja armiranega betona C 25/30 v stopnice dimenzij 17x30cm pr. 0,12 do 0,20m</t>
    </r>
    <r>
      <rPr>
        <vertAlign val="superscript"/>
        <sz val="11"/>
        <rFont val="Arial"/>
        <family val="2"/>
      </rPr>
      <t>3</t>
    </r>
    <r>
      <rPr>
        <sz val="11"/>
        <rFont val="Arial"/>
        <family val="2"/>
      </rPr>
      <t>/m</t>
    </r>
  </si>
  <si>
    <t>4 01 16</t>
  </si>
  <si>
    <r>
      <t xml:space="preserve"> - dobava in vgradnja armiranega betona C 25/30 v temelj dimenzij 25x55cm pr. 0,12 do 0,20m</t>
    </r>
    <r>
      <rPr>
        <vertAlign val="superscript"/>
        <sz val="11"/>
        <rFont val="Arial"/>
        <family val="2"/>
      </rPr>
      <t>3</t>
    </r>
    <r>
      <rPr>
        <sz val="11"/>
        <rFont val="Arial"/>
        <family val="2"/>
      </rPr>
      <t>/m</t>
    </r>
  </si>
  <si>
    <r>
      <t xml:space="preserve"> - dobava in vgradnja armiranega betona C 25/30 v steno dimenzij 15x90cm pr. 0,12 do 0,20m</t>
    </r>
    <r>
      <rPr>
        <vertAlign val="superscript"/>
        <sz val="11"/>
        <rFont val="Arial"/>
        <family val="2"/>
      </rPr>
      <t>3</t>
    </r>
    <r>
      <rPr>
        <sz val="11"/>
        <rFont val="Arial"/>
        <family val="2"/>
      </rPr>
      <t>/m</t>
    </r>
  </si>
  <si>
    <t>4 01 17</t>
  </si>
  <si>
    <t>Izdelava tankoslojne vzdolžne označbe na asfaltu z enokomponentno belo barvo, strojno, debelina plasti suhe snovi 200 μm, širina črte 5 cm neprekinjena bela črta (črte za košarkarsko igrišče).</t>
  </si>
  <si>
    <t>IGRIŠČA SKUPAJ</t>
  </si>
  <si>
    <t>4 02 01</t>
  </si>
  <si>
    <t>4 02 02</t>
  </si>
  <si>
    <t>4 02 03</t>
  </si>
  <si>
    <t>4 02 04</t>
  </si>
  <si>
    <t>4 02 05</t>
  </si>
  <si>
    <t>4 02 06</t>
  </si>
  <si>
    <t>4 02 07</t>
  </si>
  <si>
    <t>4 02 08</t>
  </si>
  <si>
    <t>4 02 09</t>
  </si>
  <si>
    <t>4 02 10</t>
  </si>
  <si>
    <t>4 02 11</t>
  </si>
  <si>
    <t>4 02 12</t>
  </si>
  <si>
    <t>4 02 13</t>
  </si>
  <si>
    <t>Izdelava priključka na obstoječo meteorno cev φ200 mm in podaljšanje do nove struge vodotoka. V postavko je vključen izkop, dobava in montaža PVC cevi φ200 mm delno obbetonirane ter zasip jarka.</t>
  </si>
  <si>
    <t>4 02 14</t>
  </si>
  <si>
    <t>4 02 15</t>
  </si>
  <si>
    <t>Izvedba križanja vodovodne cevi od DN 100 do vključno DN 350 z novim vodotokom. Cev je položena v zaščitno PEHD cev z minimalnim nadkritjem 1m pod dnom struge.</t>
  </si>
  <si>
    <t>VODOTOK 2. FAZA SKUPAJ</t>
  </si>
  <si>
    <t>4 03</t>
  </si>
  <si>
    <t>ŠKATLASTI PROPUST 2. FAZA</t>
  </si>
  <si>
    <t>4 03 01</t>
  </si>
  <si>
    <t>Zakoličba točk propusta.</t>
  </si>
  <si>
    <t>4 03 02</t>
  </si>
  <si>
    <t>Zakoličba obstoječih komunalnih vodov in označitev (plinovod, vodovod, javna razsvetljava).</t>
  </si>
  <si>
    <t>4 03 03</t>
  </si>
  <si>
    <t>Zasek oziroma rezanje obstoječega asfalta.</t>
  </si>
  <si>
    <t>4 03 04</t>
  </si>
  <si>
    <t>Rušenje asfaltnega ustroja debeline do 10 cm z nakladanjem ruševin na prevozno sredstvo, odvozom ruševin na ustrezno deponijo vključno s stroški ravnanja z odpadki na deponiji.</t>
  </si>
  <si>
    <t>4 03 05</t>
  </si>
  <si>
    <t>Odstranitev in odvoz kamnite obloge struge Lokavščka na začasno deponijo, za poznejšo uporabo.</t>
  </si>
  <si>
    <t>4 03 06</t>
  </si>
  <si>
    <t>Odstranitev obstoječe pocinkane ograje</t>
  </si>
  <si>
    <t>4 03 07</t>
  </si>
  <si>
    <t>Odstranitev obstoječega cestnega požiralnika in odvoz na deponijo, vključno s stroški ravnanja z odpadki na deponiji.</t>
  </si>
  <si>
    <t>4 03 08</t>
  </si>
  <si>
    <t>Odstranitev obstoječih cestnih robnikov 15/25/100cm z odvozom na deponijo, vključno s stroški ravnanja na deponiji.</t>
  </si>
  <si>
    <t>4 03 09</t>
  </si>
  <si>
    <t>Rušenje obstoječih kanalizacijskih cevi z nakladanjem in odvozom ruševin v ustrezno deponijo, vključno s stroški ravnanja z odpadki na deponiji.</t>
  </si>
  <si>
    <t>4 03 10</t>
  </si>
  <si>
    <t>OPOMBA: V kolikor se izvaja izkope in ostala dela na objektu v deževnem obdobju, je potrebna zapora oziroma preusmeritev dela struge Lokavščka.</t>
  </si>
  <si>
    <t>4 03 11</t>
  </si>
  <si>
    <t>4 03 12</t>
  </si>
  <si>
    <t>4 03 13</t>
  </si>
  <si>
    <t>4 03 14</t>
  </si>
  <si>
    <t>Zasip gradbene jame propusta ter komunalnih vodov s kamnito gredo iz kamnitega lomljenca po TSC 06.100:2003, 0-125 mm, vključno z dobavo ter valjanjem do zgoščenosti po MPP&gt;95%.</t>
  </si>
  <si>
    <t>4 03 15</t>
  </si>
  <si>
    <t>4 03 16</t>
  </si>
  <si>
    <t>Nakladanje in odvoz odvečnega materiala od izkopa na deponijo, vključno z vsemi ravnanji in stroški za trajno odlaganje.</t>
  </si>
  <si>
    <t>4 03 17</t>
  </si>
  <si>
    <t>4 03 18</t>
  </si>
  <si>
    <t>4 03 19</t>
  </si>
  <si>
    <t>V postavkah je zajeto tudi morebitno črpanje vode!</t>
  </si>
  <si>
    <t>4 03 20</t>
  </si>
  <si>
    <t>Enostranski ločni opaž temeljne plošče višine 15cm, skupaj z razopaževanjem in čiščenjem opaža.</t>
  </si>
  <si>
    <t>4 03 21</t>
  </si>
  <si>
    <t>Dvostranski vertikalni ločni opaž sten iz gradbenih plošč, skupaj z razopaževanjem in čiščenjem opaža.</t>
  </si>
  <si>
    <t>4 03 22</t>
  </si>
  <si>
    <t>4 03 23</t>
  </si>
  <si>
    <t>Vertikalni ločni opaž iz desk čela plošče propusta višine 15 cm skupaj z razopaževanjem in čiščenjem opaža.</t>
  </si>
  <si>
    <t>4 03 24</t>
  </si>
  <si>
    <t>4 03 25</t>
  </si>
  <si>
    <t>4 03 26</t>
  </si>
  <si>
    <t>4 03 27</t>
  </si>
  <si>
    <t>4 03 28</t>
  </si>
  <si>
    <t>4 03 29</t>
  </si>
  <si>
    <t>Izdelava obrabne in zaporne plasti bituminizirane zmesi AC 11 surf B70/100 A4 v debelini 3 cm po TSC 06.300/06.410:2009.</t>
  </si>
  <si>
    <t>4 03 30</t>
  </si>
  <si>
    <t>Izdelava nosilne bituminizirane zmesi AC 16 base B70/100 A4 v debelini 7 cm po TSC 06.300/06.410:2009.</t>
  </si>
  <si>
    <t>4 03 31</t>
  </si>
  <si>
    <t>Izdelava obrabne in zaporne plasti bituminizirane zmesi AC 8 surf B70/100 A4 v debelini 4 cm po TSC 06.300/06.410:2009 (pločnik).</t>
  </si>
  <si>
    <t>4 03 32</t>
  </si>
  <si>
    <t>Dobava in polaganje betonskih robnikov 15/25/100 cm na  betonsko posteljico iz C12/15, vključno s fugiranjem.</t>
  </si>
  <si>
    <t>4 03 33</t>
  </si>
  <si>
    <t>4 03 34</t>
  </si>
  <si>
    <t>Oblaganje vtoka v AB propust s kamnitim lomljencem premera do 20 cm položenim v betonsko posteljico debeline 10 cm.</t>
  </si>
  <si>
    <t>4 03 35</t>
  </si>
  <si>
    <t>4 03 36</t>
  </si>
  <si>
    <t>4 03 37</t>
  </si>
  <si>
    <t>4 03 38</t>
  </si>
  <si>
    <t>Višinska prestavitev kablovoda javne razsvetljave.</t>
  </si>
  <si>
    <t>4 03 39</t>
  </si>
  <si>
    <t>4 03 40</t>
  </si>
  <si>
    <r>
      <t>Izdelava novega izpusta cestnega požiralnika v Lokavšček. Postavka zajema dobavo in montažo nove cevi PE HD DN 160 polno obbetonirane (0.13m</t>
    </r>
    <r>
      <rPr>
        <vertAlign val="superscript"/>
        <sz val="11"/>
        <rFont val="Arial"/>
        <family val="2"/>
      </rPr>
      <t>3</t>
    </r>
    <r>
      <rPr>
        <sz val="11"/>
        <rFont val="Arial"/>
        <family val="2"/>
      </rPr>
      <t>/m) dolžine 3 m  ter izdelavo iztočne glave v Lokavšček.</t>
    </r>
  </si>
  <si>
    <t>ŠKATLASTI PROPUST 2. FAZA SKUPAJ</t>
  </si>
  <si>
    <t>4 04 01</t>
  </si>
  <si>
    <t>4 04 02</t>
  </si>
  <si>
    <t>4 04 03</t>
  </si>
  <si>
    <t>4 04 04</t>
  </si>
  <si>
    <t>4 04 05</t>
  </si>
  <si>
    <t>4 04 06</t>
  </si>
  <si>
    <t>4 04 07</t>
  </si>
  <si>
    <t>4 04 08</t>
  </si>
  <si>
    <t>4 04 09</t>
  </si>
  <si>
    <t>4 04 10</t>
  </si>
  <si>
    <t>4 04 11</t>
  </si>
  <si>
    <t>4 04 12</t>
  </si>
  <si>
    <t>4 04 13</t>
  </si>
  <si>
    <t>4 04 14</t>
  </si>
  <si>
    <t>Dobava in polaganje granitnih plošč dimenzije 60x60x6cm na drenažni beton. Postavka zajema tudi fugiranje s kremenčevim peskom.</t>
  </si>
  <si>
    <t>4 04 15</t>
  </si>
  <si>
    <t>4 04 16</t>
  </si>
  <si>
    <t>4 04 17</t>
  </si>
  <si>
    <t>4 04 18</t>
  </si>
  <si>
    <t>4 04 19</t>
  </si>
  <si>
    <t>Dobava in montaža jeklene ograje AISI 304 ob klančini in stopnicah. Višina ograje je 1.0m.</t>
  </si>
  <si>
    <t>4 04 20</t>
  </si>
  <si>
    <t>4 04 21</t>
  </si>
  <si>
    <t>4 04 22</t>
  </si>
  <si>
    <t>4 04 23</t>
  </si>
  <si>
    <t>Zasaditev sadik dreves platane višine 4 m.</t>
  </si>
  <si>
    <t>4 04 24</t>
  </si>
  <si>
    <t>Zasaditev sadik različnih grmovnic.</t>
  </si>
  <si>
    <t>TLAKOVANE IN ZELENE POVRŠINE SKUPAJ</t>
  </si>
  <si>
    <t>4 05 01</t>
  </si>
  <si>
    <t>4 05 02</t>
  </si>
  <si>
    <t>4 05 03</t>
  </si>
  <si>
    <t>4 05 04</t>
  </si>
  <si>
    <t>4 05 05</t>
  </si>
  <si>
    <t>4 05 06</t>
  </si>
  <si>
    <t>4 05 07</t>
  </si>
  <si>
    <t>4 05 08</t>
  </si>
  <si>
    <t>Zasip drenažnih cevi s sipkim materialom frakcije 8-16mm.</t>
  </si>
  <si>
    <t>4 05 09</t>
  </si>
  <si>
    <t>Dobava in vgradnja geotekstila kot zaščita drenaže.</t>
  </si>
  <si>
    <t>4 05 10</t>
  </si>
  <si>
    <t>4 05 11</t>
  </si>
  <si>
    <t>4 05 12</t>
  </si>
  <si>
    <t>4 05 13</t>
  </si>
  <si>
    <t>4 05 14</t>
  </si>
  <si>
    <t>4 05 15</t>
  </si>
  <si>
    <t>4 05 16</t>
  </si>
  <si>
    <r>
      <t>Dobava in polaganje PE drenaže φ 315 mm (2/3 perf.) na betonsko posteljico C12/15 debeline 10 cm z delnim obbetoniranjem po detajlu (0.16 m</t>
    </r>
    <r>
      <rPr>
        <vertAlign val="superscript"/>
        <sz val="11"/>
        <rFont val="Arial"/>
        <family val="2"/>
      </rPr>
      <t>3</t>
    </r>
    <r>
      <rPr>
        <sz val="11"/>
        <rFont val="Arial"/>
        <family val="2"/>
      </rPr>
      <t>/m).</t>
    </r>
  </si>
  <si>
    <t>4 05 17</t>
  </si>
  <si>
    <r>
      <t>Dobava in polaganje PE drenaže φ 110 (2/3 perf.) na betonsko posteljico C12/15 debeline 10 cm z delnim obbetoniranjem po detajlu (0.08 m</t>
    </r>
    <r>
      <rPr>
        <vertAlign val="superscript"/>
        <sz val="11"/>
        <rFont val="Arial"/>
        <family val="2"/>
      </rPr>
      <t>3</t>
    </r>
    <r>
      <rPr>
        <sz val="11"/>
        <rFont val="Arial"/>
        <family val="2"/>
      </rPr>
      <t>/m).</t>
    </r>
  </si>
  <si>
    <t>4 05 18</t>
  </si>
  <si>
    <t>4 05 19</t>
  </si>
  <si>
    <t>4 05 20</t>
  </si>
  <si>
    <t xml:space="preserve"> - svetla višina jaška do 2.0 m</t>
  </si>
  <si>
    <t xml:space="preserve"> - svetla višina jaška do 2.5 m</t>
  </si>
  <si>
    <t>4 05 21</t>
  </si>
  <si>
    <t>4 05 22</t>
  </si>
  <si>
    <t>4 05 23</t>
  </si>
  <si>
    <t>4 05 24</t>
  </si>
  <si>
    <t xml:space="preserve"> - globine 1 m</t>
  </si>
  <si>
    <t xml:space="preserve"> - globine 1,5 m</t>
  </si>
  <si>
    <t>4 05 25</t>
  </si>
  <si>
    <t>4 05 26</t>
  </si>
  <si>
    <t>Izdelava priključka na obstoječi betonski jašek DN 1000 za cev BC DN 80cm.</t>
  </si>
  <si>
    <t>4 05 27</t>
  </si>
  <si>
    <t>Izdelava dodatnega priključka na betonskem jašku za BC vključno do DN 30 cm.</t>
  </si>
  <si>
    <t>4 05 28</t>
  </si>
  <si>
    <t>Izdelava dodatnega priključka na betonskem jašku za PEHD cev od DN 160mm do vključno 400mm.</t>
  </si>
  <si>
    <t>4 05 29</t>
  </si>
  <si>
    <t>4 05 30</t>
  </si>
  <si>
    <t>5</t>
  </si>
  <si>
    <t>ELEKTRIČNE INŠTALACIJE ZUNANJE 1. FAZA</t>
  </si>
  <si>
    <t>5 01</t>
  </si>
  <si>
    <t>GRADBENA DELA TK</t>
  </si>
  <si>
    <t>5 02</t>
  </si>
  <si>
    <t>GRADBENA DELA NN</t>
  </si>
  <si>
    <t>5 03</t>
  </si>
  <si>
    <t>GRADBENA DELA TP</t>
  </si>
  <si>
    <t>5 04</t>
  </si>
  <si>
    <t>ELEKTROMONTAŽNA DELA NN</t>
  </si>
  <si>
    <t>5 05</t>
  </si>
  <si>
    <t>ELEKTROMONTAŽNA DELA TP</t>
  </si>
  <si>
    <t>SKUPAJ ELEKTRIČNE INŠTALACIJE ZUNANJE 1. FAZA</t>
  </si>
  <si>
    <t>5 01 01</t>
  </si>
  <si>
    <t>5 01 02</t>
  </si>
  <si>
    <t>5 01 03</t>
  </si>
  <si>
    <t>5 01 04</t>
  </si>
  <si>
    <t>5 01 05</t>
  </si>
  <si>
    <t>5 01 06</t>
  </si>
  <si>
    <t>5 01 07</t>
  </si>
  <si>
    <t>5 01 08</t>
  </si>
  <si>
    <t>5 01 09</t>
  </si>
  <si>
    <t>5 01 10</t>
  </si>
  <si>
    <t>5 01 11</t>
  </si>
  <si>
    <t>5 01 12</t>
  </si>
  <si>
    <t>ur</t>
  </si>
  <si>
    <t>5 01 13</t>
  </si>
  <si>
    <t>5 01 14</t>
  </si>
  <si>
    <t>GRADBENA DELA TK SKUPAJ</t>
  </si>
  <si>
    <t>5 02 01</t>
  </si>
  <si>
    <t>5 02 02</t>
  </si>
  <si>
    <t>5 02 03</t>
  </si>
  <si>
    <t>5 02 04</t>
  </si>
  <si>
    <t>5 02 05</t>
  </si>
  <si>
    <t>5 02 06</t>
  </si>
  <si>
    <t>5 02 07</t>
  </si>
  <si>
    <t>5 02 08</t>
  </si>
  <si>
    <t>5 02 09</t>
  </si>
  <si>
    <t>5 02 10</t>
  </si>
  <si>
    <t>5 02 11</t>
  </si>
  <si>
    <t>5 02 12</t>
  </si>
  <si>
    <t>5 02 13</t>
  </si>
  <si>
    <t>5 02 14</t>
  </si>
  <si>
    <t>5 02 15</t>
  </si>
  <si>
    <t>5 02 16</t>
  </si>
  <si>
    <t>5 02 17</t>
  </si>
  <si>
    <t>5 02 18</t>
  </si>
  <si>
    <t>5 02 19</t>
  </si>
  <si>
    <t>GRADBENA DELA NN SKUPAJ</t>
  </si>
  <si>
    <t>DOVODNI KbV ZA TP ŠPORTNI CENTER</t>
  </si>
  <si>
    <t>5 03 01</t>
  </si>
  <si>
    <t>5 03 02</t>
  </si>
  <si>
    <t>5 03 03</t>
  </si>
  <si>
    <t>5 03 04</t>
  </si>
  <si>
    <t>5 03 05</t>
  </si>
  <si>
    <t>5 03 06</t>
  </si>
  <si>
    <t>5 03 07</t>
  </si>
  <si>
    <t>5 03 08</t>
  </si>
  <si>
    <t>5 03 09</t>
  </si>
  <si>
    <t>5 03 10</t>
  </si>
  <si>
    <t>5 03 11</t>
  </si>
  <si>
    <t>Polaganje ozemljitev z valjencem FeZn 25x4mm</t>
  </si>
  <si>
    <t>5 03 12</t>
  </si>
  <si>
    <t>5 03 13</t>
  </si>
  <si>
    <t>5 03 14</t>
  </si>
  <si>
    <t>5 03 15</t>
  </si>
  <si>
    <t>5 03 16</t>
  </si>
  <si>
    <t>h</t>
  </si>
  <si>
    <t>GRADBENA DELA TP 20/0, 4kV ŠPORTNI CENTER</t>
  </si>
  <si>
    <t>5 03 17</t>
  </si>
  <si>
    <t>5 03 18</t>
  </si>
  <si>
    <t>5 03 19</t>
  </si>
  <si>
    <t>5 03 20</t>
  </si>
  <si>
    <t>5 03 21</t>
  </si>
  <si>
    <t>5 03 22</t>
  </si>
  <si>
    <t>5 03 23</t>
  </si>
  <si>
    <t>5 03 24</t>
  </si>
  <si>
    <t>5 03 25</t>
  </si>
  <si>
    <t>GRADBENA DELA TP SKUPAJ</t>
  </si>
  <si>
    <t>Dobava in montaža električnih drogov in pripadajoče opreme (kandelabri)</t>
  </si>
  <si>
    <t>5 04 01</t>
  </si>
  <si>
    <t>5 04 02</t>
  </si>
  <si>
    <t>5 04 03</t>
  </si>
  <si>
    <t>5 04 04</t>
  </si>
  <si>
    <t>5 04 05</t>
  </si>
  <si>
    <t>Dobava in montaža vodovnega materiala</t>
  </si>
  <si>
    <t>5 04 06</t>
  </si>
  <si>
    <t>5 04 07</t>
  </si>
  <si>
    <t>5 04 08</t>
  </si>
  <si>
    <r>
      <t>Dovodni kabel NAYY 4x16 + 2,5 mm</t>
    </r>
    <r>
      <rPr>
        <vertAlign val="superscript"/>
        <sz val="11"/>
        <rFont val="Arial"/>
        <family val="2"/>
      </rPr>
      <t>2</t>
    </r>
  </si>
  <si>
    <t>5 04 09</t>
  </si>
  <si>
    <t>5 04 10</t>
  </si>
  <si>
    <t>5 04 11</t>
  </si>
  <si>
    <t>5 04 12</t>
  </si>
  <si>
    <t>5 04 13</t>
  </si>
  <si>
    <t>5 04 14</t>
  </si>
  <si>
    <t>drobni in vezni material</t>
  </si>
  <si>
    <t>Dobava in montaža svetilk komplet s sijalkami</t>
  </si>
  <si>
    <t>5 04 15</t>
  </si>
  <si>
    <t>5 04 16</t>
  </si>
  <si>
    <t>5 04 17</t>
  </si>
  <si>
    <t>5 04 18</t>
  </si>
  <si>
    <t>5 04 19</t>
  </si>
  <si>
    <t>OSTALO</t>
  </si>
  <si>
    <t>5 04 20</t>
  </si>
  <si>
    <t>Meritve električnihe instalacij - kratkostične zanke, okvarne zanke, delavanja zaščite</t>
  </si>
  <si>
    <t>5 04 21</t>
  </si>
  <si>
    <t>5 04 22</t>
  </si>
  <si>
    <t>pomoč elektrodistribucije</t>
  </si>
  <si>
    <t>5 04 23</t>
  </si>
  <si>
    <t>5 04 24</t>
  </si>
  <si>
    <t>ELEKTROMONTAŽNA DELA NN SKUPAJ</t>
  </si>
  <si>
    <t>Dobava in montaža merilnega mesta in stikališča J.R.</t>
  </si>
  <si>
    <t>5 05 01</t>
  </si>
  <si>
    <t>5 05 02</t>
  </si>
  <si>
    <t>5 05 03</t>
  </si>
  <si>
    <t>NV varovalka 35A</t>
  </si>
  <si>
    <t>5 05 04</t>
  </si>
  <si>
    <t>5 05 05</t>
  </si>
  <si>
    <t>5 05 06</t>
  </si>
  <si>
    <t>5 05 07</t>
  </si>
  <si>
    <t>5 05 08</t>
  </si>
  <si>
    <t>5 05 09</t>
  </si>
  <si>
    <t>5 05 10</t>
  </si>
  <si>
    <t>5 05 11</t>
  </si>
  <si>
    <t>5 05 12</t>
  </si>
  <si>
    <t>5 05 13</t>
  </si>
  <si>
    <t>5 05 14</t>
  </si>
  <si>
    <t>PEN zbiralka</t>
  </si>
  <si>
    <t>5 05 15</t>
  </si>
  <si>
    <t>5 05 16</t>
  </si>
  <si>
    <t>5 05 17</t>
  </si>
  <si>
    <t>5 05 18</t>
  </si>
  <si>
    <t>5 05 19</t>
  </si>
  <si>
    <t>5 05 20</t>
  </si>
  <si>
    <t>5 05 21</t>
  </si>
  <si>
    <t>DOBAVA IN MONTAŽA MERILNEGA MESTA IN STIKALIŠČA J.R. SKUPAJ</t>
  </si>
  <si>
    <t>6</t>
  </si>
  <si>
    <t>ELEKTRIČNE INŠTALACIJE ZUNANJE 2. FAZA</t>
  </si>
  <si>
    <t>6 01</t>
  </si>
  <si>
    <t>6 02</t>
  </si>
  <si>
    <t>SKUPAJ ELEKTRIČNE INŠTALACIJE ZUNANJE 2. FAZA</t>
  </si>
  <si>
    <t>6 01 01</t>
  </si>
  <si>
    <t>6 01 02</t>
  </si>
  <si>
    <t>6 01 03</t>
  </si>
  <si>
    <t>6 01 04</t>
  </si>
  <si>
    <t>6 01 05</t>
  </si>
  <si>
    <t>6 01 06</t>
  </si>
  <si>
    <t>6 01 07</t>
  </si>
  <si>
    <t>6 01 08</t>
  </si>
  <si>
    <t>6 01 09</t>
  </si>
  <si>
    <t>6 01 10</t>
  </si>
  <si>
    <t>6 01 11</t>
  </si>
  <si>
    <t>Gradbena dela električnih instalacij</t>
  </si>
  <si>
    <t>6 02 01</t>
  </si>
  <si>
    <t>6 02 02</t>
  </si>
  <si>
    <t>6 02 03</t>
  </si>
  <si>
    <t>6 2 04</t>
  </si>
  <si>
    <t>6 02 05</t>
  </si>
  <si>
    <t>6 02 06</t>
  </si>
  <si>
    <t>6 02 07</t>
  </si>
  <si>
    <t>6 02 08</t>
  </si>
  <si>
    <t>6 02 09</t>
  </si>
  <si>
    <t>6 02 10</t>
  </si>
  <si>
    <t>6 02 11</t>
  </si>
  <si>
    <t>6 02 12</t>
  </si>
  <si>
    <t>6 02 13</t>
  </si>
  <si>
    <t>7</t>
  </si>
  <si>
    <t xml:space="preserve">ELEKTRIČNE INŠTALACIJE OBJEKT </t>
  </si>
  <si>
    <t>7 01</t>
  </si>
  <si>
    <t>DOBAVA IN MONTAŽA ODJEMNO MERILNEGA MESTA MO</t>
  </si>
  <si>
    <t>7 02</t>
  </si>
  <si>
    <t>DOBAVA IN MONTAŽA ELEKTRIČNEGA RAZDELILA ER-GL</t>
  </si>
  <si>
    <t>7 03</t>
  </si>
  <si>
    <t>DOBAVA IN MONTAŽA PODOMETNEGA ELEKTRIČNEGA RAZDELULCA ER-P/1</t>
  </si>
  <si>
    <t>7 04</t>
  </si>
  <si>
    <t>DOBAVA IN MONTAŽA PODOMETNEGA ELEKTRIČNEGA RAZDELILCA ER-P/2</t>
  </si>
  <si>
    <t>7 05</t>
  </si>
  <si>
    <t>DOBAVA IN MONTAŽA PODOMENTEGA ELEKTRIČNEGA RAZDELILCA ER-P/3</t>
  </si>
  <si>
    <t>7 06</t>
  </si>
  <si>
    <t>DOBAVA IN MONTAŽA PODOMENTEGA ELEKTRIČNEGA RAZDELILCA ER-1N</t>
  </si>
  <si>
    <t>7 07</t>
  </si>
  <si>
    <t>DOBAVA IN MONTAŽA PODOMENTEGA ELEKTRIČNEGA RAZDELILCA ER-2N</t>
  </si>
  <si>
    <t>7 08</t>
  </si>
  <si>
    <t>DOBAVA IN MONTAŽA PODOMENTEGA ELEKTRIČNEGA RAZDELILCA ER-NU1 (naravoslovna učilnica 1)</t>
  </si>
  <si>
    <t>7 09</t>
  </si>
  <si>
    <t>DOBAVA IN MONTAŽA PODOMENTEGA ELEKTRIČNEGA RAZDELILCA ER-NU2 (naravoslovna učilnica 2)</t>
  </si>
  <si>
    <t>7 10</t>
  </si>
  <si>
    <t>DOBAVA IN MONTAŽA PODOMENTEGA ELEKTRIČNEGA RAZDELILCA ER-KUH (kuhinja)</t>
  </si>
  <si>
    <t>7 11</t>
  </si>
  <si>
    <t>DOBAVA IN MONTAŽA  ELEKTRIČNEGA RAZDELILCA ER-EP (energetski prostor)</t>
  </si>
  <si>
    <t>7 12</t>
  </si>
  <si>
    <t>DOBAVA IN MONTAŽA ELEKTRIČNEGA RAZDELILCA ER-ZA (zobna ambulanta)</t>
  </si>
  <si>
    <t>7 13</t>
  </si>
  <si>
    <t>DOBAVA IN MONTAŽA ELEKTRIČNEGA RAZDELILCA ER-SK (skladišče pri zunanjem igrišču)</t>
  </si>
  <si>
    <t>7 14</t>
  </si>
  <si>
    <t>DOBAVA IN MONTAŽA ELEKTRIČNEGA RAZDELILCA ER-HIŠ ( hišnik)</t>
  </si>
  <si>
    <t>7 15</t>
  </si>
  <si>
    <t>DOBAVA IN MONTAŽA VODOVNEGA MATERIALA</t>
  </si>
  <si>
    <t>7 16</t>
  </si>
  <si>
    <t>DOBAVA IN MONTAŽA SVETILK SKUPAJ Z ŽARNICAMI</t>
  </si>
  <si>
    <t>7 17</t>
  </si>
  <si>
    <t>DOBAVA IN MONTAŽA PROTIPOŽARNE ZAŠČITE</t>
  </si>
  <si>
    <t>7 18</t>
  </si>
  <si>
    <t>DOBAVA IN MONTAŽA VODOVNEGA MATERIALA TELEKOMUNIKACIJ</t>
  </si>
  <si>
    <t>7 19</t>
  </si>
  <si>
    <t>DOBAVA IN MONTAŽA OZVOČENJA</t>
  </si>
  <si>
    <t>7 20</t>
  </si>
  <si>
    <t>VIDEO NADZOR</t>
  </si>
  <si>
    <t>7 21</t>
  </si>
  <si>
    <t>DOBAVA IIN MONTAŽA OZEMLJILA</t>
  </si>
  <si>
    <t>7 22</t>
  </si>
  <si>
    <t>KOMPENZACIJA</t>
  </si>
  <si>
    <t>7 23</t>
  </si>
  <si>
    <t>7 24</t>
  </si>
  <si>
    <t>ELEKTROMAGNETNO ZAKLEPANJE</t>
  </si>
  <si>
    <t>ELEKTRIČNE INŠTALACIJE OBJEKT SKUPAJ</t>
  </si>
  <si>
    <t>Dobava in montaža odjemno merilnega mesta MO</t>
  </si>
  <si>
    <t>prostostoječa kovinska omara iz nerjavečega jekla dim 600x1800x350mm z enokrilnimi vrati, ključavnico in izrezom za odčitavanje števcev, komplet s sledečo opremo:</t>
  </si>
  <si>
    <t>števec delovne in jalove energije s komunikatorjem in dajalnikom inpulza - merilna garnitura</t>
  </si>
  <si>
    <t>merilna plošča za montažo števca</t>
  </si>
  <si>
    <t>merilni tokovni transformator 200/5A</t>
  </si>
  <si>
    <t>merilna letev</t>
  </si>
  <si>
    <t>NV varovalka 250A</t>
  </si>
  <si>
    <t>tripolni varovalčni ločilnik 400A</t>
  </si>
  <si>
    <t>vse ožičeno in opremljeno z napisi, tablicami,..</t>
  </si>
  <si>
    <t>Dobava in montaža električnega razdelilca ER-GL</t>
  </si>
  <si>
    <t>prostostoječa kovinska omara iz nerjavečega jekla dim 1800x2000x350mm z dvokrilnimi vrati, montažno ploščo, podnožjem komplet s sledečo opremo:</t>
  </si>
  <si>
    <t>glavno stikalo 400A z daljinskim odklopom</t>
  </si>
  <si>
    <t>1 fazni 10A avtomatski odklopnik B kategorije</t>
  </si>
  <si>
    <t>1 fazni 16A avtomatski odklopnik C kategorije</t>
  </si>
  <si>
    <t>3 fazni 16A avtomatski odklopnik C kategorije</t>
  </si>
  <si>
    <t>tripolni varovalčni ločilnik 160A</t>
  </si>
  <si>
    <t>NV varovalka 100A</t>
  </si>
  <si>
    <t>NV varovalka 80A</t>
  </si>
  <si>
    <t>prenapetostni odvodnik razred I in II komplet s premostitveno tuljavo</t>
  </si>
  <si>
    <t>Dobava in montaža podometnega električnega razdelilca ER-P/1</t>
  </si>
  <si>
    <t>podometni kovinski modulni električni razdelilec, komplet z N in Pe zbiralko, din letvami za pritrditev elementov, 72 modulna</t>
  </si>
  <si>
    <t>glavno stikalo 63A</t>
  </si>
  <si>
    <t>tripolno odklopno stikalo na diferenčni tok 63/0,3A</t>
  </si>
  <si>
    <t>bistabilni rele</t>
  </si>
  <si>
    <t>instalacijski kontaktor 32A</t>
  </si>
  <si>
    <t>prenapetostni odvodnik razred II (C)</t>
  </si>
  <si>
    <t>Dobava in montaža podometnega električnega razdelilca ER-P/2</t>
  </si>
  <si>
    <t>Dobava in montaža podometnega električnega razdelilca ER-P/3</t>
  </si>
  <si>
    <t>Dobava in montaža podometnega električnega razdelilca ER-1N</t>
  </si>
  <si>
    <t>Dobava in montaža podometnega električnega razdelilca ER-2N</t>
  </si>
  <si>
    <t>Dobava in montaža podometnega električnega razdelilca ER-NU1 (naravoslovna učilnica 1)</t>
  </si>
  <si>
    <t>podometni kovinski modulni električni razdelilec s prozornimi vrati, komplet z N in Pe zbiralko, din letvami za pritrditev elementov, 54 modulna</t>
  </si>
  <si>
    <t>glavno stikalo 40A z daljinskim odklopom</t>
  </si>
  <si>
    <t>tripolno odklopno stikalo na diferenčni tok 40/0,3A selektivni</t>
  </si>
  <si>
    <t>enopolno odklopno stikalo na diferenčni tok 40/0,03A</t>
  </si>
  <si>
    <t>vgradna signalna lučka</t>
  </si>
  <si>
    <t>Dobava in montaža podometnega električnega razdelilca ER-NU2 (naravoslovna učilnica 2)</t>
  </si>
  <si>
    <t>Dobava in montaža podometnega električnega razdelilca ER-KUH (kuhinja)</t>
  </si>
  <si>
    <t>Dobava in montaža električnega razdelilca ER-EP (energetski prostor)</t>
  </si>
  <si>
    <t>glavno stikalo 63A 3p  za montažo na din letev, komplet z ročico za montažo na vrata in daljinskim izklopom</t>
  </si>
  <si>
    <t>odklopno stikalo na diferenčni tok 63/0,3A</t>
  </si>
  <si>
    <t>Dobava in montaža električnega razdelilca ER-ZA (zobna ambulanta)</t>
  </si>
  <si>
    <t>podometni modulni električni razdelilec, komplet z N in Pe zbiralko, din letvami za pritrditev elementov, 24 modulna</t>
  </si>
  <si>
    <t>glavno stikalo 40A</t>
  </si>
  <si>
    <t>odklopno stikalo na diferenčni tok 25/0,3A</t>
  </si>
  <si>
    <t xml:space="preserve"> Dobava in montaža električnega razdelilca ER-SK (skladišče pri zunanjem igrišču)</t>
  </si>
  <si>
    <t>nadometni modulni električni razdelilec, komplet z N in Pe zbiralko, din letvami za pritrditev elementov, 24 modulna</t>
  </si>
  <si>
    <t>Dobava in montaža električnega razdelilca ER-HIŠ (hišnik)</t>
  </si>
  <si>
    <t>7 15 01</t>
  </si>
  <si>
    <t>perforirana kabelska polica PK 100 komplet z nosilci, ozemljitvami, kotnimi elementi, T elementi</t>
  </si>
  <si>
    <t>7 15 02</t>
  </si>
  <si>
    <t>perforirana kabelska polica PK 200 komplet z nosilci, ozemljitvami, kotnimi elementi, T elementi</t>
  </si>
  <si>
    <t>7 15 03</t>
  </si>
  <si>
    <t>triprekatni kovinski parapetni kanal, komplet z vsemi kotnimi, končnimi, pritrditvenimi in ozemljitvenimi elementi</t>
  </si>
  <si>
    <t>7 15 04</t>
  </si>
  <si>
    <t>zaščitna instalacijska rebrasta cev za montažo v beton premera 16mm</t>
  </si>
  <si>
    <t>7 15 05</t>
  </si>
  <si>
    <t>zaščitna instalacijska rebrasta cev za montažo v beton premera 29mm</t>
  </si>
  <si>
    <t>7 15 06</t>
  </si>
  <si>
    <t>P/f žica 6mm2 (rumeno-zelena)</t>
  </si>
  <si>
    <t>7 15 07</t>
  </si>
  <si>
    <r>
      <t>NPI kabel 2x1,5mm</t>
    </r>
    <r>
      <rPr>
        <vertAlign val="superscript"/>
        <sz val="11"/>
        <rFont val="Arial CE"/>
        <family val="2"/>
      </rPr>
      <t>2</t>
    </r>
  </si>
  <si>
    <t>7 15 08</t>
  </si>
  <si>
    <r>
      <t>NPI kabel 3x1,5mm</t>
    </r>
    <r>
      <rPr>
        <vertAlign val="superscript"/>
        <sz val="11"/>
        <rFont val="Arial CE"/>
        <family val="2"/>
      </rPr>
      <t>2</t>
    </r>
  </si>
  <si>
    <t>7 15 09</t>
  </si>
  <si>
    <r>
      <t>NPI kabel 3x2,5mm</t>
    </r>
    <r>
      <rPr>
        <vertAlign val="superscript"/>
        <sz val="11"/>
        <rFont val="Arial CE"/>
        <family val="2"/>
      </rPr>
      <t>2</t>
    </r>
  </si>
  <si>
    <t>7 15 10</t>
  </si>
  <si>
    <r>
      <t>NPI kabel 5x2,5mm</t>
    </r>
    <r>
      <rPr>
        <vertAlign val="superscript"/>
        <sz val="11"/>
        <rFont val="Arial CE"/>
        <family val="2"/>
      </rPr>
      <t>2</t>
    </r>
  </si>
  <si>
    <t>7 15 11</t>
  </si>
  <si>
    <r>
      <t>FG7R kabel 5x6mm</t>
    </r>
    <r>
      <rPr>
        <vertAlign val="superscript"/>
        <sz val="11"/>
        <rFont val="Arial CE"/>
        <family val="2"/>
      </rPr>
      <t>2</t>
    </r>
  </si>
  <si>
    <t>7 15 12</t>
  </si>
  <si>
    <r>
      <t>FG7R kabel 4x16mm</t>
    </r>
    <r>
      <rPr>
        <vertAlign val="superscript"/>
        <sz val="11"/>
        <rFont val="Arial CE"/>
        <family val="2"/>
      </rPr>
      <t>2</t>
    </r>
  </si>
  <si>
    <t>7 15 13</t>
  </si>
  <si>
    <r>
      <t>FG7R kabel 4x35mm</t>
    </r>
    <r>
      <rPr>
        <vertAlign val="superscript"/>
        <sz val="11"/>
        <rFont val="Arial CE"/>
        <family val="2"/>
      </rPr>
      <t>2</t>
    </r>
  </si>
  <si>
    <t>7 15 14</t>
  </si>
  <si>
    <r>
      <t>FG7R kabel 4x50mm</t>
    </r>
    <r>
      <rPr>
        <vertAlign val="superscript"/>
        <sz val="11"/>
        <rFont val="Arial CE"/>
        <family val="2"/>
      </rPr>
      <t>2</t>
    </r>
  </si>
  <si>
    <t>7 15 15</t>
  </si>
  <si>
    <r>
      <t>kabelski končnik 6mm</t>
    </r>
    <r>
      <rPr>
        <vertAlign val="superscript"/>
        <sz val="11"/>
        <rFont val="Arial CE"/>
        <family val="2"/>
      </rPr>
      <t>2</t>
    </r>
  </si>
  <si>
    <t>7 15 16</t>
  </si>
  <si>
    <r>
      <t>kabelski končnik 16mm</t>
    </r>
    <r>
      <rPr>
        <vertAlign val="superscript"/>
        <sz val="11"/>
        <rFont val="Arial CE"/>
        <family val="2"/>
      </rPr>
      <t>2</t>
    </r>
  </si>
  <si>
    <t>7 15 17</t>
  </si>
  <si>
    <r>
      <t>kabelski končnik 35mm</t>
    </r>
    <r>
      <rPr>
        <vertAlign val="superscript"/>
        <sz val="11"/>
        <rFont val="Arial CE"/>
        <family val="2"/>
      </rPr>
      <t>2</t>
    </r>
  </si>
  <si>
    <t>7 15 18</t>
  </si>
  <si>
    <r>
      <t>kabelski končnik 50mm</t>
    </r>
    <r>
      <rPr>
        <vertAlign val="superscript"/>
        <sz val="11"/>
        <rFont val="Arial CE"/>
        <family val="2"/>
      </rPr>
      <t>2</t>
    </r>
  </si>
  <si>
    <t>7 15 19</t>
  </si>
  <si>
    <t>trojna šuko vtičnica za vgradnjo v parapetni kanal, komplet z nosilci in okrasnimi pokrovi</t>
  </si>
  <si>
    <t>7 15 20</t>
  </si>
  <si>
    <t>trojna podometna šuko vtičnica komplet za dozo, nosilcem in okrasnim okvirjem</t>
  </si>
  <si>
    <t>7 15 21</t>
  </si>
  <si>
    <t>dvojna podometna šuko vtičnica komplet za dozo, nosilcem in okrasnim okvirjem</t>
  </si>
  <si>
    <t>7 15 22</t>
  </si>
  <si>
    <t>enojna podometna šuko vtičnica komplet za dozo, nosilcem in okrasnim okvirjem za montažo v spuščen strop</t>
  </si>
  <si>
    <t>7 15 23</t>
  </si>
  <si>
    <t>podometna šuko vtičnica komplet za dozo, nosilcem in okrasnim okvirjem</t>
  </si>
  <si>
    <t>7 15 24</t>
  </si>
  <si>
    <t>dvojna nadometna šuko vtičnica komplet z dozo</t>
  </si>
  <si>
    <t>7 15 25</t>
  </si>
  <si>
    <t>šolski eksperimentalni priključek instaliran v instalacijskem bloku in eksperimentalni mizi učitelja naravoslovne učilnice sestavljen iz dveh šolskih varnostnih vtičnic, varnostnega ločilnega transformatorja 200VA 230V/9-12-24, dveh enoplonih preklopnih s</t>
  </si>
  <si>
    <t>7 15 26</t>
  </si>
  <si>
    <t>nadometna tripolna motorska vtičnica 3P+N+PE 16A</t>
  </si>
  <si>
    <t>7 15 27</t>
  </si>
  <si>
    <t>navadno podometno stikalo komplet za dozo, nosilcem in okrasnim okvirjem</t>
  </si>
  <si>
    <t>7 15 28</t>
  </si>
  <si>
    <t>izmenično podometno stikalo komplet za dozo, nosilcem in okrasnim okvirjem</t>
  </si>
  <si>
    <t>7 15 29</t>
  </si>
  <si>
    <t>izmenično nadometno stikalo komplet za dozo</t>
  </si>
  <si>
    <t>7 15 30</t>
  </si>
  <si>
    <t>podometna tipka za prižiganje luči komplet za dozo, nosilcem in okrasnim okvirjem</t>
  </si>
  <si>
    <t>7 15 31</t>
  </si>
  <si>
    <t>podometno stikalo za odpiranje žaluzij komplet za dozo, nosilcem in okrasnim okvirjem</t>
  </si>
  <si>
    <t>7 15 32</t>
  </si>
  <si>
    <t>nadometno serijsko stikalo komplet z dozo</t>
  </si>
  <si>
    <t>7 15 33</t>
  </si>
  <si>
    <t>križno podometno stikalo komplet za dozo, nosilcem in okrasnim okvirjem</t>
  </si>
  <si>
    <t>7 15 34</t>
  </si>
  <si>
    <t>razni priklop manjših porabnikov (screen rolojev, projekciskih platen, ventilatorjev v napah, pisuarjev, el. vodnih pip, požarnih loput in raznih manjših elementov strojnih instalacij) komplet s priključno dozo in priključnimi sponkami</t>
  </si>
  <si>
    <t>7 15 35</t>
  </si>
  <si>
    <r>
      <t xml:space="preserve">podometna razdelilna doza </t>
    </r>
    <r>
      <rPr>
        <sz val="11"/>
        <rFont val="Arial"/>
        <family val="2"/>
      </rPr>
      <t>100x150</t>
    </r>
  </si>
  <si>
    <t>7 15 36</t>
  </si>
  <si>
    <r>
      <t xml:space="preserve">nadometna razdelilna doza </t>
    </r>
    <r>
      <rPr>
        <sz val="11"/>
        <rFont val="Arial"/>
        <family val="2"/>
      </rPr>
      <t>100x100</t>
    </r>
  </si>
  <si>
    <t>7 15 37</t>
  </si>
  <si>
    <t>IR senzor gibanja nadometni 270°</t>
  </si>
  <si>
    <t>7 15 38</t>
  </si>
  <si>
    <t>IR senzor gibanja za vgradnjo spuščen strop 360°</t>
  </si>
  <si>
    <t>7 15 39</t>
  </si>
  <si>
    <t>priklop večjih strojnih elementov (klimati, hladilni agregat, toplotna črpalka)</t>
  </si>
  <si>
    <t>7 15 40</t>
  </si>
  <si>
    <t>priklop dvigala</t>
  </si>
  <si>
    <t>7 15 41</t>
  </si>
  <si>
    <t>tipka v ohišju za izklop kotlarne v sili</t>
  </si>
  <si>
    <t>7 15 42</t>
  </si>
  <si>
    <t>Dobava in montaža svetilk komplet z žarnicami</t>
  </si>
  <si>
    <t>7 16 01</t>
  </si>
  <si>
    <t>"1" Vgradna svetilka z paraboličnim ratsron in elektronsko predstikalno napravo INTRA 101 DP 4x24W T5 EB</t>
  </si>
  <si>
    <t>7 16 02</t>
  </si>
  <si>
    <t xml:space="preserve">"2" Spuščena asimetrična svetilka za osvetlitev table, kot INTRA MIVA AS 1x54W T5 </t>
  </si>
  <si>
    <t>7 16 03</t>
  </si>
  <si>
    <t>"3" Vgradna svetilka z paraboličnim ratsron in elektronsko REGULACIJSKO SVETILKO  INTRA 101 DP 2x54W T5 DEB- DALI REGULACIJA GLEDE ZUNANJE SVETLOBE</t>
  </si>
  <si>
    <t>7 16 04</t>
  </si>
  <si>
    <t>"4" Stropna svetilka zaščite IP65, kot INTRA 5700 2x58W</t>
  </si>
  <si>
    <t>7 16 05</t>
  </si>
  <si>
    <t>"5" Stropna svetilka zaščite IP65, kot INTRA 5700 1x58W</t>
  </si>
  <si>
    <t>7 16 06</t>
  </si>
  <si>
    <t>"6" Stropna svetilka zaščite IP65, kot INTRA 5700 2x36W</t>
  </si>
  <si>
    <t>7 16 07</t>
  </si>
  <si>
    <t>"7" Vgradna svetilka INTRA  106 4x18W EB</t>
  </si>
  <si>
    <t>7 16 08</t>
  </si>
  <si>
    <t>"8" Vgradna svetilka INTRA NITOR RV-OL 2x26W TC-DE EB</t>
  </si>
  <si>
    <t>7 16 09</t>
  </si>
  <si>
    <t>"9" Vgradna svetilka INTRA NITOR RV-OL 2x26W TC-DE EB, s kromiranim obročem</t>
  </si>
  <si>
    <t>7 16 10</t>
  </si>
  <si>
    <t>"10" Nadgradna svetilka INTRA NITOR RV-OL 2x26W TC-DE EB, s kromiranim obročem</t>
  </si>
  <si>
    <t>7 16 11</t>
  </si>
  <si>
    <t>"11" Nadgradna svetilka PRISMA DROP 22 1x60W E27</t>
  </si>
  <si>
    <t>7 16 12</t>
  </si>
  <si>
    <t>"11" Nadgradna svetilka PRISMA DROP 28 1x26W E27</t>
  </si>
  <si>
    <t>7 16 13</t>
  </si>
  <si>
    <t>"13" kopalniška stenska svetilka INTRA 5531 1x18W T5 EB</t>
  </si>
  <si>
    <t>7 16 14</t>
  </si>
  <si>
    <t>"14" Nadometna zunanja svetilka INTRA ETEA 1x22 z ohišjem in ringom v antracit barvi</t>
  </si>
  <si>
    <t>7 16 15</t>
  </si>
  <si>
    <t>"15" Spuščena svetilka iz alu profila v antracit barvi pokrit z oplnim steklom dolžine 1,557m komplet z montažnim nosilcom dolžine 0,75m narejen iz jeklene konstrukcije,
 kot INTRA GYON C GL 1X35W ANTRACIT BARVA + KONSTRUKCIJSKI NOSILEC DOLŽINE 0,75m</t>
  </si>
  <si>
    <t>7 16 16</t>
  </si>
  <si>
    <t>"16" Vgradna svetilka iz ALU profil V ANTARIC BARVI pokrita z opalnim steklom dolžine 18,22m sijelke v svetilki so prekrivane za omejitev senc, 
kot INTRA GYON LINE 13X 35W EB + 2X EM MODUL BARVAN V ANTRACIT BARVO</t>
  </si>
  <si>
    <t>7 16 17</t>
  </si>
  <si>
    <t>"17" Vgradna svetilka INTRA NITOR RV-OL 1x26W TC-DE EB</t>
  </si>
  <si>
    <t>7 16 18</t>
  </si>
  <si>
    <t>varnostna svetilka 24W</t>
  </si>
  <si>
    <t>7 16 19</t>
  </si>
  <si>
    <t>varnostna svetilka 8W</t>
  </si>
  <si>
    <t>7 16 20</t>
  </si>
  <si>
    <t>Krmilni sistem  sestavljen z krmilni z dvojnim izhodom in senzorjem za merjenje svetilnosti sistem INTRA DALI-MULTI 3</t>
  </si>
  <si>
    <t>7 16 21</t>
  </si>
  <si>
    <t>Zunanja svetilka za montažo na zid za osvetlitev igrišča in trim steze z metalhalogeno svetilko 400W</t>
  </si>
  <si>
    <t>7 16 22</t>
  </si>
  <si>
    <t>Dobava in montaža protipožarne zaščite</t>
  </si>
  <si>
    <t>7 17 01</t>
  </si>
  <si>
    <t>Protipožarna centrala z mikropeocesorjem z 1 loop linijo,razširljiva na 4 loop linij, 512 naslovov, digitalna komunikacija, z displayom, 128 naslovov na linijo, programljiva preko tipkovnice in PC, 60 sektorjev, 1000 dogodkov spomina, izhod napaka, napaja</t>
  </si>
  <si>
    <t>7 17 02</t>
  </si>
  <si>
    <t>Akumulator 12V/15Ah</t>
  </si>
  <si>
    <t>7 17 03</t>
  </si>
  <si>
    <t>razširitveni modul 1 loop linija (kot npr. MD128)</t>
  </si>
  <si>
    <t>7 17 04</t>
  </si>
  <si>
    <t>dodatni napajalnik 24V 5Ah v svojem lastnem ohišju (kot npr. 82450)</t>
  </si>
  <si>
    <t>7 17 05</t>
  </si>
  <si>
    <t>optično dimni javljalnik z izhodom 24V za dodatni prikazovalnik</t>
  </si>
  <si>
    <t>7 17 06</t>
  </si>
  <si>
    <t>termični javljalnik z izhodom 24V za dodatni prikazovalnik</t>
  </si>
  <si>
    <t>7 17 07</t>
  </si>
  <si>
    <t>podnožje univerzalno za javljalnik (kot npr. ZB200)</t>
  </si>
  <si>
    <t>7 17 08</t>
  </si>
  <si>
    <t>Ročni javljalnik brez loma (realarm sistem) (kot npr. PS5230)</t>
  </si>
  <si>
    <t>7 17 09</t>
  </si>
  <si>
    <t>Dodatna tipka v lastnem ohišju za dodatno varnost pred lažnimi alami in nezaželjenimi odpiranji oken za odvod dima in toplote</t>
  </si>
  <si>
    <t>7 17 10</t>
  </si>
  <si>
    <t>vhodno/izhodni modul z 1 nastavljiv izhod 1A, 30Vdc, ne potrebuje dodatnega napajanja (nc ali no) (kot npr. M5 100)</t>
  </si>
  <si>
    <t>7 17 11</t>
  </si>
  <si>
    <t>izolator digitalne linije v svojem lastnem ohišju, uporaba izolatorja vsakih 30 adress (kot npr. ISOB5300)</t>
  </si>
  <si>
    <t>sirena zunanja samonapajalna napajanje 24V iz centrale in 12V iz akomulatorja</t>
  </si>
  <si>
    <t>7 17 12</t>
  </si>
  <si>
    <t>akumulator 12V 1,5A za montažo v zunanjo sireno</t>
  </si>
  <si>
    <t>7 17 13</t>
  </si>
  <si>
    <t>sirena notranja napajanje 24V iz centrale ali modula</t>
  </si>
  <si>
    <t>7 17 14</t>
  </si>
  <si>
    <t>samostojni javljalnik oziroma sentrala za javljanje zemeljskega plina</t>
  </si>
  <si>
    <t>7 17 15</t>
  </si>
  <si>
    <t>Komplet oprema za prenos na nadzorni center</t>
  </si>
  <si>
    <t>7 17 16</t>
  </si>
  <si>
    <t>Napisne ploščice za javljalnik, mudule,…</t>
  </si>
  <si>
    <t>7 17 17</t>
  </si>
  <si>
    <t xml:space="preserve">Fotoluminiscentna nalepka ročni javljalnik </t>
  </si>
  <si>
    <t>7 17 18</t>
  </si>
  <si>
    <t>Fotoluminiscentna nalepka notranja sirena</t>
  </si>
  <si>
    <t>7 17 19</t>
  </si>
  <si>
    <t>Označevanje in programiranje elementov</t>
  </si>
  <si>
    <t>7 17 20</t>
  </si>
  <si>
    <t>PN cev, komplet s pritrdilnim in montažnim materialom (skobe, loki, končniki,…)</t>
  </si>
  <si>
    <t>7 17 21</t>
  </si>
  <si>
    <t>ognjeodporni kabel JE-H(St)H 1x2x0,8 Bd FE 180/E30-E90</t>
  </si>
  <si>
    <t>7 17 22</t>
  </si>
  <si>
    <t>ognjeodporni kabel 3x1,5 60min za napajanje odpiranja oken za odvod dima in toplote</t>
  </si>
  <si>
    <t>7 1 23</t>
  </si>
  <si>
    <t>merjenje delovanja protipožarne zaščite in izdaja certifikata s strani kreditirane in pooblaščene osebe</t>
  </si>
  <si>
    <t>7 1 24</t>
  </si>
  <si>
    <t>Programiranje in spuščanje v pogon centrale</t>
  </si>
  <si>
    <t>Dobava in montaža vodovnega materiala telekomunikacij</t>
  </si>
  <si>
    <t>7 18 01</t>
  </si>
  <si>
    <t>dovodni optični kabel 8x 9/125/250 OS2</t>
  </si>
  <si>
    <t>7 18 02</t>
  </si>
  <si>
    <t>šestnajstvlakenski singlemode optični kabel za povezavo med omarami</t>
  </si>
  <si>
    <t>7 18 03</t>
  </si>
  <si>
    <t>7 18 04</t>
  </si>
  <si>
    <t>7 18 05</t>
  </si>
  <si>
    <t>7 18 06</t>
  </si>
  <si>
    <t>UTP kabel cat6</t>
  </si>
  <si>
    <t>7 18 07</t>
  </si>
  <si>
    <t>zvarna kaseta</t>
  </si>
  <si>
    <t>7 18 08</t>
  </si>
  <si>
    <t>zaključni konektor za instalacijski optični kabel</t>
  </si>
  <si>
    <t>7 18 09</t>
  </si>
  <si>
    <t>dvojna podatkovna vtičnica cat 6 (2xRJ45) za vgradnjo v parapetni kanal, komplet z nosilci in okrasnimi pokrovi</t>
  </si>
  <si>
    <t>7 18 10</t>
  </si>
  <si>
    <t>dvojna podatkovna vtičnica cat 6 (2xRJ45) za vgradnjo v zidno dozo, komplet z dozo, nosilci in okrasnimi pokrovi</t>
  </si>
  <si>
    <t>7 18 11</t>
  </si>
  <si>
    <t>dvojna podatkovna vtičnica cat 6 (2xRJ45) za vgradnjo v spuščen strop, komplet z dozo, nosilci in okrasnimi pokrovi</t>
  </si>
  <si>
    <t>7 18 12</t>
  </si>
  <si>
    <t>izdelava WiFi access točke - po tehničnih določilih EDUROAM (http://aai.arnes.si/eduroam/Tehnicna_dolocila_dostopovne_tocke_20120717.odt) z notranjimi antenami in možnostjo PoE napajanja (Cisco AIR-AP1142N, nadaljni seznam testirane in priporočene opreme je na http://aai.arnes.si/eduroam/priklop.html pri nekaterih modelih je potrebno dodati še krmilnik)</t>
  </si>
  <si>
    <t>7 18 13</t>
  </si>
  <si>
    <t>omara strukturiranega ožičenja v sestavi:</t>
  </si>
  <si>
    <t>7 18 14</t>
  </si>
  <si>
    <t>omara višine 42HE dim 800x600x1800mm (ARNES), s stranicami, steklenimi vrati, stabilizacijskimi nogami in koleščki komplet in napajalnim modulom 6 vtičnic s prenapetostno zaščito</t>
  </si>
  <si>
    <t>demontaža aktivne opreme v obstoječi šoli in ponovna montaža aktivne opreme v novi šoli</t>
  </si>
  <si>
    <t>fiksna polica</t>
  </si>
  <si>
    <t>organizator kablov</t>
  </si>
  <si>
    <t>povezovalni kabli UTP cat 6 l=1,5m</t>
  </si>
  <si>
    <t>7 18 15</t>
  </si>
  <si>
    <t>omara višine 42HE dim 800x600x1800mm (GLAVNA), s stranicami, steklenimi vrati, stabilizacijskimi nogami in koleščki komplet in napajalnim modulom 6 vtičnic s prenapetostno zaščito</t>
  </si>
  <si>
    <t>optični delilnik 24</t>
  </si>
  <si>
    <t>delilni panel 24xRJ45</t>
  </si>
  <si>
    <t>mrežno stikalo  (switch) L3 24xSFP (HP 4800-24G-SFP Switch (JD009A)
Ports) - hrbtenično optično stikalo šole in povezava v Arnes omaro</t>
  </si>
  <si>
    <t>mrežno stikalo (swich) omejeno L3 10/100/1000 x48 copper + 2x10/100/1000 copper + 2x SFP (HP 1910-48G Switch (JE009A))</t>
  </si>
  <si>
    <t>mrežno stikalo (switch) L3 10/100 x24 POE+ copper + 2x 10/100/1000 copper + 2x SFP (HP 2620-24-PoE+ Switch (J9625A)) - po tehničnih določilih EDUROAM (http://aai.arnes.si/eduroam/Tehnicna_dolocila_stikala_20060927.doc)</t>
  </si>
  <si>
    <t>pretvornik SFP 1000</t>
  </si>
  <si>
    <t>povezovalna optična vrvica LC-karkoli bo na panelu dolžine 2m.</t>
  </si>
  <si>
    <t>povezovalna optična vrvica  LC-LC dolžine 2m</t>
  </si>
  <si>
    <t>povezovalna optična vrvica LC-LC za povezavo do Arnes omare</t>
  </si>
  <si>
    <t>UPS 3000VA za mrežno opremo</t>
  </si>
  <si>
    <t>UPS 2000VA (za strežnike) z USB komunikacijo</t>
  </si>
  <si>
    <t>7 18 16</t>
  </si>
  <si>
    <t>omara višine 42HE dim 800x600x1800mm (pritličje), s stranicami, steklenimi vrati, stabilizacijskimi nogami in koleščki komplet in napajalnim modulom 6 vtičnic s prenapetostno zaščito</t>
  </si>
  <si>
    <t>UPS 2000VA za mrežno opremo</t>
  </si>
  <si>
    <t>7 18 17</t>
  </si>
  <si>
    <t>omara višine 42HE dim 800x600x1800mm (1N-rač), s stranicami, steklenimi vrati, stabilizacijskimi nogami in koleščki komplet in napajalnim modulom 6 vtičnic s prenapetostno zaščito</t>
  </si>
  <si>
    <t>7 18 18</t>
  </si>
  <si>
    <t>omara višine 42HE dim 800x600x1800mm (1N-pis), s stranicami, steklenimi vrati, stabilizacijskimi nogami in koleščki komplet in napajalnim modulom 6 vtičnic s prenapetostno zaščito</t>
  </si>
  <si>
    <t>7 18 19</t>
  </si>
  <si>
    <t>omara višine 42HE dim 800x600x1800mm (2N), s stranicami, steklenimi vrati, stabilizacijskimi nogami in koleščki komplet in napajalnim modulom 6 vtičnic s prenapetostno zaščito</t>
  </si>
  <si>
    <t>7 18 20</t>
  </si>
  <si>
    <t>meritve UTP CAT 6 s certifikatom</t>
  </si>
  <si>
    <t>7 18 21</t>
  </si>
  <si>
    <t>Dobava in montaža ozvočenja</t>
  </si>
  <si>
    <t>7 19 01</t>
  </si>
  <si>
    <t>Centralna naprava ozvočenja vrtca-  SEA Sežana, sestavljena iz:</t>
  </si>
  <si>
    <t>SNO1112  integriran mikser  in ojačevalnik  250W, vhod za 2 mikrofona, tuner, kas., CD., AUX, 4 delno izhodno preklopno polje, vgradno ohišje 19",  vgrajen 1 kos  regulatorja glasnosti  100W/100V za hodnike.</t>
  </si>
  <si>
    <t>SNN2030 močnostni avdio ojačevalnik 2 x 350W/100V, 19"</t>
  </si>
  <si>
    <t>SNN2010 močnostni avdio ojačevalnik 2 x 100W/100V, 19"</t>
  </si>
  <si>
    <t>SNN1150 močnostni avdio ojačevalnik 150W/100V, 19"</t>
  </si>
  <si>
    <t>YA-TX497   AM/FM RDS radijski sprejemnik 19", vgradni</t>
  </si>
  <si>
    <t>DV-320-K CD/mp-3 ,USB predvajalnik,  vgradni 19"</t>
  </si>
  <si>
    <t>24HE/19"   vgradno ohišje</t>
  </si>
  <si>
    <t>SPM1200  monitorski zvočnik z regulatorjem</t>
  </si>
  <si>
    <t>SVA1200  enota za zvonenje z glasbo- vklop iz programatorja zvonenja</t>
  </si>
  <si>
    <t>SPU1200/k mrežna-napajalna ennota 230V  z enoto za daljinski vklop ( zvonenje)</t>
  </si>
  <si>
    <t>7 19 02</t>
  </si>
  <si>
    <t>HMPE700 programator zvonenja z DCF Sprejemnikom točnega časa</t>
  </si>
  <si>
    <t>7 19 03</t>
  </si>
  <si>
    <t>SNO1330/A   namizni mikrofon na gibljivem vratu, 5m kabla</t>
  </si>
  <si>
    <t>7 19 04</t>
  </si>
  <si>
    <t>SNZ2105 vgradni zvočnik 5W/100Vbele barve-SEA Sežana</t>
  </si>
  <si>
    <t>7 19 05</t>
  </si>
  <si>
    <t>SNA1011   regulator glasnosti 100W/100V, vgradni , beli SEA</t>
  </si>
  <si>
    <t>7 19 06</t>
  </si>
  <si>
    <t>SNA1040   regulator glasnosti 35W/100V, vgradni , beli SEA</t>
  </si>
  <si>
    <t>7 19 07</t>
  </si>
  <si>
    <t>Instalacija ozvočenja ( dobavi in izvede instalater)</t>
  </si>
  <si>
    <t>7 19 08</t>
  </si>
  <si>
    <t>PPL 2 x 1,5 mm2 kabel za zvočnike                               cca</t>
  </si>
  <si>
    <t>7 19 09</t>
  </si>
  <si>
    <t>PPL3 x 1,5 mm2 kabel za zvočnike                                  cca</t>
  </si>
  <si>
    <t>7 19 10</t>
  </si>
  <si>
    <t>Razvodne doze Fi 60</t>
  </si>
  <si>
    <t>7 19 11</t>
  </si>
  <si>
    <t xml:space="preserve">Vgradna 3- modulna doza </t>
  </si>
  <si>
    <t>7 19 12</t>
  </si>
  <si>
    <t>Montaža zvočnikov</t>
  </si>
  <si>
    <t>7 19 13</t>
  </si>
  <si>
    <t>Montaža regulatorjev</t>
  </si>
  <si>
    <t>7 19 14</t>
  </si>
  <si>
    <t>Instalacijske cevi in kanali</t>
  </si>
  <si>
    <t>7 19 15</t>
  </si>
  <si>
    <t>Drobni priključni in vezni material</t>
  </si>
  <si>
    <t>7 19 16</t>
  </si>
  <si>
    <t>Dokumentacija</t>
  </si>
  <si>
    <t>7 19 17</t>
  </si>
  <si>
    <t>Montaža opreme na položeno instalacijo in montirane zvočnike in regulatorje, zagon, poučitev uporabnika</t>
  </si>
  <si>
    <t>7 19 17a</t>
  </si>
  <si>
    <t>SET za stropno montažo videoprojektorja - stropna teleskopska konzola in prilagodilna plošča</t>
  </si>
  <si>
    <t>7 19 18</t>
  </si>
  <si>
    <t xml:space="preserve">SMM2010 Zizna priključna doza s stikalom za pogon el. platna, stikalom za vklop/zakasnjen izklop projektorja, priključkom za računalnik, zvok, video </t>
  </si>
  <si>
    <t>7 19 19</t>
  </si>
  <si>
    <t>Komplet priključnih kablov dolžine 6m za računalnik (VGA) in zvok - mini jack-mini jack</t>
  </si>
  <si>
    <t>Montažni materiali:</t>
  </si>
  <si>
    <t>7 19 20</t>
  </si>
  <si>
    <t>Specialni VGA kabel Tasker C258, brez polaganja</t>
  </si>
  <si>
    <t>7 19 21</t>
  </si>
  <si>
    <t>UTP kabel cat 5a za povezavo med vtičnico pri katedru in projektorjem</t>
  </si>
  <si>
    <t>7 19 21a</t>
  </si>
  <si>
    <t>USB kabel za povezavo med računalnikom in projektorjem</t>
  </si>
  <si>
    <t>7 19 22</t>
  </si>
  <si>
    <t>Konektorski material, drobni vezni in vijačni material</t>
  </si>
  <si>
    <t>7 19 23</t>
  </si>
  <si>
    <t>Konektiranje kablov na obeh konceh</t>
  </si>
  <si>
    <t>7 19 24</t>
  </si>
  <si>
    <t>USB A priključek</t>
  </si>
  <si>
    <t>7 19 25</t>
  </si>
  <si>
    <t>USB B priključek</t>
  </si>
  <si>
    <t>7 19 26</t>
  </si>
  <si>
    <t>Montaža: montaža videoprojektorja, montaža elektro platna, montaža priključne doze, konektiranje, zagon, nastavitve.</t>
  </si>
  <si>
    <t>Video nadzor</t>
  </si>
  <si>
    <t>7 20 01</t>
  </si>
  <si>
    <t>IP video kamera</t>
  </si>
  <si>
    <t>7 20 02</t>
  </si>
  <si>
    <t>Samo predpriparava za poznejšo mantažo IP video kamere</t>
  </si>
  <si>
    <t>7 20 03</t>
  </si>
  <si>
    <t>poezovalni kabel UTP cat 5a</t>
  </si>
  <si>
    <t>7 20 04</t>
  </si>
  <si>
    <t>Dobava in montaža ozemljila</t>
  </si>
  <si>
    <t>7 21 01</t>
  </si>
  <si>
    <r>
      <t xml:space="preserve">lovilni vod Al </t>
    </r>
    <r>
      <rPr>
        <sz val="11"/>
        <rFont val="Symbol"/>
        <family val="1"/>
      </rPr>
      <t>f</t>
    </r>
    <r>
      <rPr>
        <sz val="11"/>
        <rFont val="Arial CE"/>
        <family val="2"/>
      </rPr>
      <t xml:space="preserve"> 10</t>
    </r>
  </si>
  <si>
    <t>7 21 02</t>
  </si>
  <si>
    <t>strešni nosilec za namestitev odvodno-lovilnih vodov na ravno streho</t>
  </si>
  <si>
    <t>7 21 03</t>
  </si>
  <si>
    <t>strešni nosilec za namestitev odvodno-lovilnih vodov na obrobni zid</t>
  </si>
  <si>
    <t>7 21 04</t>
  </si>
  <si>
    <t>fleksibilni povezovalni element</t>
  </si>
  <si>
    <t>7 21 05</t>
  </si>
  <si>
    <t>Rf ozemljitveni - vodnik trak 30x3,5mm</t>
  </si>
  <si>
    <t>7 21 06</t>
  </si>
  <si>
    <t>izvedba spojev strelovoda na kovinske mase-ograje, itd</t>
  </si>
  <si>
    <t>7 21 07</t>
  </si>
  <si>
    <t>vertikalna lovilna palica h=0,4m komplet s pritrdilnim materialom</t>
  </si>
  <si>
    <t>7 21 08</t>
  </si>
  <si>
    <t>križna sponka</t>
  </si>
  <si>
    <t>7 21 09</t>
  </si>
  <si>
    <t>meritve strelovodne zaščite</t>
  </si>
  <si>
    <t>7 21 10</t>
  </si>
  <si>
    <t>Kompenzacija</t>
  </si>
  <si>
    <t>7 22 01</t>
  </si>
  <si>
    <t>dobava in montaža štiristopenske avtomatske kompenzacijske naprave 35kVAr</t>
  </si>
  <si>
    <t>Ostalo</t>
  </si>
  <si>
    <t>7 23 01</t>
  </si>
  <si>
    <t>7 23 02</t>
  </si>
  <si>
    <t>merjenje delovanja varnostne razsvetljave in izdaja certifikata s strani kreditirane in pooblaščene osebe</t>
  </si>
  <si>
    <t>7 23 03</t>
  </si>
  <si>
    <t>7 23 04</t>
  </si>
  <si>
    <t xml:space="preserve">Vsa potrebna zidarska pomoč za izvedbo inštalacij po tem popisu, vključena vsa štemanja, krpanja, zazidave in vrtanja skozi betonske in zidane stene.  </t>
  </si>
  <si>
    <t>7 23 05</t>
  </si>
  <si>
    <t>Sodelovanje s predstavniki Arnesa.</t>
  </si>
  <si>
    <t>Elektromagnetno zaklepanje</t>
  </si>
  <si>
    <t>7 24 01</t>
  </si>
  <si>
    <t>Dobava in montaža 300 kg magneta za montažo na alu vrata.</t>
  </si>
  <si>
    <t>7 24 02</t>
  </si>
  <si>
    <t>Dobava in montaža v požarno zanko vhodno/izhodni modul z 1 nastavljiv izhod 1A, 30Vdc, ne potrebuje dodatnega napajanja (nc ali no) (kot npr. M5 100).</t>
  </si>
  <si>
    <t>7 24 03</t>
  </si>
  <si>
    <t>Dobava in montaža varnostne tipke v lastnem ohišju s steklenim pokrovom za odpiranje vrat v sili. Operativni del tipke mora biti rdeče barve in gobaste oblike. Tipka za izklop v sili mora imeti notranjo osvetlitev. (po smernici SZPV 411).</t>
  </si>
  <si>
    <t>7 24 04</t>
  </si>
  <si>
    <t>Dobava in montaža nalepke za označevanje varnostne tipke za odpiranje vrat v sili.</t>
  </si>
  <si>
    <t>7 24 05</t>
  </si>
  <si>
    <t>Dobava in montaža stikala s ključem v lastnem ohišju za odklepanje vrat v času obratovanja stavbe.</t>
  </si>
  <si>
    <t>7 24 06</t>
  </si>
  <si>
    <t>Dobava in montaža dodatnega napajalnika za napajalni sistem ključavnice, dodatni napajalnik 24A 5Ah v svojem lastnem ohišju (kot. npr. 82450).</t>
  </si>
  <si>
    <t>7 24 07</t>
  </si>
  <si>
    <t>Dobava in montaža napajalnega kabla NPI 3x1.5.</t>
  </si>
  <si>
    <t>7 24 08</t>
  </si>
  <si>
    <t>Dobava in montaža instalacijske nadometne cevi PN 13,5 komplet s pritrdilnimi skobami.</t>
  </si>
  <si>
    <t>7 24 09</t>
  </si>
  <si>
    <t>Ognjeodporni kabel za povezavo vmesnikov v požarno zanko JE-H(St)H 1x2x0,8 Bd FE 180/E30-E90.</t>
  </si>
  <si>
    <t>7 24 10</t>
  </si>
  <si>
    <t>Dobava in montaža dodatnega instalacijskega odklopnika v električni razdelilnik hišnika.</t>
  </si>
  <si>
    <t>ELEKTRO INŠTALACIJE OBJEKT SKUPAJ</t>
  </si>
  <si>
    <t>8</t>
  </si>
  <si>
    <t>STROJNE INŠTALACIJE OBJEKT</t>
  </si>
  <si>
    <t>8 00</t>
  </si>
  <si>
    <t>SPLOŠNO</t>
  </si>
  <si>
    <t>8 01</t>
  </si>
  <si>
    <t>NOTRANJI VODOVOD</t>
  </si>
  <si>
    <t>8 02</t>
  </si>
  <si>
    <t>OGREVANJE IN HLAJENJE</t>
  </si>
  <si>
    <t>8 02 01</t>
  </si>
  <si>
    <t>KOTLARNA + RAZVOD KLIMATA OGREVANJE</t>
  </si>
  <si>
    <t>8 02 02</t>
  </si>
  <si>
    <t>HLADILNA STROJNICA + RAZVOD KLIMAT HLAJENJE</t>
  </si>
  <si>
    <t>8 02 03</t>
  </si>
  <si>
    <t>TALNO GRETJE</t>
  </si>
  <si>
    <t>8 02 04</t>
  </si>
  <si>
    <t>RAZVOD KONVEKTORJEV</t>
  </si>
  <si>
    <t>8 03</t>
  </si>
  <si>
    <t>DX HLAJENJE</t>
  </si>
  <si>
    <t>8 03 01</t>
  </si>
  <si>
    <t>DX HLAJENJE - TK PROSTOR</t>
  </si>
  <si>
    <t>8 03 02</t>
  </si>
  <si>
    <t>DX HLAJENJE - MULTIMEDIJA</t>
  </si>
  <si>
    <t>8 04</t>
  </si>
  <si>
    <t>PLINOVOD</t>
  </si>
  <si>
    <t>8 04 01</t>
  </si>
  <si>
    <t>MERILNO-REGULACIJSKA OMARA</t>
  </si>
  <si>
    <t>8 04 02</t>
  </si>
  <si>
    <t>NOTRANJA PLINSKA INSTALACIJA</t>
  </si>
  <si>
    <t>8 05</t>
  </si>
  <si>
    <t>VENTILACIJA</t>
  </si>
  <si>
    <t>8 05 01</t>
  </si>
  <si>
    <t>kn.01 - KLIMAT</t>
  </si>
  <si>
    <t>8 05 02</t>
  </si>
  <si>
    <t>ov.1 - KUHINJA NAPA</t>
  </si>
  <si>
    <t>8 05 03</t>
  </si>
  <si>
    <t>ve.02 - KUHINJA SPLOŠNA VENTILACIJA</t>
  </si>
  <si>
    <t>8 05 04</t>
  </si>
  <si>
    <t>ve.03 - VENTILACIJA SANITARIJ ZAPOSLENIH</t>
  </si>
  <si>
    <t>8 05 05</t>
  </si>
  <si>
    <t>KOTLARNA in DVIGALO</t>
  </si>
  <si>
    <t>8 05 06</t>
  </si>
  <si>
    <t>OMARA S KEMIKALIJAMI, DIGESTORIJ IN ODSESOVALNA ROKA</t>
  </si>
  <si>
    <t>8 05 07</t>
  </si>
  <si>
    <t>ŽARILNA PEČ V UČILNICI IN GOSPODINJSTVO</t>
  </si>
  <si>
    <t>STROJNE  INŠTALACIJE OBJEKT SKUPAJ</t>
  </si>
  <si>
    <t xml:space="preserve">8 00 </t>
  </si>
  <si>
    <t>8 00 01</t>
  </si>
  <si>
    <t>Pripravljalna dela, zarisovanje, izmere…</t>
  </si>
  <si>
    <t>8 00 02</t>
  </si>
  <si>
    <t>Prevoz materiala na gradbišče, skladiščenje na gradišču  in zavarovanje…</t>
  </si>
  <si>
    <t>8 00 03</t>
  </si>
  <si>
    <t>Tlačni preizkusi strojnih instalacij. Vsi preizkusi se izvedejo skladno s standardi navedenimi v tehničnem poročilu.</t>
  </si>
  <si>
    <t>8 00 04</t>
  </si>
  <si>
    <t xml:space="preserve">Zidarska dela in gradbena pomoč instalaterjem,  vrtanje lukenj Ф 200, izdelava zidnih rež, pozidave prebojev betonskih in zidanih stenah, zajeti vsa dela za izvedbo inštalacij po tem projektu. </t>
  </si>
  <si>
    <t>8 00 05</t>
  </si>
  <si>
    <t>Pregled in meritve hidrantnega omrežja, s strani pooblaščene ustanove in izdaja ustreznih certifikatov.</t>
  </si>
  <si>
    <t xml:space="preserve">tip: </t>
  </si>
  <si>
    <t>Notranje hidrantno omrežje</t>
  </si>
  <si>
    <t>8 00 06</t>
  </si>
  <si>
    <t>Klimat</t>
  </si>
  <si>
    <t>Ventilator</t>
  </si>
  <si>
    <t>8 00 07</t>
  </si>
  <si>
    <t>Pregled dimnika in meritev emisije dimnih plinov, s strani pooblaščene ustanove in izdaja ustreznih certifikatov.</t>
  </si>
  <si>
    <t>Dimnik</t>
  </si>
  <si>
    <t>Zunanje hidrantno omrežje</t>
  </si>
  <si>
    <t>8 00 08</t>
  </si>
  <si>
    <t>8 00 09</t>
  </si>
  <si>
    <t>:</t>
  </si>
  <si>
    <t>8 01 01</t>
  </si>
  <si>
    <t>Montaža: Horizontalni kombinirani vodomer, komplet z ravnim kosom za umiritev toka s prilagoditvenim montažno demontažnim kosom, s prirobničnima priključkoma ter z vijačnim in tesnilnim materialom.
Z možnostjo daljinskega odčitovanja.</t>
  </si>
  <si>
    <t xml:space="preserve">npr.: </t>
  </si>
  <si>
    <t>ELSTER</t>
  </si>
  <si>
    <t>tip:</t>
  </si>
  <si>
    <t>HELIX WPV-50</t>
  </si>
  <si>
    <t>V°n= 15 m3/h</t>
  </si>
  <si>
    <t>L= 700 mm</t>
  </si>
  <si>
    <t>DN50</t>
  </si>
  <si>
    <t>Vodomer se nahaja pri upravljalcu vodovoda (KSD Ajdovščina).</t>
  </si>
  <si>
    <t>8 01 02</t>
  </si>
  <si>
    <t>Dobava in montaža: Kompaktni avtomatski ionizacijski mehčalec, enojna naprava, za polnjenje sitema ogrevanja in hlajenja, z vstopnim filtrom, sestavljena iz: tlačne posode, solnik, solni ventil, vodomer, z volumskim elektromehanskim krmilnikom, z mešalnim ventilom, standardna izvedba.</t>
  </si>
  <si>
    <t>CMC</t>
  </si>
  <si>
    <t>SINOM 2</t>
  </si>
  <si>
    <t>V°= 0,04÷0,4 m3/h</t>
  </si>
  <si>
    <t>DN15</t>
  </si>
  <si>
    <t>8 01 03</t>
  </si>
  <si>
    <t>PRODOS 1</t>
  </si>
  <si>
    <t>V°_n= 1,5 m3/h</t>
  </si>
  <si>
    <t>V°_,max= 3,0 m3/h</t>
  </si>
  <si>
    <t>priključek na cev DN50</t>
  </si>
  <si>
    <t>8 01 04</t>
  </si>
  <si>
    <t>Dobava in montaža: Sklop za požarno zaporo polipropilenskih cevi kanalizacije vodenih skozi stopove požarnih sektorjev, sestavljene iz pločevinastega ohišja, pritrdil za na zid, ekspanzijske maske, komplet z drobnim pritrdilnim materialom in označbo na objektu.
Čas požarne odpornosti 90 minut.</t>
  </si>
  <si>
    <t>POLOPLAST</t>
  </si>
  <si>
    <t>POLO - BSM - F90</t>
  </si>
  <si>
    <t>Ø70÷110</t>
  </si>
  <si>
    <t>8 01 05</t>
  </si>
  <si>
    <t>Dobava in montaža: Protipožarna tesnilna masa, deluje z ekspandiranjem, pakirana v kartušah, za zatesnitev prebojev cevi, ki so vodene skozi zidove in stropove na mejah požarnih sektorjev, komplet z dozirnikom za nanašanje, navodili, certifikati in kontrolnimi tablicami. Masa požarnega razreda B1 po DIN 4102.</t>
  </si>
  <si>
    <t xml:space="preserve">IMTUMEX </t>
  </si>
  <si>
    <t>Intumex S</t>
  </si>
  <si>
    <t>t=-40÷120 °C</t>
  </si>
  <si>
    <t>Polnilo v kartušah</t>
  </si>
  <si>
    <t>8 01 06</t>
  </si>
  <si>
    <t>POHORJE Mirna</t>
  </si>
  <si>
    <t>HO-ZK</t>
  </si>
  <si>
    <t>B×A/H = 250×740/840 mm</t>
  </si>
  <si>
    <t>8 01 07</t>
  </si>
  <si>
    <t>ITPP Ribnica</t>
  </si>
  <si>
    <t>S-6</t>
  </si>
  <si>
    <t>8 01 08</t>
  </si>
  <si>
    <t>CO2-5</t>
  </si>
  <si>
    <t>8 01 09</t>
  </si>
  <si>
    <t>Dobava in montaža: Napisne tablice, izdelane v skladu z ISO SIST 1013, za označitev naprav in sredstev za gašenje požara.</t>
  </si>
  <si>
    <t>8 01 10</t>
  </si>
  <si>
    <t>Dobava in montaža: Nosilna konstrukcija za umivalnik, za univerzalno vgradnjo, sestoječa iz: 
- jekleni okvir, površinko zaščiten s praškanjem in opleskan,
- nastavljive nogice  0÷240 mm,
- armaturna priključka mrzle in tople vode DN15-ZN,
- set za pritrditev umivalnika M10,
- nastavljiva montažna plošča za armaturne priključke, 
- PE odtočno koleno Ø50,
- drobni pritrdilni material.</t>
  </si>
  <si>
    <t>LIV</t>
  </si>
  <si>
    <t>art. 12590</t>
  </si>
  <si>
    <t>8 01 11</t>
  </si>
  <si>
    <t>Dobava in montaža: Nosilna konstrukcija za bide, za univerzalno vgradnjo, sestoječa iz: 
- jekleni okvir, površinko zaščiten s praškanjem in opleskan,
- nastavljive nogice  0÷240 mm,
- armaturna priključka mrzle in tople vode DN15-ZN,
- set za pritrditev bideja M12,
- nastavljiva montažna plošča za armaturne priključke, 
- PE odtočno koleno Ø50,
- drobni pritrdilni material.</t>
  </si>
  <si>
    <t>art. 12600</t>
  </si>
  <si>
    <t>8 01 12</t>
  </si>
  <si>
    <t>Dobava in montaža: Nosilna konstrukcija za pisoar za univerzalno vgradnjo, sestoječa iz: 
- jekleni okvir, površinko zaščiten s praškanjem in opleskan,
- nastavljive nogice  0÷240 mm,
- set za pritrditev pisoarja M12,
- PE odtočno koleno Ø50,
- drobni pritrdilni material.</t>
  </si>
  <si>
    <t>art. 00772</t>
  </si>
  <si>
    <t>Dobava in montaža: Nosilna konstrukcija za WC školjko, aktiviranje spredaj, za univerzalno vgradnjo, sestoječa iz: 
- jekleni okvir, površinko zaščiten s praškanjem in opleskan,
- predmontirani in izolirani splakovanik s sprožilnim mehanizmom in tipko,
- nastavljive nogice 0÷240 mm
- set za pritrditev,
- nastavljiva montažna plošča za armaturne priključke, 
- armaturni priključek mrzle vode DN15-ZN,
- PE odtočno koleno Ø90,
- sifon
- drobni pritrdilni material.</t>
  </si>
  <si>
    <t>art. 223468 + tipka Selenite Eco</t>
  </si>
  <si>
    <t>8 01 13</t>
  </si>
  <si>
    <t>B×L= 500×400 mm</t>
  </si>
  <si>
    <t>8 01 14</t>
  </si>
  <si>
    <t>ARMAL</t>
  </si>
  <si>
    <t>56-002-250</t>
  </si>
  <si>
    <t>DN15 (pN16)</t>
  </si>
  <si>
    <t>8 01 15</t>
  </si>
  <si>
    <t>Dobava in montaža: Umivalnik sestoječ iz: umivalnik iz sanitarne keramike za vgradnjo v pult, komplet s pritrdilnim materialom.</t>
  </si>
  <si>
    <t>IDEAL STANDARD</t>
  </si>
  <si>
    <t>NEW AQUALINE</t>
  </si>
  <si>
    <t>B×L= 480×460 mm</t>
  </si>
  <si>
    <t>8 01 16</t>
  </si>
  <si>
    <t>ORIA 58-910-100F</t>
  </si>
  <si>
    <t>8 01 17</t>
  </si>
  <si>
    <t>WASHPOINT</t>
  </si>
  <si>
    <t>B×L= 500×350 mm</t>
  </si>
  <si>
    <t>8 01 18</t>
  </si>
  <si>
    <t>B×L= 600×450 mm</t>
  </si>
  <si>
    <t>8 01 19</t>
  </si>
  <si>
    <t>8 01 20</t>
  </si>
  <si>
    <t>T 2000</t>
  </si>
  <si>
    <t>B×B/H= 750×750/90 mm</t>
  </si>
  <si>
    <t>8 01 21</t>
  </si>
  <si>
    <t>B×B/H= 750×750 mm</t>
  </si>
  <si>
    <t>8 01 22</t>
  </si>
  <si>
    <t>HIDRA 58-770-130</t>
  </si>
  <si>
    <t>8 01 23</t>
  </si>
  <si>
    <t>B×B/H= 1400×800/410 mm</t>
  </si>
  <si>
    <t>8 01 24</t>
  </si>
  <si>
    <t>ORIA 58-955-130</t>
  </si>
  <si>
    <t>8 01 25</t>
  </si>
  <si>
    <t>B×L/H= 535×355/400 mm</t>
  </si>
  <si>
    <t>8 01 26</t>
  </si>
  <si>
    <t>Dobava in montaža: Bide iz sanitarne keramike, z drobnim pritrdilnim materialom za montažo na tla. Bide za enoročno mešalno baterijo.</t>
  </si>
  <si>
    <t>B×L/H= 360×590/390 mm</t>
  </si>
  <si>
    <t>8 01 27</t>
  </si>
  <si>
    <t>ORIA 58-980-100F</t>
  </si>
  <si>
    <t>8 01 28</t>
  </si>
  <si>
    <t>Dobava in montaža: Trokadero sestoječ iz: školjka iz sanitarnega porcelana s talnim izpustom DN100, lovilna rešetka na tečajih iz INOX 1.4301, komplet z drobnim pritrdilnim materialom za montažo v tla.</t>
  </si>
  <si>
    <t>COSMA</t>
  </si>
  <si>
    <t>B×L/H= 500×460/470 mm</t>
  </si>
  <si>
    <t>8 01 29</t>
  </si>
  <si>
    <t>DOLOMITE</t>
  </si>
  <si>
    <t>8 01 30</t>
  </si>
  <si>
    <t>SIGMA 58-670-230</t>
  </si>
  <si>
    <t>8 01 31</t>
  </si>
  <si>
    <t>NOBILI</t>
  </si>
  <si>
    <t>art. 112/3</t>
  </si>
  <si>
    <t>DN20</t>
  </si>
  <si>
    <t>8 01 32</t>
  </si>
  <si>
    <t>MOSELLA</t>
  </si>
  <si>
    <t>8 01 33</t>
  </si>
  <si>
    <t>DOMINO 58-803-140</t>
  </si>
  <si>
    <t>8 01 34</t>
  </si>
  <si>
    <t>8 01 35</t>
  </si>
  <si>
    <t>Montaža korit pitnikov in korit v pult, v hodniku in učilnicah. Korita in umivalniki so zajeti v popisu opreme.</t>
  </si>
  <si>
    <t>8 01 36</t>
  </si>
  <si>
    <t>HIDRA 58-710-100F</t>
  </si>
  <si>
    <t>8 01 37</t>
  </si>
  <si>
    <t>ORIA 58-940-100</t>
  </si>
  <si>
    <t>8 01 38</t>
  </si>
  <si>
    <t>Dobava in montaža: Stoječa enoročna mešalna baterija z veznima cevkama in dolgim izpustom, komplet z 2×kotni ventil DN15, 2×odliv za dvojno pomivalno korito, priključek za pomivalni stroj, sifon DN32.</t>
  </si>
  <si>
    <t>ORIA 58-925-100F</t>
  </si>
  <si>
    <t>8 01 39</t>
  </si>
  <si>
    <t>EKOSISTEM</t>
  </si>
  <si>
    <t>RIVER UP</t>
  </si>
  <si>
    <t>8 01 40</t>
  </si>
  <si>
    <t>PRESTO</t>
  </si>
  <si>
    <t>PRESTOSAN PL010</t>
  </si>
  <si>
    <t>B×L= 680×580 mm</t>
  </si>
  <si>
    <t>8 01 41</t>
  </si>
  <si>
    <t>PL 400</t>
  </si>
  <si>
    <t>8 01 42</t>
  </si>
  <si>
    <t>PRESTOBAR IL 480</t>
  </si>
  <si>
    <t>667x582 mm</t>
  </si>
  <si>
    <t>8 01 43</t>
  </si>
  <si>
    <t>PRESTOWASH PW 025</t>
  </si>
  <si>
    <t>B×L/H= 385×530/500 mm</t>
  </si>
  <si>
    <t>8 01 44</t>
  </si>
  <si>
    <t>PW 510</t>
  </si>
  <si>
    <t>8 01 45</t>
  </si>
  <si>
    <t>PRESTOBAR IL 200</t>
  </si>
  <si>
    <t>800×190 mm</t>
  </si>
  <si>
    <t>8 01 46</t>
  </si>
  <si>
    <t>Dobava in montaža: Kromirana zidna pipa DN15, z navojnim priključkom DN15 za gibko cev (pralni, pomivalni stroj…).</t>
  </si>
  <si>
    <t>56-200-400</t>
  </si>
  <si>
    <t>8 01 47</t>
  </si>
  <si>
    <t>V= cca 20 l</t>
  </si>
  <si>
    <t>8 01 48</t>
  </si>
  <si>
    <t>CWS</t>
  </si>
  <si>
    <t>art. 710</t>
  </si>
  <si>
    <t>8 01 49</t>
  </si>
  <si>
    <t>CWS 425</t>
  </si>
  <si>
    <t>8 01 50</t>
  </si>
  <si>
    <t>8 01 51</t>
  </si>
  <si>
    <t>Dobava in montaža: Ščetka za čiščenje WC školjk, komplet z odlagalno posodo, iz bele plastične mase.</t>
  </si>
  <si>
    <t>8 01 52</t>
  </si>
  <si>
    <t>Dobava in montaža: Pipa z zaporno ročico in navojnim priključkom</t>
  </si>
  <si>
    <t>DN20 (pN16)</t>
  </si>
  <si>
    <t>DN25 (pN16)</t>
  </si>
  <si>
    <t>DN32 (pN16)</t>
  </si>
  <si>
    <t>DN40 (pN16)</t>
  </si>
  <si>
    <t>DN50 (pN16)</t>
  </si>
  <si>
    <t>DN65 (pN16)</t>
  </si>
  <si>
    <t>8 01 53</t>
  </si>
  <si>
    <t>Dobava in montaža: Pipa z zaporno ročico in navojnim priključkom, blokirana v položaju ODPRTO.</t>
  </si>
  <si>
    <t>8 01 54</t>
  </si>
  <si>
    <t>Dobava in montaža: Pipa z zaporno ročico, nastavkom za gumi cev in navojnim priključkom</t>
  </si>
  <si>
    <t>8 01 55</t>
  </si>
  <si>
    <t xml:space="preserve">Dobava in montaža manometra za tlak z območjem delovanja </t>
  </si>
  <si>
    <t>p= 0÷1,2 MPa (0÷12 bar)</t>
  </si>
  <si>
    <t>8 01 56</t>
  </si>
  <si>
    <t>DANFOSS</t>
  </si>
  <si>
    <t>MTCV B</t>
  </si>
  <si>
    <t>t_max=100 °C</t>
  </si>
  <si>
    <t>8 01 57</t>
  </si>
  <si>
    <t>L×B/H = 400×400/120 mm</t>
  </si>
  <si>
    <t>L×B/H = 740×600/120 mm</t>
  </si>
  <si>
    <t>*</t>
  </si>
  <si>
    <t>Natančne mere vzeti na objektu!</t>
  </si>
  <si>
    <t>8 01 58</t>
  </si>
  <si>
    <t>GROHE</t>
  </si>
  <si>
    <t>Grohterm Micro, art 34 023</t>
  </si>
  <si>
    <t>DN10</t>
  </si>
  <si>
    <t>8 01 59</t>
  </si>
  <si>
    <t>8 01 60</t>
  </si>
  <si>
    <t>8 01 61</t>
  </si>
  <si>
    <t>8 01 62</t>
  </si>
  <si>
    <t>Dobava in montaža: Grelnik sanitarne vode sestoječ iz: bojler iz emajlirane pločevine, električni grelec, negorljiva izolacija, z vsemi priključki po načrtu, dva termometra, toplotna izolacija z zaščitnim plaščem. Komplet z dvojnim (delovnim in varnostnim) potopnim termostatom električnega grelca.</t>
  </si>
  <si>
    <t>BUDERUS</t>
  </si>
  <si>
    <t>V= 1500 l</t>
  </si>
  <si>
    <t>P= 3×3,0 kW (230 V)</t>
  </si>
  <si>
    <t>8 01 63</t>
  </si>
  <si>
    <t>KOVINA</t>
  </si>
  <si>
    <t>8 01 64</t>
  </si>
  <si>
    <t>GS</t>
  </si>
  <si>
    <t>8 01 65</t>
  </si>
  <si>
    <t>Dobava in montaža: Zaprta ekspanzijska posoda, namenjena za sanitarno vodo za temperaturo vode do 70°C, izdelana iz korozijsko zaščitenega ohišja iz varjene jeklene pločevine, membrane v skladu z DIN 4807 T3, polnilnim zračnim ventilom, z vgrajenim manometrom na ohišju in priključkom za tlačne preizkuse, s priključki na razvod vode 2×DN32, ki omogočajo cirkulacijo vode skozi posodo.</t>
  </si>
  <si>
    <t>PNEVMATEX</t>
  </si>
  <si>
    <t>AQUAPRESSO AUF 200.10</t>
  </si>
  <si>
    <t>V= 200 L</t>
  </si>
  <si>
    <t>pN= 10,0 bar</t>
  </si>
  <si>
    <t>8 01 66</t>
  </si>
  <si>
    <t>IMP PUMPS</t>
  </si>
  <si>
    <t>SAN 25/70</t>
  </si>
  <si>
    <t xml:space="preserve">P= 140 W (230 V) </t>
  </si>
  <si>
    <t>8 01 67</t>
  </si>
  <si>
    <t>SANbasic 40-70</t>
  </si>
  <si>
    <t xml:space="preserve">P= 295 W (230 V) </t>
  </si>
  <si>
    <t>8 01 68</t>
  </si>
  <si>
    <t>Dobava in montaža: Termometre sanitarne vode, s potopno tulko za sanitarno vodo.</t>
  </si>
  <si>
    <t>t=0÷120 °C</t>
  </si>
  <si>
    <t>8 01 69</t>
  </si>
  <si>
    <t xml:space="preserve">Dobava in montaža: Nelegirana jeklena cev za varjenje in vrezovanje navojev, SIST ISO 10255, vroče cinkana, komplet z navojnimi fazonskimi kosi, ter tesnilnim materialom.
Cev se dobavi predizolirano s trdo PVC folijo. 
Vse fazonske kose se zaščiti z "DEKORODAL" bitumenskim trakom. </t>
  </si>
  <si>
    <t>DN 65 (76,1×3,65)</t>
  </si>
  <si>
    <t>8 01 70</t>
  </si>
  <si>
    <t>Dobava in montaža: PE-HD polietilenska cev visoke gostote, izdelane po SIST ISO 4427 in SIST EN 12201, SRD 17, za nazivni tlak pN8 bar.
Zaščitna cev pri križanju s kanalizacijo.</t>
  </si>
  <si>
    <t>npr.:</t>
  </si>
  <si>
    <t>MINERVA</t>
  </si>
  <si>
    <t>PEHD 140×8,3</t>
  </si>
  <si>
    <t>8 01 71</t>
  </si>
  <si>
    <t>Dobava in montaža: Razdelilec za toplo in cirkulacijsko vodo, iz nerjaveče pločevine, z navojnimi priključki, za sanitarno vodo.</t>
  </si>
  <si>
    <t>priključki 4×(DN15÷DN50)</t>
  </si>
  <si>
    <t>DN 80</t>
  </si>
  <si>
    <t>8 01 72</t>
  </si>
  <si>
    <t>Dobava in montaža: Nelegirana jeklena cev za varjenje in vrezovanje navojev, SIST ISO 10255, vroče cinkana, komplet z navojnimi fazonskimi kosi, ter tesnilnim materialom.</t>
  </si>
  <si>
    <t>DN 15 (21,3×2,65)</t>
  </si>
  <si>
    <t>DN 20 (26,9×2,65)</t>
  </si>
  <si>
    <t>DN 25 (33,7×3,25)</t>
  </si>
  <si>
    <t>DN 32 (42,4×3,25)</t>
  </si>
  <si>
    <t>DN 50 (60,3×3,65)</t>
  </si>
  <si>
    <t>8 01 73</t>
  </si>
  <si>
    <t xml:space="preserve">Dobava in montaža: Izolacija iz sintetičnega kavčuka cevaste oblike, odpornost na ogenj NF/06-M1, difuzijska upornost (μ&gt;7000), komplet z lepilom in samolepilnimi trakovi. Za mrzlo vodo.
Debelina 9 mm. </t>
  </si>
  <si>
    <t>K-FLEX</t>
  </si>
  <si>
    <t>ST9 × 22 (DN15)</t>
  </si>
  <si>
    <t>ST9 × 28 (DN20)</t>
  </si>
  <si>
    <t>ST9 × 35 (DN25)</t>
  </si>
  <si>
    <t>ST9 × 42 (DN32)</t>
  </si>
  <si>
    <t>8 01 74</t>
  </si>
  <si>
    <t>ST13 × 22 (DN15)</t>
  </si>
  <si>
    <t>ST13 × 28 (DN20)</t>
  </si>
  <si>
    <t>ST13 × 35 (DN25)</t>
  </si>
  <si>
    <t>ST13 × 42 (DN32)</t>
  </si>
  <si>
    <t>ST13 × 60 (DN50)</t>
  </si>
  <si>
    <t>ST13 × 76 (DN65)</t>
  </si>
  <si>
    <t>8 01 75</t>
  </si>
  <si>
    <t>POLO-KAL NG</t>
  </si>
  <si>
    <t>DN 110</t>
  </si>
  <si>
    <t>DN 75</t>
  </si>
  <si>
    <t>DN 50</t>
  </si>
  <si>
    <t>8 01 76</t>
  </si>
  <si>
    <t>POLO-KAL 3S</t>
  </si>
  <si>
    <t>DN 100</t>
  </si>
  <si>
    <t>DN 70</t>
  </si>
  <si>
    <t>8 01 77</t>
  </si>
  <si>
    <t>Dobava in montaža: Talni sifon pretočni</t>
  </si>
  <si>
    <t>WAVIN</t>
  </si>
  <si>
    <t>HL 300 - DN 50/40</t>
  </si>
  <si>
    <t>8 01 78</t>
  </si>
  <si>
    <t>Dobava in montaža: Talni sifon nepretočni</t>
  </si>
  <si>
    <t>DN 50/40</t>
  </si>
  <si>
    <t>8 01 79</t>
  </si>
  <si>
    <t>Dobava in montaža: Zidni sifon za pralni stroj</t>
  </si>
  <si>
    <t>HL 400 - DN 50/40</t>
  </si>
  <si>
    <t>8 01 80</t>
  </si>
  <si>
    <t>Dobava in montaža: Strešna kapa z obrobo</t>
  </si>
  <si>
    <t>8 01 81</t>
  </si>
  <si>
    <t>Dobava in montaža: Membranska strešna kapa z obrobo</t>
  </si>
  <si>
    <t>8 01 82</t>
  </si>
  <si>
    <t>HAURATON</t>
  </si>
  <si>
    <t>L×B=300×300</t>
  </si>
  <si>
    <t>L×B=800×300</t>
  </si>
  <si>
    <t>8 01 83</t>
  </si>
  <si>
    <t>8 01 84</t>
  </si>
  <si>
    <t>8 01 85</t>
  </si>
  <si>
    <t>NOTRANJI VODOVOD SKUPAJ</t>
  </si>
  <si>
    <t>8 02 01 01</t>
  </si>
  <si>
    <t>Dobava in montaža: Zaprta membranska ekspanzijska posoda, za varovanje po SIST EN 12828, sestoječa iz tlačne posode, elastične membrane, zračnega ventila.
Komplet s servisnim ventilom (elko-flex).
Za montažo pri kotlih.</t>
  </si>
  <si>
    <t>V=350  l</t>
  </si>
  <si>
    <t>pN 3 bar</t>
  </si>
  <si>
    <t>8 02 01 02</t>
  </si>
  <si>
    <t>Dobava in montaža: Zaprta membranska ekspanzijska posoda, za varovanje po SIST EN 12828, sestoječa iz tlačne posode, elastične membrane, zračnega ventila.
Komplet s servisnim ventilom (elko-flex).
Za montažo pri klimatu.</t>
  </si>
  <si>
    <t>V=80  l</t>
  </si>
  <si>
    <t>8 02 01 03</t>
  </si>
  <si>
    <t>Dobava in montaža: Pipa z navojnimi priključki, blokirana v položaju ODPRTO.</t>
  </si>
  <si>
    <t>8 02 01 04</t>
  </si>
  <si>
    <t>Dobava in montaža: Talni kondenzacijski kotel, sestavljen iz: atmosferskega gorilnika s pripravno plinsko skupino, ventilatorjem vleka za toplotnim menjalnikom s spremenljivo hitrostjo delovanja, varnostno nadzorni sistem delovanja gorilnika (SAF), toplotni menjalnik iz aluminijaste litine, zbiralnega sistema kondenza, integrirane nevtralizacijske enote kondenza s polnilom, toplotna izolacija, zaščitni plašč lakiran, ohišje z nosilnimi nogami, priključki za ogrevalno vodo, odvod kondenza, dovod plina, priključek dimnika, delovno kotlovsko temperaturno tipalo, dvojni varnostni termostat kotla T&lt; 100 °C. Certifikat o ustreznosti kotla. Pribor za čiščenje kotla. Komplet s tesnilno manšeto dimnika DN200.</t>
  </si>
  <si>
    <t>Delovanje gorilnika modulirano od 30 do 100 %.</t>
  </si>
  <si>
    <t>GB 312 240</t>
  </si>
  <si>
    <t>Gorivo: Zemeljski plin</t>
  </si>
  <si>
    <t xml:space="preserve">Q°n=  240/75 kW (50/30°C) </t>
  </si>
  <si>
    <t xml:space="preserve">Q°n=  225 kW (80/60°C) </t>
  </si>
  <si>
    <t>Priključka: DN65</t>
  </si>
  <si>
    <t>Dimnik: Ø200</t>
  </si>
  <si>
    <t>m= 300 kg</t>
  </si>
  <si>
    <t>L×B/H= 1410×717/1300 mm</t>
  </si>
  <si>
    <t>8 02 01 05</t>
  </si>
  <si>
    <t>* (dobava skupaj s kotlom) *</t>
  </si>
  <si>
    <t>U= 230 V</t>
  </si>
  <si>
    <t>8 02 01  06</t>
  </si>
  <si>
    <t>p= 0 ÷ 4,0 bar</t>
  </si>
  <si>
    <t>pN 10 bar</t>
  </si>
  <si>
    <t>8 02 01 07</t>
  </si>
  <si>
    <t>Zagon gorilnika toplovodnega kotla in krmilne avtomatike, testiranje pravilnosti električnih povezav, testiranje vhodno izhodnih signalov, zagon programa, testiranje delovanja, nastavitev obratovalnih parametrov, izdelava dokumentacije in šolanjem predstavnika investitorja.</t>
  </si>
  <si>
    <t>Št. krogov: 6</t>
  </si>
  <si>
    <t>Št. gorilnikov: 1</t>
  </si>
  <si>
    <t>Št. kotlov: 1</t>
  </si>
  <si>
    <t>8 02 01 08</t>
  </si>
  <si>
    <t>Dn= Ø200 mm</t>
  </si>
  <si>
    <t>8 02 01 09</t>
  </si>
  <si>
    <t>SCHIEDEL</t>
  </si>
  <si>
    <t>DW 200</t>
  </si>
  <si>
    <t>8 02 01 10</t>
  </si>
  <si>
    <t>Dobava in montaža: Ploščni menjalnik toplote, z navojnimi priključki, parozaporno toplotno izolacijo z zaščitnim plaščem, za ogrevanje - klimat.</t>
  </si>
  <si>
    <t>Medij: voda-glikol (35%) / voda</t>
  </si>
  <si>
    <t>Q_gr=105 kW</t>
  </si>
  <si>
    <t>Tp = 60/50°C</t>
  </si>
  <si>
    <t>Ts = 55/450°C</t>
  </si>
  <si>
    <t>v's_g= 9,0 m3/h, dp_max=20 kPa</t>
  </si>
  <si>
    <t>8 02 01 11</t>
  </si>
  <si>
    <t>Q_gr=90 kW</t>
  </si>
  <si>
    <t>Tp = 70/55°C</t>
  </si>
  <si>
    <t>Ts = 20/65°C</t>
  </si>
  <si>
    <t>v's_g= 5,4 m3/h, dp_max=20 kPa</t>
  </si>
  <si>
    <t>8 02 01 12</t>
  </si>
  <si>
    <t>T,max= 110°C</t>
  </si>
  <si>
    <t>p,max= 3,0 bar</t>
  </si>
  <si>
    <t>DN 25/32</t>
  </si>
  <si>
    <t>8 02 01 13</t>
  </si>
  <si>
    <t>VF3 25/10 + AMV 435/15/230</t>
  </si>
  <si>
    <t>DN 25</t>
  </si>
  <si>
    <t>Kvs= 10 m3/h</t>
  </si>
  <si>
    <t>U=230 V</t>
  </si>
  <si>
    <t>VF3 50/40 + AMV 435/15/230</t>
  </si>
  <si>
    <t>Kvs= 40 m3/h</t>
  </si>
  <si>
    <t>8 02 01 14</t>
  </si>
  <si>
    <t>NMT 50</t>
  </si>
  <si>
    <t>V°= 17,8 m3/h</t>
  </si>
  <si>
    <t>dp= 25 kPa</t>
  </si>
  <si>
    <t>P= 520 W (230 V)</t>
  </si>
  <si>
    <t>NMT 40</t>
  </si>
  <si>
    <t>V°= 4,0 m3/h</t>
  </si>
  <si>
    <t>dp= 62 kPa</t>
  </si>
  <si>
    <t>P= 440 W (230 V)</t>
  </si>
  <si>
    <t>DN40</t>
  </si>
  <si>
    <t>NMT 65</t>
  </si>
  <si>
    <t>V°= 16,7 m3/h</t>
  </si>
  <si>
    <t>dp= 75 kPa</t>
  </si>
  <si>
    <t>P= 1070 W (230 V)</t>
  </si>
  <si>
    <t>DN65</t>
  </si>
  <si>
    <t>V°= 9,0 m3/h</t>
  </si>
  <si>
    <t>dp= 42 kPa</t>
  </si>
  <si>
    <t>dp= 52 kPa</t>
  </si>
  <si>
    <t>V°= 5,1 m3/h</t>
  </si>
  <si>
    <t>dp= 30 kPa</t>
  </si>
  <si>
    <t>8 02 01 15</t>
  </si>
  <si>
    <t>8 02 01 16</t>
  </si>
  <si>
    <t>DN 65 (pN 6)</t>
  </si>
  <si>
    <t>DN 50 (pN 6)</t>
  </si>
  <si>
    <t>DN 40 (pN 6)</t>
  </si>
  <si>
    <t>8 02 01 17</t>
  </si>
  <si>
    <t>Dobava in montaža: Krogelna pipa s prirobičnima priključkoma in zaporno ročico</t>
  </si>
  <si>
    <t>DN 40 (pN 16)</t>
  </si>
  <si>
    <t>DN 50 (pN 16)</t>
  </si>
  <si>
    <t>DN 65 (pN 16)</t>
  </si>
  <si>
    <t>DN 80 (pN 16)</t>
  </si>
  <si>
    <t>8 02 01 18</t>
  </si>
  <si>
    <t>Dobava in montaža: Protipovratni vzmetni ventil, po DIN 3202, za vgradnjo med prirobnic</t>
  </si>
  <si>
    <t>8 02 01 19</t>
  </si>
  <si>
    <t xml:space="preserve">Dobava in montaža: Čistilni kos s prirobičnima priključkoma </t>
  </si>
  <si>
    <t>8 02 01 20</t>
  </si>
  <si>
    <t>Dobava in montaža: Varilne prirobnice za nazivne tlake pN 6 in  pN 10.</t>
  </si>
  <si>
    <t>DN 40 ÷ 80</t>
  </si>
  <si>
    <t>8 02 01 21</t>
  </si>
  <si>
    <t xml:space="preserve">Dobava in montaža: Dušilna loputa s prirobičnima priključkoma </t>
  </si>
  <si>
    <t>8 02 01 22</t>
  </si>
  <si>
    <t>DN10 (pN16)</t>
  </si>
  <si>
    <t>8 02 01 23</t>
  </si>
  <si>
    <t>AVDO25</t>
  </si>
  <si>
    <t>p=0÷0,5 bar</t>
  </si>
  <si>
    <t>DN25</t>
  </si>
  <si>
    <t>8 02 01 24</t>
  </si>
  <si>
    <t>T= 0÷120°C</t>
  </si>
  <si>
    <t>8 02 01 25</t>
  </si>
  <si>
    <t>Dobava in montaža: Okrogli manometer, ohišje Ø100 mm, z navojnim priključkom</t>
  </si>
  <si>
    <t>p= 0÷6 bar</t>
  </si>
  <si>
    <t>8 02 01 26</t>
  </si>
  <si>
    <t>DN×L= 100×200 mm</t>
  </si>
  <si>
    <t>Priključek: 1×DN10, 1×DN20</t>
  </si>
  <si>
    <t>8 02 01 27</t>
  </si>
  <si>
    <t>Dobava in montaža: Hidravlični razdelilec toplovodnega ogrevanja iz jeklene cevi, po SIST ISO 10255, z bombiranima dnema in vsemi priključki po načrtu, komplet s toplotno izolacijo iz steklene volne debelina 100 mm, z zaščitnim plaščem iz aluminijaste pločevine.</t>
  </si>
  <si>
    <t>DN×L= 150×2500</t>
  </si>
  <si>
    <t>Priključek: 3× DN80 f</t>
  </si>
  <si>
    <t>Priključek: 1× DN65 f</t>
  </si>
  <si>
    <t>Priključek: 1× DN50 f</t>
  </si>
  <si>
    <t>Priključek: 1× DN40 f</t>
  </si>
  <si>
    <t>Priključek: 1× DN50 v</t>
  </si>
  <si>
    <t>Natančne mere preveriti na objektu!</t>
  </si>
  <si>
    <t>8 02 01 28</t>
  </si>
  <si>
    <t>Dobava in montaža: Nevarjena jeklena cev za tlačne cevovode, izdelane po SIST EN 10216, minizirana, komplet z varilnimi fazonskimi kosi, ter varilnim materialom.</t>
  </si>
  <si>
    <t>DN 10 (17,2×2,35)</t>
  </si>
  <si>
    <t>DN 40 (48,3×3,25)</t>
  </si>
  <si>
    <t>DN 80 (88,9×4,05)</t>
  </si>
  <si>
    <t>8 02 01 29</t>
  </si>
  <si>
    <t>MINIJ</t>
  </si>
  <si>
    <t>8 02 01 30</t>
  </si>
  <si>
    <t>Barvanje vseh kovinskih delov v zvezi z ogrevanjem.
Bela RAL 9001.</t>
  </si>
  <si>
    <t>8 02 01 31</t>
  </si>
  <si>
    <t>b= 60 mm (&lt; DN65)</t>
  </si>
  <si>
    <t>b= 100 mm (&lt; DN100)</t>
  </si>
  <si>
    <t>8 02 01 32</t>
  </si>
  <si>
    <t>8 02 01 33</t>
  </si>
  <si>
    <t>L= ca 5 m</t>
  </si>
  <si>
    <t>8 02 01 34</t>
  </si>
  <si>
    <t>8 02 01 35</t>
  </si>
  <si>
    <t>Modre</t>
  </si>
  <si>
    <t>Rdeče</t>
  </si>
  <si>
    <t>8 02 01 36</t>
  </si>
  <si>
    <t>600×150/300 mm</t>
  </si>
  <si>
    <t>8 02 01 37</t>
  </si>
  <si>
    <t>Dobava in montaža: Prestrezne posode za prestrezanje mešanice glikola in vode pri odzračevanju in praznjenju sistema, iz nerjaveče posode.</t>
  </si>
  <si>
    <t>V= 10 l</t>
  </si>
  <si>
    <t>8 02 01 38</t>
  </si>
  <si>
    <t>L</t>
  </si>
  <si>
    <t>8 02 01 39</t>
  </si>
  <si>
    <t>Izdelava in dobava: Navodilo o obratovanju in vzdrževanju toplovodnega ogrevanja in hlajenja.</t>
  </si>
  <si>
    <t>8 02 01 40</t>
  </si>
  <si>
    <t>Izdelava in dobava: Funkcionalana shema strojnice toplovodnega ogrevanja in hlajenja, v okirju s steklom in z drobnim materialom za pritrditev na zid.</t>
  </si>
  <si>
    <t>KOTLARNA + RAZVOD KLIMATA OGREVANJE SKUPAJ</t>
  </si>
  <si>
    <t>OPOMBA:</t>
  </si>
  <si>
    <t>Tripotni mešalni ventil klimata je zajet pri klimatu!</t>
  </si>
  <si>
    <t>8 02 02 01</t>
  </si>
  <si>
    <r>
      <t xml:space="preserve">Dobava in montaža: Zračno hlajena kompaktna toplotna črpalka, zunanje, </t>
    </r>
    <r>
      <rPr>
        <b/>
        <sz val="11"/>
        <rFont val="Arial"/>
        <family val="2"/>
      </rPr>
      <t>energetsko učinkovita izvedba, tihe izvedbe, z mehkim zagon,</t>
    </r>
    <r>
      <rPr>
        <sz val="11"/>
        <rFont val="Arial"/>
        <family val="2"/>
      </rPr>
      <t xml:space="preserve"> za montažo na tla. 
Agregat sestoječ iz:
električna krmilna omarica z izhodom za priključitev na CNS (kontrola delovanja), zračni kondenzator (uparjalnik), aksialni ventilatorji z elektromotorjem, uparjalnik z direktno ekspanzijo (freon-voda), vijačni kompresorji z elektromotorjem, freonska polnitev, ohišje,...
Komplet z:
1× stikalo pretoka (flow switch)
2× fleksibilni (antivibracijski) spojni kos za ravod vode
1× daljinsko stikalo vklopa
1× akumulator hladu
1× črpalka
1× zaprta membranska ekspanzijska posoda
1× varnostno izpustni ventil, 3,0 bar
1× odzračevalni avtomatski ventil
1× komplet antivibracijskih podstavkov
1× čistilni kos na vodni strani.</t>
    </r>
  </si>
  <si>
    <t>Naprava v skladu z zahtevami pravilnika o učinkoviti rabi energije -  PURES.</t>
  </si>
  <si>
    <t>Izhod na krmilni omarici za priklop na CNS - kontrola delovanja.</t>
  </si>
  <si>
    <t>Medij mešanica glikola 35 % in vode.</t>
  </si>
  <si>
    <r>
      <t xml:space="preserve">Zagon toplotne črpalke in nastavitev obratovalnih parametrov, šolanje predstavnika investitorja, z zapisnikom.
</t>
    </r>
    <r>
      <rPr>
        <b/>
        <sz val="11"/>
        <rFont val="Arial"/>
        <family val="2"/>
      </rPr>
      <t>Naprava v skladu z zahtevami pravilnika o učinkoviti rabi energije -  PURES.</t>
    </r>
  </si>
  <si>
    <t>AERMEC</t>
  </si>
  <si>
    <t>NRL 650 H E</t>
  </si>
  <si>
    <t>R410 A</t>
  </si>
  <si>
    <t>Q°h= 125 kW</t>
  </si>
  <si>
    <t>Q°gr= 147 kW</t>
  </si>
  <si>
    <t>v'= 28,7 m3/h</t>
  </si>
  <si>
    <t>dp = 65 kPa</t>
  </si>
  <si>
    <t>V= 500 l</t>
  </si>
  <si>
    <t>Pel_celota= 60 kW</t>
  </si>
  <si>
    <t>L×B/H= 3950×1100/1875 mm</t>
  </si>
  <si>
    <t>m= cca. 1000 + 500 kg</t>
  </si>
  <si>
    <t>8 02 02 02</t>
  </si>
  <si>
    <t>Dobava in montaža: Zaprta membranska ekspanzijska posoda, za varovanje po SIST EN 12828, sestoječa iz tlačne posode, elastične membrane, zračnega ventila.
Komplet s servisnim ventilom (elko-flex).
Za montažo pri toplotni črpalki.</t>
  </si>
  <si>
    <t>8 02 02 03</t>
  </si>
  <si>
    <t>Dobava in montaža: Zaprta membranska ekspanzijska posoda, za varovanje po SIST EN 12828, sestoječa iz tlačne posode, elastične membrane, zračnega ventila.
Komplet s servisnim ventilom (elko-flex).
Za montažo na sekundarno stran.</t>
  </si>
  <si>
    <t>V=100  l</t>
  </si>
  <si>
    <t>8 02 02 04</t>
  </si>
  <si>
    <t>8 02 02 05</t>
  </si>
  <si>
    <t>Dobava in montaža: Varnostno izpustni ventil z navojnimi priključki, s tlakom pričetka odpiranja 3,0 bar.</t>
  </si>
  <si>
    <t>DN20/25</t>
  </si>
  <si>
    <t>p= 3,0 bar</t>
  </si>
  <si>
    <t>DN25/32</t>
  </si>
  <si>
    <t>8 02 02 06</t>
  </si>
  <si>
    <t>Komplet z:
5× termeraturno tipalo s potopno tulko,
1× zunanje temperaturno tipalo,
1× kompletno ožičenje signalov (vse v kotlarni).</t>
  </si>
  <si>
    <t>Zagon krmiljenja, nastavitev obratovalnih parametrov, navodila, šolanje predstavnika investitorja in sestava zapisnika.</t>
  </si>
  <si>
    <t>kompl</t>
  </si>
  <si>
    <t>8 02 02 07</t>
  </si>
  <si>
    <t>Dobava in montaža: Ploščni menjalnik toplote, z navojnimi priključki, parozaporno toplotno izolacijo z zaščitnim plaščem, za ogrevanje in hlajenje s toplotno črpalko.</t>
  </si>
  <si>
    <t>Q_gr=147 kW</t>
  </si>
  <si>
    <t>Tp = 45/40°C</t>
  </si>
  <si>
    <t>Ts = 35/40°C</t>
  </si>
  <si>
    <t>v's_g= 28,71 m3/h, dp_max=20 kPa</t>
  </si>
  <si>
    <t>Q_hl=45 kW</t>
  </si>
  <si>
    <t>Tp = 6/11°C</t>
  </si>
  <si>
    <t>Ts = 14/9°C</t>
  </si>
  <si>
    <t>v's_h= 20,20 m3/h, dp_max=20 kPa</t>
  </si>
  <si>
    <t>8 02 02 08</t>
  </si>
  <si>
    <t>8 02 02 09</t>
  </si>
  <si>
    <t>V°= 8,6 m3/h</t>
  </si>
  <si>
    <t>V°= 24,9 m3/h</t>
  </si>
  <si>
    <t>dp= 46,2 kPa</t>
  </si>
  <si>
    <t>8 02 02 10</t>
  </si>
  <si>
    <t>8 02 02 11</t>
  </si>
  <si>
    <t>8 02 02 12</t>
  </si>
  <si>
    <t>8 02 02 13</t>
  </si>
  <si>
    <t>8 02 02 14</t>
  </si>
  <si>
    <t>8 02 02 15</t>
  </si>
  <si>
    <t>8 02 02 16</t>
  </si>
  <si>
    <t xml:space="preserve">DN40 (pN16) </t>
  </si>
  <si>
    <t xml:space="preserve">DN65 (pN16) </t>
  </si>
  <si>
    <t xml:space="preserve">DN80 (pN16) </t>
  </si>
  <si>
    <t>8 02 02 17</t>
  </si>
  <si>
    <t>8 02 02 18</t>
  </si>
  <si>
    <t>8 02 02 19</t>
  </si>
  <si>
    <t>8 02 02 20</t>
  </si>
  <si>
    <t>Priključek: 1×DN10, 1×DN25</t>
  </si>
  <si>
    <t>8 02 02 21</t>
  </si>
  <si>
    <t>DN×L= 150×1500</t>
  </si>
  <si>
    <t>Priključek: 1× DN80 f</t>
  </si>
  <si>
    <t>Priključek: 1× DN80 v</t>
  </si>
  <si>
    <t>8 02 02 22</t>
  </si>
  <si>
    <t>PUR d.o.o. Lendava</t>
  </si>
  <si>
    <t>8 02 02 23</t>
  </si>
  <si>
    <t>8 02 02 24</t>
  </si>
  <si>
    <t>za cev DN25</t>
  </si>
  <si>
    <t>za cev DN40</t>
  </si>
  <si>
    <t>8 02 02 25</t>
  </si>
  <si>
    <t>za cev DN50</t>
  </si>
  <si>
    <t>za cev DN65</t>
  </si>
  <si>
    <t>za cev DN80</t>
  </si>
  <si>
    <t>8 02 02 26</t>
  </si>
  <si>
    <t>8 02 02 27</t>
  </si>
  <si>
    <t>8 02 02 28</t>
  </si>
  <si>
    <t>8 02 02 29</t>
  </si>
  <si>
    <t>8 02 02 30</t>
  </si>
  <si>
    <t>8 02 02 31</t>
  </si>
  <si>
    <t>8 02 02 32</t>
  </si>
  <si>
    <t>8 02 02 33</t>
  </si>
  <si>
    <t>8 02 03 01</t>
  </si>
  <si>
    <t>Dobava in montaža: Pritrdilna polistirenska plošča talnega gretja, za vgradnjo cevi 14-16 mm, brez CFC-ja, s čepki za pritrjevanje cevi na želenem razmaku.</t>
  </si>
  <si>
    <t>B×L=720×1140 mm</t>
  </si>
  <si>
    <t>b= 20 mm</t>
  </si>
  <si>
    <t>8 02 03 02</t>
  </si>
  <si>
    <t>Dobava in montaža: Plastifikator (lateks) za mešanje v cementni estrih talnega gretja za boljše zalitje cevi (DIN  18160).</t>
  </si>
  <si>
    <t>l</t>
  </si>
  <si>
    <t>8 02 03 03</t>
  </si>
  <si>
    <t xml:space="preserve">Dobava in montaža: Obrobni trak talnega gretja, iz polietilena, s pritrdilnim lepilnim trrakom in prekrivno folijo izolacije, debeline10 mm, višine 150 mm. </t>
  </si>
  <si>
    <t>8 02 03 04</t>
  </si>
  <si>
    <t>Dobava in montaža: PE - parozaporna folja.</t>
  </si>
  <si>
    <t>8 02 03 05</t>
  </si>
  <si>
    <t>Dobava in montaža: Večplastna cev v roli, iz polietilena z aluminijastim sredjim slojem (PE-RT/Al/PE-RT), izdelane in certificirane po DVGW. Dobavljeno v kolutu po 500 m ali 120 m.</t>
  </si>
  <si>
    <t>Ø16×2</t>
  </si>
  <si>
    <t>8 02 03 06</t>
  </si>
  <si>
    <t>Ø23 mm</t>
  </si>
  <si>
    <t>8 02 03 07</t>
  </si>
  <si>
    <t>Dobava in montaža: Razdelilna podometna omarica talnega ogrevanja iz pocinkane pločevine. Za podometno vgradnjo. Okvir in vratica barvano RAL 9010.
Nastavljva po višini in globini.</t>
  </si>
  <si>
    <t>L×B/H= 950×(75÷160)/(825÷1015) mm</t>
  </si>
  <si>
    <t>8 02 03 08</t>
  </si>
  <si>
    <t>Dobava in montaža: Razdelilec talnega gretja sestoječ iz: 
2× držala za razdelilca talnega gretja,
1× galvaniziran dovodni razdelilec DN25 z odcepi DN20 in termostatskimi nastavki za ročno regulacijo,
1× galvaniziran odvodni brazdelilcec DN25 z odcepi DN20 in baslansirnimi ventili,
2× kos za termometer, 
2× termometer Ø40, T= 0÷120°C,
2× polnilna pipica, 
2× avtomatski odzračevalni ventil.
Komplet z:
2× krogelna pipa z metuljno ročico DN25
- spojke za PE-X cev</t>
  </si>
  <si>
    <t>popvprečno št. krogov = 11</t>
  </si>
  <si>
    <t>8 02 03 09</t>
  </si>
  <si>
    <t>Dobava in montaža: Priključni modul za povezavo prostorskih termostatov s termoelektričnimi glavami, transformator 230/24 V, regulacija z mikroprocesorjem, intervalno vklapljanje termopogonov, zaščita termopogonov pred preobremenitvijo, prikaz stanja napajanja, priklop največ 12-ih prostorskih termostatov in 14-ih termopogonov 24 V, komplet s pritrdilnim materialom in priključnim kablom z vtikačem.
Za ogrevanje in hlajenje prostorov.
Funkcija izklopa hlajenja v primaru signala iz tipala rosišča.</t>
  </si>
  <si>
    <t>UPONOR</t>
  </si>
  <si>
    <t>C-35, 12 kanalni</t>
  </si>
  <si>
    <t>U= 230/24 V</t>
  </si>
  <si>
    <t>8 02 03 10</t>
  </si>
  <si>
    <t>Dobava in montaža: Talno temperaturno tipalo - tipalo rosišča, komplet s povezovalnim kablom.</t>
  </si>
  <si>
    <t>8 02 03 11</t>
  </si>
  <si>
    <t>Dobava in montaža: Termoelektrična glava za montažno na povratni razdelilec razvodov talnega gretja. Normalno zaprt</t>
  </si>
  <si>
    <t>U= 24 V</t>
  </si>
  <si>
    <t>8 02 03 12</t>
  </si>
  <si>
    <t>8 02 03 13</t>
  </si>
  <si>
    <t>Dobava in montaža: Sobni termostat z vrtljivim gumbom za nastavljenje temperature, komplet z drobnim pritrdilnim materialom. Montaža v pisarne, zbornico, pisarniške hodnike in kabinete.</t>
  </si>
  <si>
    <t>1000535 - T35</t>
  </si>
  <si>
    <t>8 02 03 14</t>
  </si>
  <si>
    <t>Dobava in montaža: Sobni termostat - JAVNI, z notranjimi nastavitvami za nastavljenje temperature, komplet z drobnim pritrdilnim materialom. Montaža v učilnice in hodnike.</t>
  </si>
  <si>
    <t>1000535 - T33</t>
  </si>
  <si>
    <t>8 02 03 15</t>
  </si>
  <si>
    <t>Regulacija talnega gretja</t>
  </si>
  <si>
    <t>8 02 03 16</t>
  </si>
  <si>
    <t>AVDO-25</t>
  </si>
  <si>
    <t>8 02 03 17</t>
  </si>
  <si>
    <t>Dobava in montaža: Ročni regulacijski ventil za hidravlično uravnoteženje s prednastavitvijo z navojnima priključkoma in priključkoma za merjenje.</t>
  </si>
  <si>
    <t>MSV - BD 25 NN</t>
  </si>
  <si>
    <t>v'= 0,021 ÷ 5,28 m3/h</t>
  </si>
  <si>
    <t>8 02 03 18</t>
  </si>
  <si>
    <t>DN 25 (pN 16)</t>
  </si>
  <si>
    <t>DN 32 (pN 16)</t>
  </si>
  <si>
    <t>8 02 03 19</t>
  </si>
  <si>
    <t>8 02 03 20</t>
  </si>
  <si>
    <t>Dobava in montaža: Nelegirana jeklena cev za varenje in vrezovanje, SIST ISO 10255, minizirana, komplet z varilnimi fazonskimi kosi ter varilnim materialom.</t>
  </si>
  <si>
    <t>8 02 03 21</t>
  </si>
  <si>
    <t>ST19 × 28 (DN20)</t>
  </si>
  <si>
    <t>ST19 × 35 (DN25)</t>
  </si>
  <si>
    <t>ST19 × 42 (DN32)</t>
  </si>
  <si>
    <t>8 02 03 22</t>
  </si>
  <si>
    <t>ST32 × 48 (DN40)</t>
  </si>
  <si>
    <t>8 02 03 23</t>
  </si>
  <si>
    <t>8 02 03 24</t>
  </si>
  <si>
    <t>8 02 03 25</t>
  </si>
  <si>
    <t>Čiščenje, barvanje in korozijska zaščita vseh kovinskih delov v zvezi z vodovodno instalacijo
Bela RAL 9001.</t>
  </si>
  <si>
    <t>8 02 04 01</t>
  </si>
  <si>
    <t>Dobava in montaža: Ventilatorski konvektor za dvocevni sistem, za talno vgradnjo ob zid, sestavljenega iz: maskirno pločevinasto ohišje s spodnjim zajemom zraka, izpušno rešetko z možnostjo nastavitve smeri vpiha zraka, Cu-Zn menjalnik toplote (voda-zrak), odzračevalni ventil menjalnika toplote, lovilno korito kondenza pod ventili in izmenjevalcem (plastično), trohitrostni  ventilator z elektromotorjem, filter.</t>
  </si>
  <si>
    <t>1× krmilna avtomatika za vgradnjo v konvektor (stikalo za vklop 0-1, stikalo leto-zima, trohitrostno stikalo ventilatorja 1-2-3, temperaturni korektor)</t>
  </si>
  <si>
    <t>1× komplet nosilnih nog</t>
  </si>
  <si>
    <t>FCX 22 - AC</t>
  </si>
  <si>
    <t>Tvg= 70/60°C</t>
  </si>
  <si>
    <t>Q°g = 1915/2700/3400 W</t>
  </si>
  <si>
    <t>Tvh= 7/12°C</t>
  </si>
  <si>
    <t>Q°h = 1055/1330/1500 W</t>
  </si>
  <si>
    <t>P= 35 W (230 V)</t>
  </si>
  <si>
    <t>FCX 32 - AC</t>
  </si>
  <si>
    <t>Q°g = 3380/4085/4975 W</t>
  </si>
  <si>
    <t>Q°h = 1570/2055/2400 W</t>
  </si>
  <si>
    <t>P= 44 W (230 V)</t>
  </si>
  <si>
    <t>FCX 42 - AC</t>
  </si>
  <si>
    <t>Q°g = 5115/6415/7400 W</t>
  </si>
  <si>
    <t>Q°h = 2130/2800/3400 W</t>
  </si>
  <si>
    <t>P= 57 W (230 V)</t>
  </si>
  <si>
    <t>8 02 04 02</t>
  </si>
  <si>
    <t>8 02 04 03</t>
  </si>
  <si>
    <t>Dobava in montaža: Regulacijski prehodni in zaporni ventil, z navojnimi priključki.</t>
  </si>
  <si>
    <t>AB-QM 15</t>
  </si>
  <si>
    <t>AB-QM 20</t>
  </si>
  <si>
    <t>8 02 04 04</t>
  </si>
  <si>
    <t>Dobava in montaža: Termoelektrični pogon za namestitev na regulacijski ventil.</t>
  </si>
  <si>
    <t>TWA-Z, NC, 230V</t>
  </si>
  <si>
    <t>8 02 04 05</t>
  </si>
  <si>
    <t>PVC Ø20</t>
  </si>
  <si>
    <t>L= 300 mm</t>
  </si>
  <si>
    <t>8 02 04 06</t>
  </si>
  <si>
    <t>Dobava in montaža: Odtočne kanalizacijske cevi iz polipropilena - PP, s čašastim priključkom, po DIN 19560, komplet s fazonskimi kosi (kolena, odcepi, redukcije, čistilni kosi, priključki za sifone, ...) ter s tesnili in pritrdilnim materialom za odvod kondenza konvektorjev.</t>
  </si>
  <si>
    <t>PP32</t>
  </si>
  <si>
    <t>8 02 04 07</t>
  </si>
  <si>
    <t>PE Ø16×2</t>
  </si>
  <si>
    <t>PE Ø18×2</t>
  </si>
  <si>
    <t>PE Ø25×2,5</t>
  </si>
  <si>
    <t>PE Ø32×3</t>
  </si>
  <si>
    <t>PE Ø40×4</t>
  </si>
  <si>
    <t>8 02 04 08</t>
  </si>
  <si>
    <t>ST13 × 18 (DN10)</t>
  </si>
  <si>
    <t>8 02 04 09</t>
  </si>
  <si>
    <t>8 03 01 01</t>
  </si>
  <si>
    <t>Dobava in montaža: Zunanja hladilna enota z direktno ekspanzijo (DX) sestoječa iz: pločevinasto ohišje, kompresor, zračni ventilatorski kondenzator z elektromotorjem, freonska instalacija (termostatski ventili, varnostna tlačna stikala, varnostni ventili), lovilno korito kondenza, komplet z zidnimi nosilnimi konzolami.
Naprava za hlajenje tudi v zimskem času do -10 °C.</t>
  </si>
  <si>
    <t>HITACHI</t>
  </si>
  <si>
    <t>RAC-25NH5</t>
  </si>
  <si>
    <t>Medij: R 410A</t>
  </si>
  <si>
    <t>P= 1,3 kW (230 V)</t>
  </si>
  <si>
    <t>8 03 01 02</t>
  </si>
  <si>
    <t>Dobava in montaža: Notraja hladilna enota za stensko montažo - vidno, z direktno ekspanzijo (DX) sestoječa  iz: maskirno plastično ohišje, DX uparjalnik, ventilator z elektromotorjem, lovilno korito za kondez, filter, maskirno ohišje z zajemno in vpihovalno rešetko, spojke za bakrene freonske cevi, komplet z drobnim pritrdilnim materialom.</t>
  </si>
  <si>
    <t>RAK-25NH6A</t>
  </si>
  <si>
    <t>Q°g_n= 3,4 kW</t>
  </si>
  <si>
    <t>Q°h_n= 2,5 kW</t>
  </si>
  <si>
    <t>8 03 01 03</t>
  </si>
  <si>
    <t>8 03 01 04</t>
  </si>
  <si>
    <t>8 03 01 05</t>
  </si>
  <si>
    <t>Cu 3/8" (Ø9,52 mm)</t>
  </si>
  <si>
    <t>Cu 1/4" (Ø6,35 mm)</t>
  </si>
  <si>
    <t>8 03 01 06</t>
  </si>
  <si>
    <t>8 03 01 07</t>
  </si>
  <si>
    <t>Dobava in montaža: Odtočna kanalizacijske cevi iz plipropilena - PP, z čašastim priključkom, po DIN 19560, komplet s tesnili in pritrdilnim materialom, fazonskimi kosi (kolena, čistilni kosi, odcepi,…).</t>
  </si>
  <si>
    <t>Ø32</t>
  </si>
  <si>
    <t>8 03 01 08</t>
  </si>
  <si>
    <t>8 03 01 09</t>
  </si>
  <si>
    <t>8 03 01 10</t>
  </si>
  <si>
    <t>8 03 01 11</t>
  </si>
  <si>
    <t>Dobava in montaža: Zunanja hladilna enota z direktno ekspanzijo (DX) sestoječa iz: pločevinasto ohišje, kompresor, zračni ventilatorski kondenzator z elektromotorjem, freonska instalacija (termostatski ventili, varnostna tlačna stikala, varnostni ventili), lovilno korito kondenza, komplet z zidnimi nosilnimi konzolami.
Naprava za hlajenje tudi v zimskem času do -10 °C.
Delovanje kot toplotna črpalka.</t>
  </si>
  <si>
    <t>RAC-35NH5</t>
  </si>
  <si>
    <t>m=38 kg</t>
  </si>
  <si>
    <t>P= 1,92 kW (230 V)</t>
  </si>
  <si>
    <t>8 03 01 12</t>
  </si>
  <si>
    <t>RAI-35NH4A</t>
  </si>
  <si>
    <t>Q°g_n= 4,8 kW</t>
  </si>
  <si>
    <t>Q°h_n= 3,5 kW</t>
  </si>
  <si>
    <t>8 03 01 13</t>
  </si>
  <si>
    <t>8 03 01 14</t>
  </si>
  <si>
    <t>Polnjenje DX hladilnega sistema s freonom R410A komplet z dobavo freona in zagonom celotnega sistema.</t>
  </si>
  <si>
    <t>8 03 01 15</t>
  </si>
  <si>
    <t>8 03 01 16</t>
  </si>
  <si>
    <t>DN80</t>
  </si>
  <si>
    <t>8 03 01 17</t>
  </si>
  <si>
    <t>8 03 01 18</t>
  </si>
  <si>
    <t>Ø50</t>
  </si>
  <si>
    <t>8 03 01 19</t>
  </si>
  <si>
    <t>Zaščita toplotne izolacije cevi vodenih vidno po okolici, iz aluminijaste pločevine, z drobnim spojnim materialom. Pazljivo je potrebno izvesti tesnjenje - meteorni vplivi!</t>
  </si>
  <si>
    <t>8 03 01 20</t>
  </si>
  <si>
    <t>8 03 01 21</t>
  </si>
  <si>
    <t>Čiščenje in 2-krat korozijska zaščita nosilnega materiala. Zaščitna barva "minij".</t>
  </si>
  <si>
    <t>8 03 01 22</t>
  </si>
  <si>
    <t>Barvanje nosilnega in pritrdilnega materiala.
RAL 7001 siva barva.</t>
  </si>
  <si>
    <t>8 04 01 01</t>
  </si>
  <si>
    <t>DN 50 (60,3×2,9)</t>
  </si>
  <si>
    <t>8 04 01 02</t>
  </si>
  <si>
    <t>L×B/H= 1400×350/1200 mm</t>
  </si>
  <si>
    <t>8 04 01 03</t>
  </si>
  <si>
    <t>p= 0÷100 mbar</t>
  </si>
  <si>
    <t>8 04 01 04</t>
  </si>
  <si>
    <t>KOVINA Šmartno</t>
  </si>
  <si>
    <t>DN32 (pN4)</t>
  </si>
  <si>
    <t>DN50 (pN4)</t>
  </si>
  <si>
    <t>8 04 01 05</t>
  </si>
  <si>
    <t>KROM SCHRODER</t>
  </si>
  <si>
    <t>8 04 01 06</t>
  </si>
  <si>
    <t>MR 25</t>
  </si>
  <si>
    <t>pN=1,0 bar</t>
  </si>
  <si>
    <t>p0= 250 mbar</t>
  </si>
  <si>
    <t>p1= 22 mbar</t>
  </si>
  <si>
    <t>v'_del=31,18 m3/h ZP</t>
  </si>
  <si>
    <t>8 04 01 07</t>
  </si>
  <si>
    <t>Dobava in montaža: Kompleten rotacijski plinomer, s prirobičnimi priključki, z odprtinami za vgradnjo tlačnega in temperaturnega korektorja, s temperaturnim korektorjem z računsko enoto, za horizontalno vgradnjo - levi vtok plina, komplet s certifikatom in nastavitvijo (zagonom).</t>
  </si>
  <si>
    <t>G25</t>
  </si>
  <si>
    <t>V°= 0,8÷40 m3N/h</t>
  </si>
  <si>
    <t>p_del=22 mbar</t>
  </si>
  <si>
    <t>8 04 01 08</t>
  </si>
  <si>
    <t>Čiščenje in 2-krat protikorozijska zaščita cevi in nosilnega materiala v zvezi s plinsko instalacijo.</t>
  </si>
  <si>
    <t>8 04 01 09</t>
  </si>
  <si>
    <t>Barvanje oljno barvo, cevi in nosilni materiala v zvezi s plinsko instalacijo.</t>
  </si>
  <si>
    <t>RAL 1021 - rumena</t>
  </si>
  <si>
    <t>8 04 01 10</t>
  </si>
  <si>
    <t>8 04 02 01</t>
  </si>
  <si>
    <t>Dobava in montaža: Plinski termični varnostno zaporni ventil (DVGW VP 301), odpornost 60 min pri 925°C, z notranjim in zunanjim navojem. Komplet s tesnilnim materialom.</t>
  </si>
  <si>
    <t>TECO</t>
  </si>
  <si>
    <t>TAS - DN20 (pN4)</t>
  </si>
  <si>
    <t>TAS - DN32 (pN4)</t>
  </si>
  <si>
    <t>TAS - DN50 (pN4)</t>
  </si>
  <si>
    <t>8 04 02 02</t>
  </si>
  <si>
    <t>DN20 (pN4)</t>
  </si>
  <si>
    <t>8 04 02 03</t>
  </si>
  <si>
    <t>Dobava in montaža: Plinski elektromagnetni ventil (DVGW) z navojnima priključkoma, normalno zaprt (NC), za zapiranje dovoda plina v kuhinjo, komplet s pritrdilnim materialom.</t>
  </si>
  <si>
    <t>p1_delovni= 22 mbar</t>
  </si>
  <si>
    <t>v'_del=4,0 m3/h ZP</t>
  </si>
  <si>
    <t>DN32 (pN1)</t>
  </si>
  <si>
    <t>8 04 02 04</t>
  </si>
  <si>
    <t>SK 41 AM</t>
  </si>
  <si>
    <t>8 04 02 05</t>
  </si>
  <si>
    <t>DL 5A</t>
  </si>
  <si>
    <t>dp= 50÷600 Pa</t>
  </si>
  <si>
    <t>8 04 02 06</t>
  </si>
  <si>
    <t>p= 0 ÷ 100 mbar</t>
  </si>
  <si>
    <t>8 04 02 07</t>
  </si>
  <si>
    <t>DN 20 (26,9×2,3)</t>
  </si>
  <si>
    <t>DN 32 (42,4×2,6)</t>
  </si>
  <si>
    <t>8 04 02 08</t>
  </si>
  <si>
    <t>DN 65 (76,1×2,9)</t>
  </si>
  <si>
    <t>8 04 02 09</t>
  </si>
  <si>
    <t>Čiščenje in 2-krat korozijska zaščita cevi in nosilnega materiala v zvezi s plinsko instalacijo.</t>
  </si>
  <si>
    <t>8 04 02 10</t>
  </si>
  <si>
    <t>Barvanje z rumeno oljno barvo (2-krat) cevi in nosilni materiala v zvezi s plinsko instalacijo.
RAL 1021 rumena.</t>
  </si>
  <si>
    <t>8 04 02 11</t>
  </si>
  <si>
    <t>8 05 01 01</t>
  </si>
  <si>
    <t>DOVOD: osnovni elementi dovod - v smeri toka zraka:</t>
  </si>
  <si>
    <t>1× Zaporna žaluzija z motornim pogonom za vgradnjo v ohišje in sesalna enota s čelnim priključkom. Zaščitni deflektor za zajem zraka.</t>
  </si>
  <si>
    <t>1× Vrečasti filter iz sintetičnih vlaken in umetnih smol, filter kvalitete G4, s tlačnimi stikali za kontrolo zamazanosti.</t>
  </si>
  <si>
    <t>1× Dovodna ventilatorska enota: prostotekoči ventilator, opremljen s frekvenčnim regulatorjem in kanalskim tipalom tlaka. 
Dinamično uravnoteženo po ISO 1940. Ventilatorski sklop montiran preko izolatorjev vibracij na ohišje enote.
Krmiljenje na konstantni tlak.</t>
  </si>
  <si>
    <t>Dovod zraka =  29.000 m3/h</t>
  </si>
  <si>
    <t>Zunanji padec tlaka = 512 Pa</t>
  </si>
  <si>
    <t>Električna moč = 15,0 kW (400 V)</t>
  </si>
  <si>
    <t>1× Ploščni rekuperator toplote z elektromotorjem. Komplet s koritom za zbiranje kondenza ter nadtlačnim in podtlačnim sifonom. Izkoristek RRG = min_70  %
Komplet z by-passom za prosto nočno hlajenje.</t>
  </si>
  <si>
    <t>1× Grelna enota z menjalnikom toplote voda-zrak, material (Cu-Al), s tripotnim regulacijskim ventilom z zveznim elektromotornim pogonom in varnostnim protizmrzovalnim termostatom. 
Montaža ventila na gradbišču.</t>
  </si>
  <si>
    <t>Zrak (zunanji/izstop) = -7°C (80%) / 24° (-%)</t>
  </si>
  <si>
    <t>Temperatura vode: 55/45°C</t>
  </si>
  <si>
    <t>Grelna moč = 105 kW</t>
  </si>
  <si>
    <t>Ventil DN40, Kvs=25 m3/h</t>
  </si>
  <si>
    <t>1× Prazna enota</t>
  </si>
  <si>
    <t>1× Hladilna enota z menjalnikom toplote voda-zrak, material (Cu-Al), s tripotnim regulacijskim ventilom z zveznim elektromotornim pogonom in temperaturnim tipalom. Lovilno korito kondenza s sifonom.</t>
  </si>
  <si>
    <t>Zrak (zunanji/izstop) = 32°C (50%) / 18° (-%)</t>
  </si>
  <si>
    <t>Temperatura vode: 6/14°C</t>
  </si>
  <si>
    <t>Hladilna moč = 80  kW</t>
  </si>
  <si>
    <t>1× Izločevalnik vodnih kapljic z lovilnim koritom kondenza in sifonom.</t>
  </si>
  <si>
    <t>ODVOD Osnovni elementi odvod - v smeri toka zraka:</t>
  </si>
  <si>
    <t>1× Kasetna filterna enota iz sintetičnih vlaken in umetnih smol, filter kvalitete G4, s tlačnimi stikali za kontrolo zamazanosti.</t>
  </si>
  <si>
    <t>1× Ohišje rekuperatorja</t>
  </si>
  <si>
    <t>1× Odvodna ventilatorska enota: prostotekoči ventilator, opremljen s frekvenčnim regulatorjem in kanalskim tipalom tlaka. 
Dinamično uravnoteženo po ISO 1940. Ventilatorski sklop montiran preko izolatorjev vibracij na ohišje enote
Krmiljenje na konstantni tlak.</t>
  </si>
  <si>
    <t>Odvod zraka =  28.600  m3/h</t>
  </si>
  <si>
    <t>Zunanji padec tlaka = 650 Pa</t>
  </si>
  <si>
    <t>1× Zaporna žaluzija z motornim pogonom, tlačna enota s stranskim izpuhom. Zaščitni deflektor za izpuh zraka.</t>
  </si>
  <si>
    <t>Komplet z:</t>
  </si>
  <si>
    <t>1× Krmilno regulacijska oprema z v celoti ožičeno krmilno omaro, vgrajeno na klimatu, z ožičenjem vse v napravo vgrajene krmilne, nadzorne in varnostne komponente. Priključek za merilne in krmilne naprave. Komplet s temperaturnimi in tlačnimi tipali:
1× protizmrzovalni termostat
3× temperaturno tipalo zraka</t>
  </si>
  <si>
    <t>1× Krmilni panel za montažo v objekt.</t>
  </si>
  <si>
    <t>1× Elektronska regulacijska oprema sestoječa iz:
Hardware: programabinli krmilnik z nadzorno enoto in 
LCD zaslomom. 
Software: Krmiljenje vseh delovnih, nadzornih in varnostnih funkcij klimata. Zagon klimata in nastavitev obratovalnih paramterov (leto/zima).
Možnost priključitve na centralni nadzorni sistem CNS.</t>
  </si>
  <si>
    <t>4× dušilci vibracij za priključitev klimatov na kanale</t>
  </si>
  <si>
    <t>1× nosilni podstavek</t>
  </si>
  <si>
    <t>1× komplet osvetljava v klimatu</t>
  </si>
  <si>
    <t>L×B/H= ca. 7990×3960/2900 mm</t>
  </si>
  <si>
    <t>m = ca. 6000 kg</t>
  </si>
  <si>
    <t>KZD d50 18/21</t>
  </si>
  <si>
    <t>8 05 01 02</t>
  </si>
  <si>
    <t>Dobava in montaža: Filterni vložek klimata, za zamenjavo po izvedbi preizkusnega obratovanja in izpuhanju kanalov ventilacije.</t>
  </si>
  <si>
    <t>tip: F5 (24/18)</t>
  </si>
  <si>
    <t>8 05 01 03</t>
  </si>
  <si>
    <t>Zagon klimata, nastavitev obratovalnih parametrov, preizkusno delovnaje in šolanje odgovorne osebe investitorja, komplet s sestavo zapisnikov.</t>
  </si>
  <si>
    <t>8 05 01 04</t>
  </si>
  <si>
    <t>IMP Klima</t>
  </si>
  <si>
    <t>DZ-2</t>
  </si>
  <si>
    <t>Debelina dušilne kulise: 200 mm</t>
  </si>
  <si>
    <t>Prerez: B×H= 1200×800 mm</t>
  </si>
  <si>
    <t>Dolžina: L= 1500 mm</t>
  </si>
  <si>
    <t>8 05 01 05</t>
  </si>
  <si>
    <t>Dobava in montaža: Požarna loputa pravokotnega prereza, z ohišjem iz pocinkane pločevine. 
Požarna odpornost 60 min, dimotesne.
Oprema:
- elektromotorni pogon povratno vzmetjo in končnimi stikali: BF 230-T
- termično sprožilo 70°C z vgrajeno testno tipko
Louta se dobavi s certifikatom.</t>
  </si>
  <si>
    <t>HIDRIA</t>
  </si>
  <si>
    <t>PL-19-EI 60-S</t>
  </si>
  <si>
    <t>L= 400 mm</t>
  </si>
  <si>
    <t>B×H= 800×350 mm</t>
  </si>
  <si>
    <t>B×H= 600×400 mm</t>
  </si>
  <si>
    <t>B×H= 500×350 mm</t>
  </si>
  <si>
    <t>B×H= 500×300 mm</t>
  </si>
  <si>
    <t>B×H= 400×400 mm</t>
  </si>
  <si>
    <t>B×H= 400×250 mm</t>
  </si>
  <si>
    <t>B×H= 350×300 mm</t>
  </si>
  <si>
    <t>B×H= 250×300 mm</t>
  </si>
  <si>
    <t>8 05 01 06</t>
  </si>
  <si>
    <t>Dobava in montaža: Požarna loputa okroglega prereza, z ohišjem iz pocinkane pločevine, za priključitev na spiro kanal.
Požarna odpornost 60 min, dimotesne.
Oprema:
- elektromotorni pogon povratno vzmetjo in končnimi stikali: BF 230-T
- termično sprožilo 70°C z vgrajeno testno tipko
Louta se dobavi s certifikatom.</t>
  </si>
  <si>
    <t>PL-20-EI 60-S</t>
  </si>
  <si>
    <t>DN125</t>
  </si>
  <si>
    <t>DN150</t>
  </si>
  <si>
    <t>DN200</t>
  </si>
  <si>
    <t>DN250</t>
  </si>
  <si>
    <t>DN300</t>
  </si>
  <si>
    <t>DN350</t>
  </si>
  <si>
    <t>DN400</t>
  </si>
  <si>
    <t>8 05 01 07</t>
  </si>
  <si>
    <t>OD-5/K/Z/S/M - 600</t>
  </si>
  <si>
    <t>B×B/H= 600×600/325 mm</t>
  </si>
  <si>
    <t>Priključek: Ø250</t>
  </si>
  <si>
    <t>V° = 600 m3/h (Lwa = 38 dB)</t>
  </si>
  <si>
    <t>OD-5/K/Z/S/M - 300</t>
  </si>
  <si>
    <t>B×B/H= 400×400/240 mm</t>
  </si>
  <si>
    <t>Priključek: Ø200</t>
  </si>
  <si>
    <t>V° = 300 m3/h (Lwa = 30 dB)</t>
  </si>
  <si>
    <t>8 05 01 08</t>
  </si>
  <si>
    <t>8 05 01 09</t>
  </si>
  <si>
    <t>PV-2 Ø125</t>
  </si>
  <si>
    <t>8 05 01 10</t>
  </si>
  <si>
    <t>PV-1 Ø125</t>
  </si>
  <si>
    <t>8 05 01 11</t>
  </si>
  <si>
    <t>AR-4P</t>
  </si>
  <si>
    <t>B×H = 425×125</t>
  </si>
  <si>
    <t>B×H = 425×225</t>
  </si>
  <si>
    <t>8 05 01 12</t>
  </si>
  <si>
    <t>Dobava in montaža: Ročna dušilna loputa za nastavitev pretočne količine, za montažo v pravokotni kanal, sestoječa iz: okvir z prirobičnima priključkoma, ročica z možnostjo blokiranja v nastavljenem položaju, komplet z drobnim pritrdilnim materialom.</t>
  </si>
  <si>
    <t>DL/R</t>
  </si>
  <si>
    <t>DL/R - B×H = 350×350</t>
  </si>
  <si>
    <t>8 05 01 13</t>
  </si>
  <si>
    <t>Dobava in montaža: Ročna dušilna loputa za nastavitev pretočne količine, za montažo v okrogli spiro kanal, sestoječa iz: ohišje iz pocinkane pločevine, ročica z možnostjo blokiranja v nastavljenem položaju, komplet z drobnim pritrdilnim materialom.</t>
  </si>
  <si>
    <t>DL-1</t>
  </si>
  <si>
    <t>8 05 01 14</t>
  </si>
  <si>
    <t>Dobava in montaža: Gibljiva aluminijasta cev, izolirana s stekleno volno debeline 25 mm, ojačana z jekleno spiralno. Negorljiva A1 - SIST EN 13501.</t>
  </si>
  <si>
    <t>MO - 200</t>
  </si>
  <si>
    <t>MO - 250</t>
  </si>
  <si>
    <t>MO - 125</t>
  </si>
  <si>
    <t>8 05 01 15</t>
  </si>
  <si>
    <r>
      <t xml:space="preserve">Dobava in montaža: Okrogli prezračevalni "Spiro" kanal iz pocinkane pločevine izdelan po SIST EN 1506. 
Komplet z materialom za fazonske kose (kolena, odcepe, T-kose, odcepe za gibke cevi, </t>
    </r>
    <r>
      <rPr>
        <b/>
        <sz val="11"/>
        <rFont val="Arial"/>
        <family val="2"/>
      </rPr>
      <t>čistine odprtine</t>
    </r>
    <r>
      <rPr>
        <sz val="11"/>
        <rFont val="Arial"/>
        <family val="2"/>
      </rPr>
      <t>, redukcije...) 
Kanali se izvedejo skladno s standardom SIST EN 1507 - tesnost razred B.</t>
    </r>
  </si>
  <si>
    <t>Debelina 0,5 mm.</t>
  </si>
  <si>
    <t>DN 125</t>
  </si>
  <si>
    <t>DN 150</t>
  </si>
  <si>
    <t>DN 180</t>
  </si>
  <si>
    <t>DN 200</t>
  </si>
  <si>
    <t>DN 224</t>
  </si>
  <si>
    <t>DN 250</t>
  </si>
  <si>
    <t>DN 315</t>
  </si>
  <si>
    <t>Debelina 0,6 mm.</t>
  </si>
  <si>
    <t>DN 355</t>
  </si>
  <si>
    <t>DN 400</t>
  </si>
  <si>
    <t>8 05 01 16</t>
  </si>
  <si>
    <r>
      <t xml:space="preserve">Pravokotni ventilacijski kanali iz pocinkane pločevine izdelani po SIST EN 1505.
Komplet z materialom za fazonske kose (kolena, odcepe, T-kose, odcepe za gibke cevi, </t>
    </r>
    <r>
      <rPr>
        <b/>
        <sz val="11"/>
        <rFont val="Arial"/>
        <family val="2"/>
      </rPr>
      <t>čistine odprtine</t>
    </r>
    <r>
      <rPr>
        <sz val="11"/>
        <rFont val="Arial"/>
        <family val="2"/>
      </rPr>
      <t>, redukcije...) 
Kanali se izvedejo skladno s standardom SIST EN 1507 - tesnost razred B.</t>
    </r>
  </si>
  <si>
    <t>b=0,6÷1,2 mm</t>
  </si>
  <si>
    <t>8 05 01 17</t>
  </si>
  <si>
    <t>Dobava in montaža: Izolacija iz kamene volne, prevlečena s parozaporno aluminijasto folijo, odpornost na ogenj A2-SIST EN 13501, komplet z pritrdilnim materialom in  samolepilnimi trakovi.</t>
  </si>
  <si>
    <t>TERMO</t>
  </si>
  <si>
    <t>KLIMATERM b= 50 mm</t>
  </si>
  <si>
    <t>KLIMATERM b= 20 mm</t>
  </si>
  <si>
    <t>8 05 01 18</t>
  </si>
  <si>
    <t>8 05 01 19</t>
  </si>
  <si>
    <t>8 05 01 20</t>
  </si>
  <si>
    <t>8 05 01 21</t>
  </si>
  <si>
    <t>Izdelava in dobava: Funkcionalana shema klimata, v okirju s steklom in z drobnim materialom za pritrditev na zid.</t>
  </si>
  <si>
    <t>8 05 02 01</t>
  </si>
  <si>
    <t>Dobava in montaža: Box ventilator z nazaj zakrivljeni lopaticami, z direktno gnanim elektromotorjem. Ohišje iz pocinkane pločevine, izolirano s stekleno volno debeline 20 mm. Vgrajena termična zaščita. Servisna vrata, streha za zaščito ventilatorja pred padavinami, dušilec vibracij za pritrditev ventilatorja na kanal.
Za zunanjo montažo na streho.</t>
  </si>
  <si>
    <t>SYSTEMAIR</t>
  </si>
  <si>
    <t>MUB 042 400DV</t>
  </si>
  <si>
    <t>V° = 2.000 m3/h</t>
  </si>
  <si>
    <t>dp= 340 Pa</t>
  </si>
  <si>
    <t>L×B/H= 670×670/670 mm</t>
  </si>
  <si>
    <t>Zaščita: IP 55</t>
  </si>
  <si>
    <t>Pel  = 370 W (400 V)</t>
  </si>
  <si>
    <t>8 05 02 02</t>
  </si>
  <si>
    <t>Dobava in montaža: Trifazno pet-stopnejsko stikalo ventilatorja, z termično zaščito, za nadometno montažo.</t>
  </si>
  <si>
    <t>RTRD 2</t>
  </si>
  <si>
    <t>U=400 V</t>
  </si>
  <si>
    <t>8 05 02 03</t>
  </si>
  <si>
    <t>L×B= 2100×1000 mm</t>
  </si>
  <si>
    <t>2× odvodni priključek: 400×300 mm</t>
  </si>
  <si>
    <t>8 05 02 04</t>
  </si>
  <si>
    <r>
      <t xml:space="preserve">Dobava in montaža: Pravokotni ventilacijski kanali iz nerjaveče (INOX) pločevine izdelani po SIST EN 1505.
Komplet z materialom za fazonske kose (kolena, odcepe, T-kose, odcepe za gibke cevi, lopute za enkratno nastavitev, </t>
    </r>
    <r>
      <rPr>
        <b/>
        <sz val="11"/>
        <rFont val="Arial"/>
        <family val="2"/>
      </rPr>
      <t>čistine odprtine</t>
    </r>
    <r>
      <rPr>
        <sz val="11"/>
        <rFont val="Arial"/>
        <family val="2"/>
      </rPr>
      <t>, redukcije, lovilno korito kondenza pred porehodom kanala v vertikalo z izpustno pipo DN32...) 
Kanali se izvedejo skladno s standardom SIST EN 1507 - tesnost razred B.</t>
    </r>
  </si>
  <si>
    <t>b= 0,75 mm (&lt; 800×800 mm)</t>
  </si>
  <si>
    <t>8 05 02 05</t>
  </si>
  <si>
    <r>
      <t xml:space="preserve">Dobava in montaža: Pravokotni ventilacijski kanali iz pocinkane pločevine izdelani po SIST EN 1505.
Komplet z materialom za fazonske kose (kolena, </t>
    </r>
    <r>
      <rPr>
        <b/>
        <sz val="11"/>
        <rFont val="Arial"/>
        <family val="2"/>
      </rPr>
      <t>čistine odprtine</t>
    </r>
    <r>
      <rPr>
        <sz val="11"/>
        <rFont val="Arial"/>
        <family val="2"/>
      </rPr>
      <t>, redukcije,...) 
Kanali se izvedejo skladno s standardom SIST EN 1507 - tesnost razred B.</t>
    </r>
  </si>
  <si>
    <t>8 05 02 06</t>
  </si>
  <si>
    <t>Dobava in montaža: Nevarjena jeklena cev za tlačne cevovode, izdelane po SIST EN 10216-5, cevi iz nerjavnega jekla 1.4301, komplet z varilnimi fazonskimi kosi, ter varilnim materialom.
Odvod kondenza iz nape in iz odvodnega kanala.</t>
  </si>
  <si>
    <t>8 05 02 07</t>
  </si>
  <si>
    <t>Dobava in montaža: Prezračevalne rešetke za vgradnjo v strop - prezračevanje medprostora stropa, komplet s pritrdilnim materialom.</t>
  </si>
  <si>
    <t>IMP Klima Idrija</t>
  </si>
  <si>
    <t>B×H = 200×200 mm</t>
  </si>
  <si>
    <t>8 05 02 08</t>
  </si>
  <si>
    <t>Dobava in montaža: Zunanja aluminijasta zračna rešetka, z mrežo proti mrčesu, komplet z drobnim materialom za vgradnjo v kanal.</t>
  </si>
  <si>
    <t>AZR-4</t>
  </si>
  <si>
    <t>B×H = 500×700</t>
  </si>
  <si>
    <t>8 05 02 09</t>
  </si>
  <si>
    <t>8 05 03 01</t>
  </si>
  <si>
    <t>MUB 042 500DS-A2</t>
  </si>
  <si>
    <t>V° = 1550 m3/h</t>
  </si>
  <si>
    <t>dp= 260 Pa</t>
  </si>
  <si>
    <t>L×B/H=670×670/670 mm</t>
  </si>
  <si>
    <t>Priključek: Ø321</t>
  </si>
  <si>
    <t>Pel  = 514 W (230 V)</t>
  </si>
  <si>
    <t>8 05 03 02</t>
  </si>
  <si>
    <t>RTRD 4</t>
  </si>
  <si>
    <t>8 05 03 03</t>
  </si>
  <si>
    <t>Dobava in montaža: Zračni lovilec maščobe iz pločevine, sestoječ iz: pločevinast okvir, kovinski filter in zaslon za lovljenje masti, z drobnim materialom za pritrditev na pločevinasti kanal.</t>
  </si>
  <si>
    <t>LM-2</t>
  </si>
  <si>
    <t>8 05 03 04</t>
  </si>
  <si>
    <t>8 05 03 05</t>
  </si>
  <si>
    <t>8 05 03 06</t>
  </si>
  <si>
    <t>B×H = 400×700</t>
  </si>
  <si>
    <t>8 05 03 07</t>
  </si>
  <si>
    <t>Dobava in montaža: Gibljiva aluminijasta cev, ojačana z jekleno spiralno. Negorljiva A1 - SIST EN 13501.</t>
  </si>
  <si>
    <t>DN - 125</t>
  </si>
  <si>
    <t>8 05 03 08</t>
  </si>
  <si>
    <t>Dobava in montaža: Okrogli prezračevalni "Spiro" kanal iz pocinkane pločevine izdelan po SIST EN 1506. 
Kanali se izvedejo skladno s standardom SIST EN 1507 - tesnost razred B.</t>
  </si>
  <si>
    <t>8 05 03 09</t>
  </si>
  <si>
    <t>8 05 03 10</t>
  </si>
  <si>
    <t>8 05 03 11</t>
  </si>
  <si>
    <t>8 05 03 12</t>
  </si>
  <si>
    <t>8 05 04 01</t>
  </si>
  <si>
    <t>TFER 315 L</t>
  </si>
  <si>
    <t>V'= 990 m3/h</t>
  </si>
  <si>
    <t>dpt= 190 Pa</t>
  </si>
  <si>
    <t>Pel = 307 W (230 V)</t>
  </si>
  <si>
    <t>8 05 04 02</t>
  </si>
  <si>
    <t>RE 1,5</t>
  </si>
  <si>
    <t>8 05 04 03</t>
  </si>
  <si>
    <t>8 05 04 04</t>
  </si>
  <si>
    <t>TG + STG</t>
  </si>
  <si>
    <t>300×300/800 mm</t>
  </si>
  <si>
    <t>8 05 04 05</t>
  </si>
  <si>
    <t>Dobava in montaža: Protipovratna loputa iz pocinkane pločevine, mehanske izvedbe, komplet z drobnim pritrdilnim materialom.</t>
  </si>
  <si>
    <t>RSK 315</t>
  </si>
  <si>
    <t>DN315</t>
  </si>
  <si>
    <t>8 05 04 06</t>
  </si>
  <si>
    <t>Dobava in montaža: Okrogli dušilec zvoka, iz pocinkane pločevine, s polnilom, perforirano pločevino s folijo proti odnašanju, komplet z drobnim pritrdilnim materialom.</t>
  </si>
  <si>
    <t>LCD 315-600</t>
  </si>
  <si>
    <t>L= 600 mm</t>
  </si>
  <si>
    <t>8 05 04 07</t>
  </si>
  <si>
    <t>PL-17-EI 60-S</t>
  </si>
  <si>
    <t>8 05 04 08</t>
  </si>
  <si>
    <t>Dobava in montaža: Prezračevalni ventil - odvodni, sestoječi iz ohišja, nastavljive kape in vgradnega okvirja. Izdelan iz pločevine barvane - RAL po izbiri arhitekta.</t>
  </si>
  <si>
    <t>8 05 04 09</t>
  </si>
  <si>
    <t>Dobava in montaža: Aluminijasta vratna rešetka, komplet z okvirjem in drobnim materialom za vgradnjo v vrata.</t>
  </si>
  <si>
    <t>8 05 04 10</t>
  </si>
  <si>
    <t>Dobava in montaža: Ročna dušilna loputa za nastavitev pretočne količine, za montažo v spiro kanal, sestoječa iz: okvir s prirobičnima priključkoma, ročica z možnostjo blokiranja v nastavljenem položaju, komplet z drobnim pritrdilnim materialom.</t>
  </si>
  <si>
    <t>DN180</t>
  </si>
  <si>
    <t>8 05 04 11</t>
  </si>
  <si>
    <t>8 05 04 12</t>
  </si>
  <si>
    <t>Dobava in montaža: Okrogli prezračevalni "Spiro" kanal iz pocinkane pločevine, komplet z drobnim pritrdilnim materialom. Debelina 0,6÷0,8 mm. Izdelan po SIST EN 1506.</t>
  </si>
  <si>
    <t>DN 300</t>
  </si>
  <si>
    <t>8 05 04 13</t>
  </si>
  <si>
    <t>Dobava in montaža: Čistilna odprtina za okrogli prezračevalni "Spiro" kanal iz pocinkane pločevine, komplet z drobnim pritrdilnim materialom.</t>
  </si>
  <si>
    <t>8 05 04 14</t>
  </si>
  <si>
    <t>Dobava in montaža: Nosilna objemka, iz pocinkane pločevine, z gumijastim vložkom in matico za navojno palico M8.</t>
  </si>
  <si>
    <t>8 05 04 15</t>
  </si>
  <si>
    <t>Dobava in montaža: Koleno 90°, za "spiro" kanal.
Tesnjenje EUROVENT - klasa B.</t>
  </si>
  <si>
    <t>90° - DN125</t>
  </si>
  <si>
    <t>90° - DN150</t>
  </si>
  <si>
    <t>90° - DN180</t>
  </si>
  <si>
    <t>8 05 04 16</t>
  </si>
  <si>
    <t>Dobava in montaža: Odcep T, za "spiro" kanal.
Tesnjenje EUROVENT - klasa B.</t>
  </si>
  <si>
    <t>DN 150 / 125</t>
  </si>
  <si>
    <t>DN 180 / 125</t>
  </si>
  <si>
    <t>DN 300 / 225</t>
  </si>
  <si>
    <t>8 05 04 17</t>
  </si>
  <si>
    <t>Dobava in montaža: Dvojni odcep T, za "spiro" kanal.
Tesnjenje EUROVENT - klasa B.</t>
  </si>
  <si>
    <t>DN 180/150/125</t>
  </si>
  <si>
    <t>DN 225/125/125</t>
  </si>
  <si>
    <t>DN 225/180/180</t>
  </si>
  <si>
    <t>8 05 04 18</t>
  </si>
  <si>
    <t>Dobava in montaža: Reducirni kos, za "spiro" kanal.
Tesnjenje EUROVENT - klasa B.</t>
  </si>
  <si>
    <t>DN 180 / 150</t>
  </si>
  <si>
    <t>DN 225 / 180</t>
  </si>
  <si>
    <t>8 05 04 19</t>
  </si>
  <si>
    <t>Dobava in montaža: Spojni kos za "spiro" kanal.
Tesnjenje EUROVENT - klasa B.</t>
  </si>
  <si>
    <t>8 05 04 20</t>
  </si>
  <si>
    <t>Dobava in montaža: Končni čep za "spiro" kanal.
Tesnjenje EUROVENT - klasa B.</t>
  </si>
  <si>
    <t>DN 225</t>
  </si>
  <si>
    <t>8 05 04 21</t>
  </si>
  <si>
    <t>8 05 05 01</t>
  </si>
  <si>
    <t>Dobava in montaža: Zunanja aluminijasta zaščitna zračna rešetka, z nepomičnimi lopaticami, z mrežo proti mrčesu, komplet z okvirjem za vgradnjo v zid.</t>
  </si>
  <si>
    <t>AZR-4/3</t>
  </si>
  <si>
    <t>B×H =900×400, Ao=2106 cm2</t>
  </si>
  <si>
    <t>8 05 05 02</t>
  </si>
  <si>
    <t>Dobava in montaža: Zunanja aluminijasta zaščitna zračna rešetka, z nepomičnimi lopaticami, z mrežo proti mrčesu, komplet z okvirjem za vgradnjo v zid, komplet z ročno loputo za zapiranje in odpiranje odprtine.</t>
  </si>
  <si>
    <t>B×H =300×300, Ao=498 cm2</t>
  </si>
  <si>
    <t>8 05 05 03</t>
  </si>
  <si>
    <t>Dobava in montaža: Zunanja aluminijasta zaščitna zračna rešetka, z nepomičnimi lopaticami, z mrežo proti mrčesu, komplet z okvirjem za vgradnjo v vrata.</t>
  </si>
  <si>
    <t>B×H =600×300, Ao=996 cm2</t>
  </si>
  <si>
    <t>8 05 05 04</t>
  </si>
  <si>
    <t>b=0,75÷1,0 mm</t>
  </si>
  <si>
    <t>8 05 05 05</t>
  </si>
  <si>
    <t>8 05 06 01</t>
  </si>
  <si>
    <t>HURNER FUNKEN (PLAMA)</t>
  </si>
  <si>
    <t xml:space="preserve"> ZA OMARO S KEMIKALIJAMI</t>
  </si>
  <si>
    <t>V° z = 100 m3/h</t>
  </si>
  <si>
    <t>dp= 155 Pa</t>
  </si>
  <si>
    <t>Pel  = 120 W (230 V)</t>
  </si>
  <si>
    <t>8 05 06 02</t>
  </si>
  <si>
    <t xml:space="preserve"> ZA ODSESOVALNO ROKO</t>
  </si>
  <si>
    <t>V° z = 150 m3/h</t>
  </si>
  <si>
    <t>dp= 148 Pa</t>
  </si>
  <si>
    <t>Pel  = 120 W (400 V)</t>
  </si>
  <si>
    <t xml:space="preserve"> ZA DIGESTORIJ</t>
  </si>
  <si>
    <t>V° z = 500 m3/h</t>
  </si>
  <si>
    <t>dp= 215 Pa</t>
  </si>
  <si>
    <t>Pel  = 250 W (230 V)</t>
  </si>
  <si>
    <t>8 05 06 03</t>
  </si>
  <si>
    <t>PLAMA</t>
  </si>
  <si>
    <t>PPs-el DN125</t>
  </si>
  <si>
    <t>PPs-el DN200</t>
  </si>
  <si>
    <t>8 05 06 04</t>
  </si>
  <si>
    <t>PPs-el 90° - DN125</t>
  </si>
  <si>
    <t>PPs-el 90° - DN200</t>
  </si>
  <si>
    <t>8 05 06 05</t>
  </si>
  <si>
    <t>PPs,el - DN125</t>
  </si>
  <si>
    <t>PPs,el - DN200</t>
  </si>
  <si>
    <t>8 05 06 06</t>
  </si>
  <si>
    <r>
      <t xml:space="preserve">Dobava in montaža: Pregibna odsesovalna roka za montažo na odvodni spiro kanal, komplet s pritrdilnim in tesnilnim materialom za na kanal.
Roka z radijem delovanja 1050 mm. Z dvema pregibnima členoma.
Pritrdilna konzola za na strop.
Reducirnim kosom za pritrditev na PPs kanal DN125/100.
</t>
    </r>
    <r>
      <rPr>
        <b/>
        <sz val="11"/>
        <rFont val="Arial"/>
        <family val="2"/>
      </rPr>
      <t>Narejeno iz antistatične plastične mase.</t>
    </r>
  </si>
  <si>
    <t>ALSIDENT (MIKRO POLO)</t>
  </si>
  <si>
    <t>PP 100</t>
  </si>
  <si>
    <t>8 05 06 07</t>
  </si>
  <si>
    <r>
      <t xml:space="preserve">Dobava in montaža: Zajemna okrogla napa, dimenzije DN200, komplet s pritrdilnim materialom za na odsesovalno roko.
</t>
    </r>
    <r>
      <rPr>
        <b/>
        <sz val="11"/>
        <rFont val="Arial"/>
        <family val="2"/>
      </rPr>
      <t>Narejeno iz antistatične plastične mase.</t>
    </r>
  </si>
  <si>
    <t>Tip nape vskladiti z investitorjem!</t>
  </si>
  <si>
    <t>8 05 06 08</t>
  </si>
  <si>
    <t>8 05 06 09</t>
  </si>
  <si>
    <t>PPs-el DN100</t>
  </si>
  <si>
    <t>Dimenzijo priključka preveriti na objektu!</t>
  </si>
  <si>
    <t>8 05 06 10</t>
  </si>
  <si>
    <t>8 05 06 11</t>
  </si>
  <si>
    <t xml:space="preserve">Čiščenje, 2-krat korozijska zaščita in barvanje nosilnega materiala v zvezi z ventilacijo. Zaščitna barva "minij". </t>
  </si>
  <si>
    <t>8 05 06 12</t>
  </si>
  <si>
    <t>Barvanje nosilnega in pritrdilnega materiala (2 krat).
RAL 7001 siva barva.</t>
  </si>
  <si>
    <t>8 05 07 01</t>
  </si>
  <si>
    <t>Dobava in montaža: Odvodnega kanalskega ventilatorja, sestavljenega iz: ohišja ventilatorja iz pocinkane pločevine, rotorja z elektromotorjem, dušilcem vibracij, komplet s pritrdilnim in tesnilnim materialom in nosilcem za pritrditev na zid.</t>
  </si>
  <si>
    <t>K 200 M</t>
  </si>
  <si>
    <t>V'= 550 m3/h</t>
  </si>
  <si>
    <t>dpt= 160 Pa</t>
  </si>
  <si>
    <t>t=70 °C</t>
  </si>
  <si>
    <t>Pel = 106 W (230 V)</t>
  </si>
  <si>
    <t>8 05 07 02</t>
  </si>
  <si>
    <t>8 05 07 03</t>
  </si>
  <si>
    <t>RSK 200</t>
  </si>
  <si>
    <t>8 05 07 04</t>
  </si>
  <si>
    <t>A×B/H=900×800/400 mm</t>
  </si>
  <si>
    <t>8 05 07 05</t>
  </si>
  <si>
    <t>B×H =300×300</t>
  </si>
  <si>
    <t>8 05 07 06</t>
  </si>
  <si>
    <t>8 05 07 07</t>
  </si>
  <si>
    <t>8 05 07 08</t>
  </si>
  <si>
    <t>8 05 07 09</t>
  </si>
  <si>
    <t>90° - DN200</t>
  </si>
  <si>
    <t>8 05 07 10</t>
  </si>
  <si>
    <t>DN 150 / 150</t>
  </si>
  <si>
    <t>8 05 07 11</t>
  </si>
  <si>
    <t>8 05 07 12</t>
  </si>
  <si>
    <t>8 05 07 13</t>
  </si>
  <si>
    <t>Dobava in montaža: Izpušna kapa za okrogli prezračevalni "Spiro" kanal iz pocinkane pločevine, komplet s strešno obrobo.</t>
  </si>
  <si>
    <t>SR - 150</t>
  </si>
  <si>
    <t>8 05 07 14</t>
  </si>
  <si>
    <t>8 05 07 15</t>
  </si>
  <si>
    <t>8 05 07 16</t>
  </si>
  <si>
    <t>8 05 07 17</t>
  </si>
  <si>
    <t>Nape za učilnice gospodinjstva in odsesovalno mobilno napravo za lesne ostanke (strojni del tehnične učilnice) se dobavi v okviru opreme.</t>
  </si>
  <si>
    <t>STROJNE INŠTALACIJE</t>
  </si>
  <si>
    <t>Izvedba meritev nosilnosti tal in pridobitev geološkega poročila od ustrezne pooblaščene inštitucije.</t>
  </si>
  <si>
    <t>Geodetska zakoličba objekta - pooblaščeni geometer.</t>
  </si>
  <si>
    <r>
      <t>Izdelava, dobava in montaža ograje atrijev in igrišča 1.triade, višine 2,00 m, všeteta 2x vrata 2,00 x 2,00 m, ograja izdelana iz kovinskih okvirjastih stebrov izdelanih iz Fe profilov, pocinkanih in prašno barvanih s kovinsko fasadno barvo po izbiri, po detajlu. Polnilo med stebri in polnilo vrat iz sistema Živex tip BEKAERT Nylofor 3D. Vrata s cilindričnimi ključavnicami.</t>
    </r>
    <r>
      <rPr>
        <b/>
        <sz val="11"/>
        <color indexed="12"/>
        <rFont val="Arial"/>
        <family val="2"/>
      </rPr>
      <t xml:space="preserve"> </t>
    </r>
  </si>
  <si>
    <t xml:space="preserve">Izdelava nizkostenske obrobe L oblike, spodaj 5cm, višine 10 cm iz inox pločevine deb. 0,8mm  na vertikalno hidroizolacijo okrog betonskih vertikal in stebrov pod nadstreški, na klasično fasado na stene ob glavnem vhodu, na betonske stene v kolesarnici in okrog pritličnih delov povezovalnega hodnika - zatesnitev na asfalt, polaganje in zatesnitev na silikon in dodatno mehansko pritrjevanje v AB stene, glave vijakov zatesnjene s silikonom. </t>
  </si>
  <si>
    <t>Dobava in vgradnja vložkov v cilindrične ključavnice s sistemskim ključem po shemi, ki jo pripravi investitor za 120 kosov vrat, po dva ključa za vsak vložek.</t>
  </si>
  <si>
    <t xml:space="preserve">Izdelava, dobava in montaža kovinske ograje višine 2,00 m, z drsnimi vrati dimenzije 2,00x2,00 m - enake obdelave kot v atrijih 1. triade - kolesarnica. </t>
  </si>
  <si>
    <t>Dobava in montaža vogalnikov - ALU L profilov 3x3 cm, na vse izpostavljene robove po hodnikih - pritrditev na slikon, barvani v več barvah po barvni študiji slikanja notranjih sten, dolžina kosov 1,60 m.</t>
  </si>
  <si>
    <t xml:space="preserve">Notranja stena dim. 185/260 v ambulanti, z vrati 90/210, požarna odpornost stene EI 30 C. Na fiksnih delih prečka na 1,00 m od tal. Na krilih vrat od 1,00 m navzdol montirane po štiri prečke z vsake strani stekla, večje mat krom odrivne kljuke, samozapirala, varnostno steklo. </t>
  </si>
  <si>
    <t xml:space="preserve">Dobava in montaža notranjih senčilnih rolojev na električno odpiranje, barva po izbiri, v ceni vsa dela vključno z motorji in priklopom na elektriko ter škatlo za vgradnjo. UPRAVA, ZBORNICA, KABINETI V EPP IN AMBULANTA, mere vzeti na objektu, dimenzije po shemah oken. </t>
  </si>
  <si>
    <t xml:space="preserve">Dobava in montaža notranjih zatemnitvenih rolojev na električno odpiranje, v ceni vsa dela, 3% propustnost, barva po izbiri, zunanja stran refleksna, v ceni vsa dela vključno z motorji in priklopom na elektriko ter škatla za vgradnjo. UČILNICE, KABINETI, KNJIŽNICA, KLUBSKI PROSTOR, VEČNAMENSKI PROSTOR IN JEDILNICA, mere vzeti na objektu, dimenzije po shemah oken. </t>
  </si>
  <si>
    <t>Dobava in montaža protimrčesne alu mrežice v alu okvirju, barve kot okna, monitrane na zunanjo stran okna, dimenzije 130/180.</t>
  </si>
  <si>
    <t>Isto kot zgoraj, dimenzije 100/180.</t>
  </si>
  <si>
    <t xml:space="preserve">Dobava in montaža PVC rolet na vodilih za zaporo kuhinje proti jedilnici s podkonstrukcijo za montažo vodil, po shemi, ena odprtina velikosti 1,50x3,00 m, ena odprtina velikosti 5,80x2,00 m, izmere vzeti na objektu po montaži kuhinjske opreme. </t>
  </si>
  <si>
    <t xml:space="preserve">Dobava in montaža enokrilnih vrat svetle dimenzije 90x210 cm, zvočne izolativnosti 28 db, v kovinskem podboju v barvi po RAL, opremljena s cilindrično ključavnico brez vložka (pripravljeno za sistemski ključ), evrostandard okovjem, s samozapiralom, gumi ustavljavcem, laminatna obloga krila v več barvah po izbiri, z vsemi tesnili, pritrdilnimi elementi, trojnimi nasadili,detajl potrdi projektant. </t>
  </si>
  <si>
    <t>Enako kot zgoraj, požarne odpornosti EI 30 C.</t>
  </si>
  <si>
    <t xml:space="preserve">Dobava in montaža enokrilnih vrat svetle dimenzije 80 x 210 cm, zvočne izolativnosti 28db, v kovinskem podboju v barvi po RAL, opremljena s cilindrično ključavnico brez vložka (pripravljeno za sistemski ključ) in evrostandard okovjem, s samozapiralom, gumi ustavljavcem, laminatna obloga krila v več barvah po izbiri, z vsemi tesnili, pritrdilnimi elementi, trojnimi nasadili, detajl potrdi projektant. </t>
  </si>
  <si>
    <t xml:space="preserve">Dobava in montaža enokrilnih vrat svetle dimenzije 80 x 210 cm, v kovinskem podboju v barvi po RAL, opremljena s cilindrično ključavnico brez vložka (pripravljeno za sistemski ključ) in evrostandard okovjem, s samozapiralom, gumi ustavljavcem, laminatna  obloga krila v več barvah po izbiri, z vsemi tesnili, pritrdilnimi elementi, trojnimi nasadili detajl potrdi projektant.  </t>
  </si>
  <si>
    <t xml:space="preserve">Dobava in montaža enokrilnih vrat svetle dimenzije 100 x 210 cm, v kovinskem podboju v barvi po RAL, opremljena s cilindrično ključavnico brez vložka (pripravljeno za sistemski ključ) in evrostandard okovjem, s samozapiralom, gumi ustavljavcem, obloga krila max plošča ali podobno v več barvah po izbiri, z vsemi tesnili, pritrdilnimi elementi, trojnimi nasadili detajl potrdi projektant.  </t>
  </si>
  <si>
    <t xml:space="preserve">Dobava in montaža enokrilnih vrat svetle dimenzije 80 x 210 cm, zvočne izolativnosti 30db, v kovinskem podboju v barvi po RAL, opremljena s cilindrično ključavnico brez vložka (pripravljeno za sistemski ključ) in evrostandard okovjem, s samozapiralom, gumi ustavljavcem, laminatna obloga krila v več barvah po izbiri, z vsemi tesnili, pritrdilnimi elementi, trojnimi nasadili, detajl potrdi projektant. </t>
  </si>
  <si>
    <t xml:space="preserve">Drsna vrata svetle dimenzije 80/210, LOGO vgradni okvir, kovinski podboj v RAL po izbiri, laminatna obloga krila  v več barvah po izbiri, z vsem potrebnim okovjem.                                                                 </t>
  </si>
  <si>
    <t>Izdelava nastopnih ploskev, čelnih in stranskih  ploskev lesene obloge tribun in stopnic v večnamenskem prostoru s trdim lesom, nastopne ploskve debeline 2,4 cm, čelne ploskve debeline 1,2 cm, stiki mozničeni, les po izbiri projektanta. Pravokotni robovi brez previsa, v utor v ravnini stopnice nalepljen protizdrsni trak v barvi lesa na stopnicah, po detajlu.</t>
  </si>
  <si>
    <t>čelnih (zrcalnih) ploskev 1,2 cm</t>
  </si>
  <si>
    <t xml:space="preserve">Izdelava lesenih notranjih okenskih polic, izdelanih kot klop v povezovalnem hodniku, širine 45 cm, debeline 3 cm, z zaobljenim robom, po detajlu, premaz za vodoodpornost proti kondenzu . </t>
  </si>
  <si>
    <t xml:space="preserve">Izdelava lesenih notranjih okenskih polic širine 30 cm, debeline 3 cm, z zaobljenim robom, po detajlu, premaz za vodoodpornost proti kondenzu. </t>
  </si>
  <si>
    <t>Izdelava lesene zaključne police širine 15 cm, debeline 3 cm, z zaobljenim robom, po detajlu.</t>
  </si>
  <si>
    <t xml:space="preserve">Dobava in polaganje talnih nedrsečih keramičnih ploščic I. kvalitete na armirani cementni estrih, komplet z zastičenjem fug, ob zidu s trajnoplastično fugirno maso, tlaki v sanitarnih prostorih, prostorih za čistila, vzorce in dimenzije ploščic izbere prjojektant. 
</t>
  </si>
  <si>
    <t xml:space="preserve">Dobava in polaganje talnih nedrsečih keramičnih ploščic I. kvalitete na armirani cementni estrih, komplet z zastičenjem fug, ob zaokrožnici fugirano s trajnoplastično fugirno maso, tlaki v  razdelilni kuhinji, vzorce in dimenzije ploščic  izbere projektant. </t>
  </si>
  <si>
    <t xml:space="preserve">Dobava in polaganje stenskih keramičnih ploščic v vodoodporno cementno lepilo, vključno z zastičenjem reg, fuga med stensko in talno oblogo ali na zapokrožnico tesnjena s trajnoelastično fugorno maso. Vzorec in dimenzije ploščic po izbiri projektanta.                                                       </t>
  </si>
  <si>
    <t xml:space="preserve">Dobava in polaganje PVC trdih polkrožnih profilov med talno in stensko keramiko (zaokrožice v kuhinji).                                                                                                                                                                                </t>
  </si>
  <si>
    <t xml:space="preserve">Izdelava nizkostenske keramične obrobe višine 10 cm, z lepljenjem na zid. Stik med talno keramiko obdelan z dvokomponentnim trajnoelastičnim kitom.                                                                                        </t>
  </si>
  <si>
    <t>Dodatek za obdelavo jaškov pokrovov s keramiko kot tlak.</t>
  </si>
  <si>
    <t xml:space="preserve">Dobava in montaža kamnitih nastopnih    stopniščnih plohov 180x33x2 cm s    protidrsnimi vdelanimi robovi širine 15 cm, zaobljen rob nastopne ploskve, kamen Repen.  Točne mere vzeti na objektu.                                                                                                                                   </t>
  </si>
  <si>
    <t xml:space="preserve">Dobava in montaža kamnitih nastopnih    stopniščnih plohov od 180 do 360x33x2 cm s    protidrsnimi vdelanimi robovi širine 15 cm, zaobljen rob nastopne ploskve, kamen Repen (povezovalni hodnik). Točne mere vzeti na objektu.                                                                                                                                                                        </t>
  </si>
  <si>
    <t xml:space="preserve">Dobava in montaža kamnite letve dimenzije 2x2cm ali 3x1cm na kamnito nastopno ploščo po izvedeni oblogi zrcalnih ploskev z linolejem.                                                                                                                                                                                      </t>
  </si>
  <si>
    <t xml:space="preserve">Izdelava nizkostenske obrobe stopnišča s kamnom deb.1 cm, višine 5 cm.                                                                                                                          </t>
  </si>
  <si>
    <t xml:space="preserve">Dobava notranjih kamnitih polic iz kamna Repen, širine 16 cm, deb.2 cm.                                                                                                                                                                                                 </t>
  </si>
  <si>
    <t xml:space="preserve">Izdelava predelnih zidov iz sistema KNAUF predelnih sten debeline 12 cm W112, z zvočno izolacijo 30 db, zatesnjene na betonske zidove  z elastičnim trakom, naprava odprtin za vrata, bandažiranje in kitanje v ceni. </t>
  </si>
  <si>
    <t xml:space="preserve">Zapora jaškov instalacij s požarnoodpornimi gips ploščami debeline 2,5 cm s podkonstrukcijo širine 7,5 cm, zvočno izolativne 40 db, požarna odpornost EI 60 s kitanjem s požarnim kitom in badažiranjem stikov. Za stike z ostalimi konstrukcijami velja isto kot zgoraj.    </t>
  </si>
  <si>
    <t xml:space="preserve">Izdelava obloge predelnih zidov z oblogo iz mavčnih plošč, alu podkonstrukcija, vmes mineralna volna 12 cm. Obloge zatesnejne na betonske zidove z elastičnim trakom, bandažiranje in kitanje v ceni.       </t>
  </si>
  <si>
    <t xml:space="preserve">Dobava in montaža spuščenega gips monolitnega stropa s kovinsko togo podkonstrukcijo, spuščanje do 30 cm, komplet z izrezi za strojne elemente in svetila, ob zidovih senčne fuge s posebnim profilom (povezovalni hodnik).                                                     </t>
  </si>
  <si>
    <t xml:space="preserve">Dobava in montaža spuščenega gips monolitnega stropa AQUA PANELs kovinsko togo podkonstrukcijo, spuščanje do 30 cm, komplet z izrezi za svetila, ob zidovih senčne fuge s posebnim profilom (nadstrešek pred glavnim vhodom v objekt - zunaj), stiki bandažirani in zaglajeni, pripravljeno za slikanje s fasadno barvo. Na 95 m2 stropa in rob betonskega nosica položena toplotna izolacija deb. 16 cm. </t>
  </si>
  <si>
    <t xml:space="preserve">Dobava in polaganje linoleja deb. 2,5 mm s certifikatom za uporabo v šolskem objektu, vključno z izravnalno maso in obzidnimi zaobljenimi zaključki. Na podstavljen element do višine 10 cm, z zaključnim zgornjim robom, barva v več tonih po izbiri in vzorci v tlaku, v kvadraturi je vštet robni zaključek podložnega polkrožnega profila.                                                                                                                                                          </t>
  </si>
  <si>
    <t>Dodatek za obdelavo pokrovov jaškov dimenzije 60x60 cm z linolejem kot tlak.</t>
  </si>
  <si>
    <t xml:space="preserve">Dobava in montaža obloge zrcalnih stopniščnih  ploskev  dim. 180-360x17cm.Točne mere vzeti na objektu.                                                                                                                                                                                        </t>
  </si>
  <si>
    <t xml:space="preserve">Dobava in montaža zrcalnih stopniščnih ploskev  dim.180x17 cm. Točne mere vzeti na objektu.                                                                                                                                                                                         </t>
  </si>
  <si>
    <t>Izvedba epoksidnega zaščitnega premaza s predhodno zagladitvijo cem. estriha, v prostorih hišnika in energetike, skladišč ob igriščih,  stopnic v tehnično etažo, s PVC zaključno obzidno letvico. Barva tlaka po izbiri projektanta.</t>
  </si>
  <si>
    <t xml:space="preserve">Izvedba  epoksidnega  zaščitnega premaza z zagladitvijo cem. estriha, v prostorih pod tribunami in pod stopnišči, s PVC zaključno obzidno letvico. Barva tlaka po izbiri projektanta. </t>
  </si>
  <si>
    <t>Dobava in polaganje gotovega bukovega lamelnega parketa primernega za talno ogrevanje - upravni del, kabineti tehnični in likovni pouk, z obzidno leseno letvijo višine 5cm, polmat.</t>
  </si>
  <si>
    <t xml:space="preserve">Slikanje površine obloge s kombi ploščami pod tribunami s poldisperzijsko barvo - s pršenjem s pištolo.                                                               </t>
  </si>
  <si>
    <t xml:space="preserve">Slikanje aqua panelov - spuščen strop - pod nadstreškom glavni vhod v objekt s fasadno barvo npr. MONODEX.                                                              </t>
  </si>
  <si>
    <t xml:space="preserve">Slikanje zunanjih vidnih betonskih površin z barvo za beton s predhodnim brušenjem in pripravo in izravnavo podlage, več intenzivnih barvnih tonov, po barvni študiji projektanta, UV in vremensko obstojna fasadna barva enake kvalitete kot za barvanje oblog iz tekstilnega betona na fasadi. npr. MONODEX (stene in stropovi nadstreškov, fasade in spodnji strop povezovalnega hodnika, strop na gospodarskem dvorišču, špalete okrog oken in vrat.                      </t>
  </si>
  <si>
    <t xml:space="preserve">Izdelava vodoodpornega stenskega premaza   (stena višine 42 cm od tal do višine klopi in police v povezovalnem hodniku), v več intenzivnih tonih, s potrebno pripravo podlage.                                </t>
  </si>
  <si>
    <t xml:space="preserve">Izvedba cokla višine 40 cm iz toplotnoizolativne tankoslojne fasade iz XPS toplotne izolacije, debelina 14 cm, vsi potrebni lepilni sloji z armaturno stekleno mrežico in zaključni sloj, obdelava kulirplast ali podobno, barva po izbiri projektanta.                           </t>
  </si>
  <si>
    <r>
      <t>Dobava in izvedba obloge fasade s fasadnimi ploščami iz tekstilnega betona debeline 3 cm na pocinkani podkonstrukciji sidrani v betonske stene, največja višina elementov 430 cm, betonske stene prej premazane dvakrat s hidrotesom v dveh smereh, debelina toplotne izolacije pod oblogo 16 cm vodoodporne toplotne izolacije odporne pred žužkojedi, iz dveh slojev s križnim prekrivanjem. V ceni vsi  stroški izvedbe.</t>
    </r>
    <r>
      <rPr>
        <sz val="11"/>
        <color indexed="10"/>
        <rFont val="Arial"/>
        <family val="2"/>
      </rPr>
      <t xml:space="preserve"> </t>
    </r>
    <r>
      <rPr>
        <sz val="11"/>
        <rFont val="Arial"/>
        <family val="2"/>
      </rPr>
      <t xml:space="preserve">Betonski elementi po montaži barvani z vremensko in UVC obstojno  barvo za beton, npr. MONODEX, v štirih tonih po barvni študiji projektanta. </t>
    </r>
  </si>
  <si>
    <t xml:space="preserve">Dobava in izdelava kompaktne toplotnoizolirane fasade na betonske zidove - sistemska sestava obsega lepljenje in mehansko pritrjevanje fasadnih lamelnih plošč iz kamene volne tervol  deb. 16 cm, nanos potrebnega lepila,  armaturne mrežice iz steklenih vlaken, vsi potrebni premazi in naprava zaključnega sloja, deb. min 2 mm - po barvni študiji - več intenzivnih  barvnih tonov. V ceni so zajeti vsi nosilni, ojačitveni, zaključni, dilatacijski profili, pritrdilni material in obdelava okenskih in vratnih špalet s toplotno izolacijo in zaključnim slojem, špalete okrog okenskih in vratnih odprtin  obdelane gladko. Fasadne površine dilatirati po navodilih dobavitelja sistema zaključnega sloja.                                                                              </t>
  </si>
  <si>
    <t>ALUMINIJASTI IZDELKI SKUPAJ</t>
  </si>
  <si>
    <t xml:space="preserve">Notranja stena dim. 352/300 v povezovalnem hodniku, z dvokrilnimi vrati 180/220, požarna odpornost stene EI 30 C. Na fiksnih delih prečka na 1,00 m od tal. Na krilih vrat od 1,00 m navzdol montirane po štiri prečke z vsake strani stekla, večje mat krom odrivne kljuke, samozapirala, varnostno steklo. </t>
  </si>
  <si>
    <t>Enokrilna polna vrata 80/210, toplotno izolirana. Cilindrična ključavnica.</t>
  </si>
  <si>
    <t>Enokrilna vrata 100/220+40 cm nadsvetlobe, toplotno izolirana, z zasteklitvijo, varnostno steklo. Cilindrična ključavnica.</t>
  </si>
  <si>
    <t>Dvokrilna polna vrata 180/260, toplotno izolirana. Cilindrična ključavnica.</t>
  </si>
  <si>
    <t xml:space="preserve">Notranja stena na vetrolovu glavnega vhoda, dva zrcalna kosa. 290/300 + 200/300. Ena dvokrilna vrata 180/250 svetlo. Na fiksnih delih prečka na 1,00 m od tal. Na krilih vrat od 1,00 m navzdol montirane po štiri prečke z vsake strani stekla, večje mat krom odrivne kljuke, samozapirala,   varnostno steklo. </t>
  </si>
  <si>
    <t>Notranja dvokrilna požarna vrata EI30 C 240/260, zidarska odprtina 240/340, nad vrati zapora iz požarne gips stene (ni v obsegu dela). Dve krili sta v obratovanju odprti na magnet,  vezano na požarno centralo. Na obe krili od 1,00 m do tal montriane po štiri prečke z obeh strani stekel, na obeh krilih mat krom večje odrivne kljuke. V ceni je magnetno stikalo na obeh krilih. Požarno odporno varnostno enojno steklo. Integrirano samozapiralo z magnetnem stikalom na krilih vrat.</t>
  </si>
  <si>
    <t xml:space="preserve">Notranja dvokrilna vrata požarna vrata EI30 C  240/260. Na krilih od 1m do tal štiri prečke montirane na obe strani stekel, večja mat krom odrivna kljuka na enem krilu, odpiranje na valjček, odpira se eno krilo, ki mora imeti svetlo širino odpiranja najmanj 90 cm, drugo je fiksirano v tla, samozapiralo, enojno varnostno požarno  steklo. Zidarska odprtina 240/340, obešen strop na 2,60 m. (Zapora nad vrati požarna gips stena ni v obsegu dela). </t>
  </si>
  <si>
    <t>Notranja dvokrilna vrata 235/260, dva fiksna dela širine po 27,5 cm s prečko 1,00 m od tal, krila vrat 2x90/250, svetla odprtina vrat 180 cm. Na krilih 1m od tal štiri prečke montirane na obe strani stekel, odpira se eno krilo, drugo je fiksirano v tla. Termopan steklo, zvočna izolacija vrat 28 db. Cilindrična ključavnica. Zidarska odprtina 235/260cm.</t>
  </si>
  <si>
    <t>Notranja dvokrilna vrata vetrolovov 240/260, dva fiksna dela širine po 30 s prečko na 1,00 m od tal, krila vrat 2x90/250, svetla odprtina vrat 180 cm. Na krilih od 1m do tal štiri prečke montirane na obe strani stekel, večja mat krom odrivna kljuka na obeh krilih, odpiranje na valjček, odpirata se obe krili, samozapiralo, enojno varnostno steklo. Zidarska odprtina 240/340, obešen strop na 2,60 m.</t>
  </si>
  <si>
    <t>Okno 660/170, šestdelno fiksno okno, zvočno izolativno db28.</t>
  </si>
  <si>
    <t>Geodetski posnetek izvedenega stanja po končanih delih.</t>
  </si>
  <si>
    <t>Pregled temeljnih tal po izvedenem širokem izkopu in vpis v dnevnik - geomehanik.</t>
  </si>
  <si>
    <t xml:space="preserve">Strojni izkop humusa deb. do 30 cm z odrivom v  gradbiščno deponijo do 100,00 m.                                                                                                                                                                                     </t>
  </si>
  <si>
    <t xml:space="preserve">Strojni izkop gradbene jame v terenu III.ktg. do globine v povprečju 40-50 cm od sedanjega terena, z odrivom v nasipe ali gradb.deponijo do 100 m.                                                                                                                                                                  </t>
  </si>
  <si>
    <t xml:space="preserve">Planiranje in valjanje zemeljskega planuma do modula stisljivost 45 NM/m2.                                                                                                                                                                                                         </t>
  </si>
  <si>
    <t xml:space="preserve">Izdelava tamponske podlage v deb. 30 cm z razgrinjanjem in valjanjem po plasteh.                                                                                                                                                                                 </t>
  </si>
  <si>
    <t>Izravnava tamponske podlage s peskom 2-3 cm.</t>
  </si>
  <si>
    <t xml:space="preserve">Zasip za izvedeno temeljno ploščo z materialom od izkopa z dovozom iz začasne deponije v plasteh z utrjevanjem.                                                                                                                                             </t>
  </si>
  <si>
    <t xml:space="preserve">Fino planiranje in valjanje tamponskega planuma. Ms=min.80mn/m2.                                                                                                                                                                                             </t>
  </si>
  <si>
    <t>Strojni izkop pasovnih temeljev v terenu III. ktg. do globine 2,00 m, s pravilnim odsekavanjem stranic in odvoz izkopane zemelje v deponijo in v ceni upoštevati vse stroške deponiranja. (pritlični objekt 201,50 in visoki  objekt 14,20 m3 + povezovalni hodnik 7,60 m3).</t>
  </si>
  <si>
    <t>Planiranje in utrjevanje dna jarka za pasovne  temelje ( pritlični objekt 335,60 m3 + visoki  23,60 m3 + povezovalni hodnik 12,60 m3).</t>
  </si>
  <si>
    <t>Planiranje zemeljskega planuma pod pasovnimi temelji in utrjevanje poglobitve za dvigalo.</t>
  </si>
  <si>
    <t>Zasip med temelji in zidovi z nosilnim materialom, material od izkopa in valjanjem do predpisanega modula (pritlični objekt 46,70 m3 + visoki  objekt 12,90 m3 + povezovalni hodnik 5,00 m3).</t>
  </si>
  <si>
    <t>Odvoz viška izkopanega materiala v trajno deponijo (pritlični objekt 192,80 m3 + visoki objekt 13,10 m3 + povezovalni hodnik 2,60 m3).</t>
  </si>
  <si>
    <t>Izdelava podložnega betona C12/15 pod temelji prereza do 0,12 m3/m2/m1 ( pritlični objekt 11,80 m3 + visoki objekt 1,20 m3 + povezovalni hodnik 0,60 m3).</t>
  </si>
  <si>
    <t xml:space="preserve">Izdelava podložnega betona med trakastimi temelji - pod nadstreški; prereza do 0,12 m3/m2/m1. </t>
  </si>
  <si>
    <t>Betoniranje betonskih konstrukcij C 25/30 (XC1, CL 0,2 Dmax 16 mm) prereza nad 0,30 m3/m2/m1, z vsemi pomožnimi deli in prenosi (trakasti temelji; pritlični objekt 48,70 m3 + visoki  objekt 6,70 m3 + povezovalni hodnik 3,40 m3).</t>
  </si>
  <si>
    <t>Betoniranje betonskih konstrukcij C 25/30 (XC1, CL 0,2 D max 16 mm) vodotesni beton prereza nad 0,30 m3/m2/m1, z vsemi pomožnimi deli in prenosi (temeljna plošča debeline 30 cm  - pritlični objekt 376,20 m3 + povezovalni hodnik 38,70 m3).</t>
  </si>
  <si>
    <t>Betoniranje betonskih konstrukcij C 30/37 (XC1, CL 0,2 D max 16 mm) vodotesni beton prereza nad 0,30 m3/m2/m1, z vsemi pomožnimi deli in prenosi (temeljna plošča debeline 40 cm - visoki objekt).</t>
  </si>
  <si>
    <t>Betoniranje betonskih konstrukcij C 25/30 (XC1, CL 0,2 D max 16 mm) prereza do 0,20 m3/m2/m1, z vsemi pomožnimi deli in prenosi (stene, nosilci).</t>
  </si>
  <si>
    <t xml:space="preserve">Betoniranje betonskih konstrukcij C 30/37 (XC1, CL 0,2 D max 16 mm) prereza nad 0,20 m3/m2/m1, z vsemi pomožnimi deli in prenosi - plošče.
</t>
  </si>
  <si>
    <t xml:space="preserve">Izdelava montažnih betonskih plošč- podstavkov za postavitev klimatov na prodec na strehi, dimenzije plošč se določi po postavitvenem načrtu strojnih inštalacij, debelina plošč 30 cm, okvirne dimenzije 150x60 cm.
</t>
  </si>
  <si>
    <t>Izdelava naklonskega betona na strehi z betonom C 8/10, debeline 7 do 10 cm.</t>
  </si>
  <si>
    <t xml:space="preserve">Izdelava naklonskega betona na strehi z betonom C 8/10, debeline 5 do 15 cm.
</t>
  </si>
  <si>
    <t xml:space="preserve">Izdelava naklonskega betona pod nadstreški, pred glavnim vhodom v šolo 55,5 m2, pred učilnicami 1. triade 321,3 m2 ( Z in V stran). </t>
  </si>
  <si>
    <t>Izdelava armiranobetonskih nastavkov inštalacijskih jaškov nad streho, deb. 5 - 8 cm.</t>
  </si>
  <si>
    <t>1 03 12</t>
  </si>
  <si>
    <t xml:space="preserve">Izdelava temeljnega zidu za montažo ograj okrog atrija in igrišča, širine 15 cm, globine 50 cm, v ceni zajeta vsa dela (izkop, opaženje, betoniranje ter vgradnja sider za montažo ograje). </t>
  </si>
  <si>
    <t>Dobava in polaganje armaturnih mrež MA 500/560.</t>
  </si>
  <si>
    <t>Obvezna dostava slovenskega tehničnega soglasja za dobavljene izdelke.</t>
  </si>
  <si>
    <t>Schoeck Isokorb tip 2 kot nosilni element za termično ločitev zunanje (balkonske) plošče od notranje (stropne) plošče. Za prosto previsne AB balkone. Izvedba v skladu s statičnim izračunom po programu Schoeck Isokorb po EC 2 normah in v skladu z navodili arhitekta oz. projektanta (statika) nosilne konstrukcije.</t>
  </si>
  <si>
    <t xml:space="preserve">Schoeck ISOKORB tip 3 kot nosilni element za termično ločitev atike od notranje (stropne) plošče. Izvedba v skladu s statičnem izračunu po programu Schoeck ISOKORB po EC2 normah in v skladu z navodili arhitekta oziroma projektanta (statika) nosilne kostrukcije. </t>
  </si>
  <si>
    <t>Schoeck ISOKORB tip 4 kot nosilni element za termično ločitev zunanje (balkonske) od notranje (stropne) plošče za podprte balkone ali lože. Izvedba v skladu s statičnim izračunom po programu Schoeck ISOKORB po EC2 normah in v skladu z navodili arhitekta oz. projektanta (statika) nosilne konstrukcije.</t>
  </si>
  <si>
    <t>Sistem trnov Schöck tip ESD-K20 kot nosilni element za prenos prečnih sil pri razteznih spojih v vzdolžni smeri trna, sestavljen iz puše iz umetne mase in trna iz nerjavnega jekla. Izvedba v skladu z navodili projektanta (statika) in tehnične dokumentacije proizvajalca.</t>
  </si>
  <si>
    <t>Premer trna: 20 mm</t>
  </si>
  <si>
    <t>Dolžina trna: 300 mm</t>
  </si>
  <si>
    <t>Širina spoja: 0-60 mm</t>
  </si>
  <si>
    <t xml:space="preserve">Izdelava vodoravne hidroizolacije na podložni beton debeline 4 mm, vključno hladni bitumenski premaz na betonski podlagi, v atrijih in pod nadstreški pred vhodom v šolo, izvede se pod zidovi v širini temeljev in naknadno v višini 20 cm na zidove in na podložni oz. naklonski beton na vsako stran v širini 30 cm. </t>
  </si>
  <si>
    <t xml:space="preserve">Izdelava dilatacijsko izvedenega pasu hidroizolacije na mestih dilatirane talne plošče v širini 40 cm. </t>
  </si>
  <si>
    <t>Izdelava vertikalne hidroizolacije na AB steni v sestavi 1x pi bitumenski varilni trak s stekleno tkanino po DIN 52133 (kot TIMBITEKT SV/4-ME), hidroizolacijo navariti na rob temeljne plošče in navzgor po fasadnem betonskem zidu do višine 60 cm.</t>
  </si>
  <si>
    <t>Dobava in izdelava XPS Fibran toplotne izolacije tlaka v pritličju na pesek, pred izvedbo armiranobetonske talne plošče, debeline 12 cm, na njo polaganje PVC folije v 1 sloju, pred izvedbo temeljne plošče.</t>
  </si>
  <si>
    <t>Izdelava zaščite vertikalne hidroizolacije z ekstrudiranim polistirenom deb. 14 cm.</t>
  </si>
  <si>
    <t>Zidanje predelnih sten z opečno polovično modularno opeko v PCM 1:3:6, zid debeline 12cm z vsemi prenosi in pomožnimi deli na objektu.</t>
  </si>
  <si>
    <t xml:space="preserve">Izdelava strojnega stenskega ometa do končne zidarske zagladitve.                                                                                                                                             </t>
  </si>
  <si>
    <t xml:space="preserve">Izdelava armiranocementnega estriha deb. 7 cm, obzidne fonocel letvice 1,0 cm za preprečevanje zvoka. Estrih armiran z mikorarmaturo. V ceni zajeto zaglajevanje striha in obzidne letvice fonocel deb. 1,0 cm, višine 8 cm, za preprečevanje zvoka. </t>
  </si>
  <si>
    <t>Dobava in polaganje akustične folije v dveh slojih pod cem. estrih, debelina 1 cm (učilnice in hodniki - 1. in 2. nadstropje).</t>
  </si>
  <si>
    <t>Dobava in polaganje toplotne izolacije 10 cm EPS in PVC folije pred izvedbo estriha v povezovalnem hodniku.</t>
  </si>
  <si>
    <t>Dobava in polaganje betonskih tlakovcev različnih dimenzij, debeline 6 cm, na drenažno malto v debelini do 3 cm, na AB ploščo v naklonu in na naklonski beton, z obdelavo fug s kremenčevim peskom s potrebno impregnacijo fugirnega materiala po navodilu dobavitelja tlakovcev. Dve barvi tlakovcev. Fugo do objekta zaliti s trajnoplastičnim kitom (cca. 160 m).</t>
  </si>
  <si>
    <t xml:space="preserve">Dobava in vzidava gumal predpražnika dim.200x200 cm z inox okvirjem.                                                                                                                                                                                     </t>
  </si>
  <si>
    <t xml:space="preserve">Zaščita vodovodnih cevi in cevi centralnega ogrevanja s cem. malto.                                                                                                                                                                                             </t>
  </si>
  <si>
    <t>Ureditev zemljine za zelenico v atriju in na robu zunanjega prostora pred učilnicami 1. in 2. razreda), nasutje zemljine od izkopa, nasip humusa v debelini 20 cm (otroško igrišče ni zajeto v tej količini).</t>
  </si>
  <si>
    <t>Ureditev zemljine za v atriju in na robu 1. in 2. razreda ter nasutje prodca, profili kamenčkov 2-8mm, deb. sloja 5-10 cm (otroško igrišče ni zajeto v tej količini).</t>
  </si>
  <si>
    <t>Dobava in polaganje vrtnega robnika 8/20 cm - meja med prodcem in zelenicami v atrijih in na robu zunanjega prostora 1. in 2 .razreda.</t>
  </si>
  <si>
    <t xml:space="preserve">Dobava in vgradnja kupole za odvod dima in toplote dimenzije 100x100 cm v strešno ploščo, s kompletnim materialom za zatesnitev in tipskim strešnim nastavkom in priključki. V ceni el. pogon, vezan na požarno centralo. </t>
  </si>
  <si>
    <t>Zidarska pomoč obrtnikom.</t>
  </si>
  <si>
    <t xml:space="preserve">Zasaditev dreves - platane, v ceni vsa potrebna dela in vzdrževanje zasaditve. Predvideti visoke sadike. </t>
  </si>
  <si>
    <t>Zasaditev grmovic in plezalk, v ceni vsa potrebna dela in vzdrževanje zasaditve.</t>
  </si>
  <si>
    <t>Izdelava dvostranskega opaža pasovnih temeljev z razopažanjem in čiščenjem po končanih delih, komplet z vsemi zunanjimi in notranjimi transporti; pritlični 187,80 m2, visoki objekt 19,10 m2 in povezovalni hodnik 10,80 m2).</t>
  </si>
  <si>
    <t>Izdelava opaža čela temeljne plošče višine 30 cm in 40 cm, z razopažanjem in čiščenjem po končanih delih, komplet z vsemi zunanjimi in notranjimi transporti (pritlični objekt 63,40 m2, visoki objekt 88,10 m2 in povezovalni hodnik 81,80 m2).</t>
  </si>
  <si>
    <t>Izdelava dvostranskega opaža AB sten do višine od 3,50 do 5,00 m, z razopažanjem in čiščenjem po končanih delih, komplet z vsemi zunanjimi in notranjimi transporti (pritlični objekt 2652,40 m2, visoki objekt 7875,00 m2 in povezovalni hodnik 896,20 m2).</t>
  </si>
  <si>
    <t>Izdelava dvostranskega opaža AB sten do višine do 2,00 m, z razopažanjem in čiščenjem po končanih delih, komplet z vsemi zunanjimi in notranjimi transporti (objekt).</t>
  </si>
  <si>
    <t>Izdelava dvostranskega opaža AB atike višine do 0,20 m, z razopažanjem in čiščenjem po končanih delih, komplet z vsemi zunanjimi in notranjimi transporti (povezovalni hodnik).</t>
  </si>
  <si>
    <t xml:space="preserve">Izdelava dvostranskega opaža AB atike višine do 0,50 m, z razopažanjem in čiščenjem po končanih delih, komplet z vsemi zunanjimi in notranjimi transporti (pritlični objekt 270,90 m2 in visoki objekt 210,90 m2). </t>
  </si>
  <si>
    <t>Izdelava dvostranskega opaža AB atike višine do 1,00 m, z razopažanjem in čiščenjem po končanih delih, komplet z vsemi zunanjimi in notranjimi transporti (visoki objekt 167,90 m2 in povezovalni hodnik 9,90 m2).</t>
  </si>
  <si>
    <t>Izdelava opaža AB nosilcev s podpiranjem do 4,00 m, z razopažanjem in čiščenjem po končanih delih, komplet z vsemi zunanjimi in notranjimi transporti.</t>
  </si>
  <si>
    <t>Izdelava opaža AB stropne plošče s podpiranjem do 4,00 m, z razopažanjem in čiščenjem po končanih delih, komplet z vsemi zunanjimi in notranjimi transporti (pritlični objekt 2216,40 m2 in povezovalni hodnik 343,60 m2).</t>
  </si>
  <si>
    <t>Izdelava opaža AB stropne plošče s podpiranjem do 3,50 m, z razopažanjem in čiščenjem po končanih delih, komplet z vsemi zunanjimi in notranjimi transporti (večnamenski objekt).</t>
  </si>
  <si>
    <t>Izdelava opaža AB stropne plošče s podpiranjem do 1,50 m, z razopažanjem in čiščenjem po končanih delih, komplet z vsemi zunanjimi in notranjimi transporti, plošča dvigala.</t>
  </si>
  <si>
    <t>Izdelava opaža odprtin v AB stenah debeline 15cm z razopažanjem in čiščenjem po končanih delih, komplet z vsemi zunanjimi in notranjimi transporti (objekt 7,90 m2, večnamenski prostor 34,80 m2).</t>
  </si>
  <si>
    <t>Izdelava opaža odprtin v AB stenah debeline 20 cm, z razopažanjem in čiščenjem po končanih delih, komplet z vsemi zunanjimi in notranjimi transporti (objekt 7,20 m2, večnamenski prostor 235,10 m2).</t>
  </si>
  <si>
    <t>Izdelava opaža AB dvoramnega stopnišča in podestov z razopažanjem in čiščenjem po končanih delih, komplet z vsemi zunanjimi in notranjimi transporti.</t>
  </si>
  <si>
    <t>Dobava, montaža in demontaža opaža škatel za odrtine v AB ploščah debeline 22 cm, dimenzije 140x40 cm.</t>
  </si>
  <si>
    <t>Dobava, montaža in demontaža opaža škatel za odprtine v AB ploščah debeline 22 cm, dimenzije 320x70 cm.</t>
  </si>
  <si>
    <t>Dobava, montaža in demontaža opaža škatel za odprtine v AB ploščah debeline 22 cm, dimenzije 50x50 cm.</t>
  </si>
  <si>
    <t>Dobava, montaža in demontaža  opaža škatel za odprtine v AB ploščah debeline 22 cm, dimenzije 220x70 cm.</t>
  </si>
  <si>
    <t>Dobava, montaža in demontaža opaža škatel za odrtine v AB ploščah debeline 22 cm, dimenzije 70x60 cm.</t>
  </si>
  <si>
    <t>Izdelava lahkih premičnih odrov do višine 2,00 m.</t>
  </si>
  <si>
    <t xml:space="preserve">Izdelava cevnega fasadnega odra višine do 20,00 m z montažo, najemnino in demontažo ter odvozom, komplet z varnostno ograjo in stopnicami za dostop do etaž - povezovalni hodnik.                                                         </t>
  </si>
  <si>
    <t>Izdelava strojnega izkopa jarkov za polaganje kanalizacijskih cevi v terenu III. in IV. ktg., širine do 2,00 in globine do 2,00 m, s pravilnim odsekavanjem stranic in odmetom izkopanega materiala 1,00 m od roba izkopa.</t>
  </si>
  <si>
    <t>Strojno in delno ročno planiranje ter utrjevanje dna jarka s točnostjo +- 3 cm.</t>
  </si>
  <si>
    <t>Zasip jarka z tamponskim materialom, v plasteh po 30 cm, s planiranjem in utrejvanjem.</t>
  </si>
  <si>
    <t>Dobava in polaganje PVC cevi dimenzije DN100, v obsegu dela priprava ležišča in obsip s peskom.</t>
  </si>
  <si>
    <t xml:space="preserve">Dobava in polaganje PVC  cevi dimenzije DN150, v obsegu dela priprava ležišča in obsip s peskom. </t>
  </si>
  <si>
    <t xml:space="preserve">Dobava in polaganje PVC cevi dimenzije DN 200, v obsegu dela priprava ležišča in obsip s peskom. </t>
  </si>
  <si>
    <t xml:space="preserve">Kompletna izdelava meteornih jaškov iz bet. cevi premera 60 cm, globine 45 cm. </t>
  </si>
  <si>
    <t>Kompletna izdelava meteornih jaškov iz bet. cevi premera 60 cm, globine 90 cm.</t>
  </si>
  <si>
    <t>Preiskus vodotesnosti kanalizacije z predhodnim čiščenjem kanalizacije.</t>
  </si>
  <si>
    <t>Izdelava vtočnih bet. jaškov premera 60 cm, globine 45 cm, na obstoječi meteorni kanalizaciji.</t>
  </si>
  <si>
    <t xml:space="preserve">Izdelava mulde in dobava ter vgraditev AB pokrova dimenzije 40x40 cm na že izdelanih vtočnih peskolovih iz bet. cevi premera 40 cm in globine 84 cm. </t>
  </si>
  <si>
    <t xml:space="preserve">Izdelava mulde in dobava ter vgraditev AB pokrova dimenzije 40x40 cm na že izdelanih vtočnih peskolovih iz bet.  cevi premera 40 cm in globine 45 cm. </t>
  </si>
  <si>
    <t>Zakoličba fekalne kanalizacije smerno.</t>
  </si>
  <si>
    <t>Zasip jarka z materialom od izkopa do višine končnih del, oziroma pod površino tampnske podlage vozne površine, v plasteh po 30 cm, s planiranjem in utrejvanjem.</t>
  </si>
  <si>
    <t xml:space="preserve">Dobava in polaganje PVC cevi dimenzije 60. V ceni priprava ležišča in obsip s peskom. </t>
  </si>
  <si>
    <t xml:space="preserve">Dobava in polaganje PVC cevi dimenzije 100. V ceni priprava ležišča in obsip s peskom. </t>
  </si>
  <si>
    <t xml:space="preserve">Dobava in polaganje PVC cevi dimenzije 150. V ceni priprava ležišča in obsip s peskom. </t>
  </si>
  <si>
    <t xml:space="preserve">Dobava in polaganje PVC cevi dimenzije 200. V ceni priprava ležišča in obsip s peskom. </t>
  </si>
  <si>
    <t>Kompletna izdelava revizijskega jaška iz PVC cevi premera 60 cm in globine 80 cm, dobava in vzidava nerjavečega protismradnega pokrova, vrh pokrova obdelan kot tlak v prostoru.</t>
  </si>
  <si>
    <t>Kompletna izdelava revizijskega jaška iz PVC cevi premera 60 cm in globine 100 cm, dobava in vzidava nerjavečega protismradnega pokrova, vrh pokrova obdelan kot tlak v prostoru.</t>
  </si>
  <si>
    <t>Kompletna izdelava revizijskega jaška iz PVC cevi premera 80 cm in globine 140, 150, 160 cm, dobava in vzidava nerjavečega protismradnega pokrova, vrh pokrova obdelan kot tlak v prostoru.</t>
  </si>
  <si>
    <t>Kompletna izdelava revizijskega jaška iz PVC cevi premera 60 cm in globine 110, 112 cm, dobava in vzidava nerjavečega protismradnega pokrova, vrh pokrova obdelan kot tlak v prostoru.</t>
  </si>
  <si>
    <t>Izdelava prehoda kanalizacije skozi temeljno ploščo debeline 30 cm ali 40 cm za sanitarne priklope - zatesnitev z nabrekajočim trakom.</t>
  </si>
  <si>
    <t>Izdelava, dobava in montaža priključka kritine pritličnega dela objekta na fasado višjega dela objekta, r.š. 1,0m, v sestavi: toplotna izolacija fasade lepljena in vijačena na AB zid (obstoječa - ni v ceni), ločilni filc 150g/m2 termično obdelan, zaključni sloj iz PVC strešne folije SIKAPLAN 15g, vključno 1x vmesno pritrjevanje s pomočjo kovinske letve kaširane s PVC SIKA nanosom, odkapnik fasade r.š. 25cm iz Fe poc. in kaširane pločevine s Sika nanosom debeline 0,6m, vključen vijačni material. Kompletni priključek izveden kot dilatacijski (prostorska dilatacija objekta), po detajlu.</t>
  </si>
  <si>
    <r>
      <t xml:space="preserve">OBJEKT:  </t>
    </r>
    <r>
      <rPr>
        <b/>
        <sz val="12"/>
        <rFont val="Arial"/>
        <family val="2"/>
      </rPr>
      <t xml:space="preserve">          OSNOVNA ŠOLA DANILA LOKARJA V AJDOVŠČINI</t>
    </r>
  </si>
  <si>
    <r>
      <t xml:space="preserve">INVESTITOR: </t>
    </r>
    <r>
      <rPr>
        <b/>
        <sz val="12"/>
        <rFont val="Arial"/>
        <family val="2"/>
      </rPr>
      <t xml:space="preserve">     OBČINA AJDOVŠČINA, Cesta 5. maja 61 AJDOVŠČINA</t>
    </r>
  </si>
  <si>
    <t>OSNOVNA ŠOLA DANILA LOKARJA V AJDOVŠČINI - DOKONČANJE GRADNJE</t>
  </si>
  <si>
    <t>DELA PO POSTAVKAH, KJER JE KOLIČINA 0, SO BILA NA GRADBIŠČU ŽE IZVEDENA!</t>
  </si>
  <si>
    <t>prevozni in manipulativni stroški in stroški skladiščenja materiala;</t>
  </si>
  <si>
    <t>vsa čiščenja med in po končanih delih, razen za tiste pozicije, ki so posebej navedene za obračun popisu del, postavitev v prvotno stanje po zaključku del;</t>
  </si>
  <si>
    <t>iznos in odvoz odpadnega materiala na komunalno deponijo s plačilom vseh pristojbin, razen za tiste pozicije, ki so posebej navedene za obračun v popisu del;</t>
  </si>
  <si>
    <t>zaščita izvedenih elementov, razen za tiste pozicije, ki so posebej navedene za obračun v popisu del;</t>
  </si>
  <si>
    <t>upoštevanje vseh predpisanih tehničnih standardov in normativov, ki so predpisani za posamezno vrsto del;</t>
  </si>
  <si>
    <t xml:space="preserve"> ves pritrdilni, vezni, montažni in potrošni material ter podkonstrukcije, razen kar je posebej navedeno v popisu del;</t>
  </si>
  <si>
    <t>v obsegu dela so zajeti vsi vklopi, izklopi in zunanji nadzor inštalacijskih sistemov, razen če so posebej navedeni v popisu del;</t>
  </si>
  <si>
    <t xml:space="preserve">vsa dela se morajo izvajati v skladu z načrti PGD in PZI. </t>
  </si>
  <si>
    <t>Upoštevati vetrovno območje 200 km/uro - ustrezna pritrditev kritine in obrob.</t>
  </si>
  <si>
    <t>Ekstenzivna ozelenitev s sedumi (večslojna sestava, 1⁰-5⁰ naklona, za sistem obrnjene ravne strehe)
Sestava: ozelenitev s podtaknjenci (200 g/m²), zaključna ozelenitev, 1x vzdrževanje, substrat IEO 8 cm, filtrirni sloj PP 105, drenažno zbiralni sloj PE 20.</t>
  </si>
  <si>
    <t>Zgoraj navedena sestava se izvede na v prejšnji postavki izvedeno nepohodno ravno streho. Sestavo izvesti tako (pritrditev) , da bo primerna za vetrovno območje 200 km/uro .</t>
  </si>
  <si>
    <t>Dobava in polaganje kritine v enaki sestavi kot pozicija 01 - ravna nepohodna streha - oblikovanje mulde v žloti, širine 60 cm.</t>
  </si>
  <si>
    <t>Izdelava, dobava in montaža priključkov kritine na atiko r.š. 0,6 m v sestavi: ločilni filc 50g/m2 termično obdelan, zaključni sloj iz PVC strešne folije SIKAPLAN 15g, vključno 1x vmesno pritrjevanje s pomočjo kovinske letve kaširane s PVC SIKA nanosom, vključen vijačni material.</t>
  </si>
  <si>
    <t xml:space="preserve">Izdelava, dobava in montaža zaključne kape atike iz fe barvane pocinkane pločevine debeline 0,60 mm razvite širine 40 cm, komplet z vsem pritrdilnim in tesnilnim materialom za vetrovno območje do 200 km/h. Barva po izbiri projektanta.                                          </t>
  </si>
  <si>
    <t>Izdelava, dobava in montaža zaključne kape atike iz fe barvane pocinkane pločevine debeline 0,60 mm, razvite širine 60 cm, komplet z vsem pritrdilnim in tesnilnim materialom za vetrovno območje do 200 km/h. Barva po izbiri projektanta.</t>
  </si>
  <si>
    <t xml:space="preserve">Izdelava, dobava in montaža obloge inštalacijskih jaškov, stranice in zgornja ploskev, iz parne zapore, XPS toplotne izolacije 10 cm in troslojne membranske kritine, priključeno na kritino objekta. V stranicah obloga priključena na rob odrptin za prezračevalne rešetke iz strojnih inštalacij. </t>
  </si>
  <si>
    <t>Izdelava in vgradnja varnostnih odtokov s strehe prosto na fasado iz škatel dimenzije 10x30 cm iz fe plastificirane pocinkane pločevine deb. 0,8mm, dolžine 25 cm, vgrajenih v odprtine v atiki nad streho in s privarjenjem membranske kritine na odprtino.</t>
  </si>
  <si>
    <t xml:space="preserve">Izdelava, dobava in montaža priključne pločevina na vrhu obloge fasade s tekstilnimi betonskimi elementi, z odkapnim nosom in zatesnitvijo na AB zid, pred izvedbo klasične fasadne obloge nad njo. Razvita širina cca. 30cm. </t>
  </si>
  <si>
    <t>Izdelava vtočnikov z nadstreškov v pritličnem delu objekta v vertikalne odtoke, kompletna vgradnja v kritino, prehod skozi AB ploščo in zatesnitev.</t>
  </si>
  <si>
    <t xml:space="preserve">Izdelava, dobava in montaža zbirnih košaric fi20cm iz fe plastificirane pločevine deb.0,55mm z mrežico in odtokom.                                                                                                                              </t>
  </si>
  <si>
    <r>
      <t xml:space="preserve">Dobava in montaža kvadratnih zunanjih odtokov z nadstreškov v pritličnem delu objekta □ 16 cm iz plastificirane fe pločevine in bočna priključitev na peskolove oziroma jaške s PVC  kosom </t>
    </r>
    <r>
      <rPr>
        <sz val="11"/>
        <rFont val="Calibri"/>
        <family val="2"/>
      </rPr>
      <t>Ф</t>
    </r>
    <r>
      <rPr>
        <sz val="11"/>
        <rFont val="Arial"/>
        <family val="2"/>
      </rPr>
      <t xml:space="preserve"> 20cm dolžine do 0,6 m. Pločevinasti odtoki po končanih delih naknadno barvani s fasadno za kovine v barvo fasade.</t>
    </r>
  </si>
  <si>
    <t xml:space="preserve">Izdelava obdelave dilatacij v fasadi s podložno inox dilatacijsko pločevino deb. 0,8 cm širine najmanj 40 cm, zatesnitev končane fasade s trajnoplastičnim kitom. </t>
  </si>
  <si>
    <t xml:space="preserve">Izdelava zapore špalet med okni in oblogo fasade s tekstilnim betonom iz ALU pločevine deb. 0,8 mm, v barvi po izbiri, zapora se izvede na stranskih in zgornjem delu okna, v širini 16cm, po detajlu.    </t>
  </si>
  <si>
    <r>
      <t xml:space="preserve">Izdelava, dobava in montaža kovinske (stopnišča in hodnik proti večnamenskemu prostoru) ograje iz Fe, po detajlu, višine 1,20 m. Konstrukcija vijačena v AB konstrukcijo. Ograja je prašno barvana z barvo za kovino v več tonih po izbiri arhitekta, polnilo vertikalne cevi z enako obdelavo kot ogrodje, držalo iz cevi </t>
    </r>
    <r>
      <rPr>
        <sz val="11"/>
        <rFont val="Calibri"/>
        <family val="2"/>
      </rPr>
      <t>Ф</t>
    </r>
    <r>
      <rPr>
        <sz val="11"/>
        <rFont val="Arial"/>
        <family val="2"/>
      </rPr>
      <t xml:space="preserve"> 45 mm. Teža kovinskega dela ograje cca. 25 kg/m1. </t>
    </r>
  </si>
  <si>
    <r>
      <t xml:space="preserve">Izdelava, dobava in montaža kovinske ograje (hodnik proti večnamenskemu prostoru) iz Fe, po detajlu, višine 1,65 m. Konstrukcija vijačena v AB konstrukcijo. Ograja je prašno barvana z  barvo za kovino v več tonih po izbiri arhitekta, polnilo vertikalne cevi z enako obdelavo kot ogrodje, držalo iz cevi </t>
    </r>
    <r>
      <rPr>
        <sz val="11"/>
        <rFont val="Calibri"/>
        <family val="2"/>
      </rPr>
      <t>Ф</t>
    </r>
    <r>
      <rPr>
        <sz val="11"/>
        <rFont val="Arial"/>
        <family val="2"/>
      </rPr>
      <t xml:space="preserve"> 45 mm. Teža kovinskega dela ograje cca. 25 kg/m1.</t>
    </r>
  </si>
  <si>
    <r>
      <t xml:space="preserve">Izdelava, dobava in montaža kovinske ograje (stopnice na streho) iz Fe, po detajlu, višine 1,00m. Konstrukcija vijačena v AB konstrukcijo. Ograja je prašno barvana z barvo za kovino po izbiri arhitekta, polnilo horizontalne cevi z enako obdelavo kot ogrodje, držalo iz cevi </t>
    </r>
    <r>
      <rPr>
        <sz val="11"/>
        <rFont val="Calibri"/>
        <family val="2"/>
      </rPr>
      <t>Ф</t>
    </r>
    <r>
      <rPr>
        <sz val="11"/>
        <rFont val="Arial"/>
        <family val="2"/>
      </rPr>
      <t xml:space="preserve"> 45 mm. Enostavne izvedbe. Teža kovinskega dela ograje cca. 25 kg/m1.                                       </t>
    </r>
  </si>
  <si>
    <t xml:space="preserve">Izdelava, dobava in montaža Fe kovinske ograje na ravni strehi, komplet z vrati dimenzije 80x220cm, višina ograje 2,20 m, kovinsko ogrodje in goste horizontalne prečke širine 5 cm na razmaku 5 cm, teža ograje 60kg/m1. Upoštevati izdelavo sider za montažo v strešno ploščo pred izvedbo kritine in montažo ograje na ta sidra. Sidranje v strešno ploščo določi statik objekta. Ograja barvana s cink primerjem in prašno barvana s fasadno barvo za kovino po izbiri. </t>
  </si>
  <si>
    <t>Izdelava, dobava in montaža stopniščnega držala ob steni (pritličje na stopniščih v šoli in stopnice v povezovalnem hodniku) iz Fe cevi Ф45mm na distančnikih, obdelava prašna barva za kovino po izbiri.</t>
  </si>
  <si>
    <t xml:space="preserve">Izdelava, dobava in montaža strešnih inox pritrjeval za varnost pri vzdrževalnih delih na strehi. Atestirano držalo, sidranje v AB atiko.                                  </t>
  </si>
  <si>
    <t xml:space="preserve">Izdelava, dobava in montaža zapore gospodarskega dvorišča, iz dvokrilnih vrat 5,00x2,00 m in enokrilnih vrat 0,9x2,00 m, pritrjenih na betonski ograjni zid in dva kovinska stebrička višine 2,00 m, kompletna zapora izdelana iz sistema Živex tip BEKAERT Nylofor 3D. S cilindrično ključavnico s sistemskim ključem. </t>
  </si>
  <si>
    <t>Izdelava, dobava in montaža trojnega držala za zastave na fasadi - trorogelno držalo.</t>
  </si>
  <si>
    <t>2 02 14</t>
  </si>
  <si>
    <t>ALU izdelki v barvi po RAL po izbiri in so opremljeni s evrostandard okovjem in termočlenom. Vsa okna s parapeti opremljena z zunanjo ALU polico debeline 1 mm in odkapnim nosom in s stranskimi zavihki. V ceni je upoštevati izdelavo, dobavo in montažo izdelkov z vsem pritrdilnim in tesnilnim materialom. Glej shemo oken in vrat!</t>
  </si>
  <si>
    <t>Oprema: kljuke in okovje v mat v krom izvedbi po potrditvi projektanta. V cilindičnih ključavnicah sistemski ključ. Samozapirala, kjer so navedena, integrirana v profil.</t>
  </si>
  <si>
    <r>
      <t>V ceni so vključeni vsi prenosi, pomožna dela, tesnilni material, priprava površin pred vgradnjo, čiščenje in preizkus delovanja, vključno s tesnjenjem, vgradnjo brez prekinitve toplotne izolacije in navezavo na hidroizolacijo objekta (</t>
    </r>
    <r>
      <rPr>
        <b/>
        <sz val="11"/>
        <rFont val="Arial"/>
        <family val="2"/>
      </rPr>
      <t>vključena vgradnja SIKA priključnih tesnilnihi trakov pri vseh izdelkih, ki so do tal</t>
    </r>
    <r>
      <rPr>
        <sz val="11"/>
        <rFont val="Arial"/>
        <family val="2"/>
      </rPr>
      <t>). V ceni je vključena izdelava delavniških risb in detajlov vgradnje, ki jih mora potrditi projektant.</t>
    </r>
  </si>
  <si>
    <t xml:space="preserve">Notranje police so kamnite in niso v obsegu tega dela. </t>
  </si>
  <si>
    <t>V ceni je všteta statična preverba, dimenzioniranje in vgradnja kovinskih pocinkanih podkonstrukcij, če so za kvalitetno vgradnjo potrebne.</t>
  </si>
  <si>
    <t xml:space="preserve">V učilnicah in ostalih prostorih za učence v nadstropjih na vseh oknih razen na ventusih predvideti univerzalno snemljivo kljuko, ki bo dostopna le osebju, tako da učenci ne morejo odpirati oken. Okna se bodo, razen ventusov, odpirali le za čiščenje in po potrebi, kar odloči osebje. Lahko je namesto tega predvideno tudi zaklepanje oken. </t>
  </si>
  <si>
    <t>Pri vseh oknih do tal in vratih mora biti spodnja pasnica širine 15 cm.</t>
  </si>
  <si>
    <t xml:space="preserve">Nadsvetloba na ventus enostavno snemljiva navzdol za čiščenje oken, sicer predvideti tudi odpiranje okrog vertikalne osi za namen čiščenja. </t>
  </si>
  <si>
    <t>Upoštevati sheme oken in vrat.</t>
  </si>
  <si>
    <t>Upoštevati ekstremne razmere v kraju gradnje - veter s hitrostjo do 200km/uro, kar posebej velja za sistem vgradnje okovja in tesnilnega materiala za vgradnjo.</t>
  </si>
  <si>
    <t>Opomba A: Ugotovitve glede že izvedenih alu del!</t>
  </si>
  <si>
    <t>Pri izvedenih alu oknih je potrebno dokončati še naslednja dela:</t>
  </si>
  <si>
    <t>* dobava in montaža kljuk;</t>
  </si>
  <si>
    <t>* dobava in montaža tesnil stekel;</t>
  </si>
  <si>
    <t>* dobava in montaža zaključnih okrasnih letvic (2 x vertikalno in 1x preklada);</t>
  </si>
  <si>
    <t>* izvesti nastavitve odpiranja;</t>
  </si>
  <si>
    <t>* pri večkrilnih pritličnih okenskih stenah je potrebno nastaviti tudi vrata in zgornje manjše okenske odprtine.</t>
  </si>
  <si>
    <r>
      <t xml:space="preserve">Dvodelno okno z nadsvetlobo 220/280, vrata 220/210 + fiksna nadsvetloba 70 cm, odpiranje navzven na pripiro, cilindrična ključavnica. </t>
    </r>
    <r>
      <rPr>
        <u val="single"/>
        <sz val="11"/>
        <rFont val="Arial"/>
        <family val="2"/>
      </rPr>
      <t>Predmet razpisa</t>
    </r>
    <r>
      <rPr>
        <sz val="11"/>
        <rFont val="Arial"/>
        <family val="2"/>
      </rPr>
      <t>: dokončati izvedbo skladno z opombo A.</t>
    </r>
  </si>
  <si>
    <r>
      <t xml:space="preserve">Dvodelno okno z nadsvetlobo 220/260, vrata 220/210 + fiksna nadsvetloba 50 cm, odpiranje navzven na pripiro, cilindrična ključavnica. </t>
    </r>
    <r>
      <rPr>
        <u val="single"/>
        <sz val="11"/>
        <rFont val="Arial"/>
        <family val="2"/>
      </rPr>
      <t>Predmet razpisa</t>
    </r>
    <r>
      <rPr>
        <sz val="11"/>
        <rFont val="Arial"/>
        <family val="2"/>
      </rPr>
      <t>: dokončati izvedbo skladno z opombo A.</t>
    </r>
  </si>
  <si>
    <r>
      <t xml:space="preserve">Enodelno okno 70/190, zgornji del 60 cm, odpiranje na ventus, spodnji del fiksen. </t>
    </r>
    <r>
      <rPr>
        <u val="single"/>
        <sz val="11"/>
        <rFont val="Arial"/>
        <family val="2"/>
      </rPr>
      <t>Predmet razpisa</t>
    </r>
    <r>
      <rPr>
        <sz val="11"/>
        <rFont val="Arial"/>
        <family val="2"/>
      </rPr>
      <t>: dokončati izvedbo skladno z opombo A.</t>
    </r>
  </si>
  <si>
    <r>
      <t xml:space="preserve">Dvodelno okno z nadsvetlobo 220/210, spodnji del višine 150 z odpiranjem okrog vertikalne osi, zgornji del 60 cm z odpiranjem na ventus, steklo g&lt;50%, naravna barva stekla. </t>
    </r>
    <r>
      <rPr>
        <u val="single"/>
        <sz val="11"/>
        <rFont val="Arial"/>
        <family val="2"/>
      </rPr>
      <t>Predmet razpisa</t>
    </r>
    <r>
      <rPr>
        <sz val="11"/>
        <rFont val="Arial"/>
        <family val="2"/>
      </rPr>
      <t xml:space="preserve">: dokončati izvedbo skladno z opombo A.                                                 </t>
    </r>
  </si>
  <si>
    <r>
      <t xml:space="preserve">Enodelno okno 70/190, fiksno. </t>
    </r>
    <r>
      <rPr>
        <u val="single"/>
        <sz val="11"/>
        <rFont val="Arial"/>
        <family val="2"/>
      </rPr>
      <t>Predmet razpisa</t>
    </r>
    <r>
      <rPr>
        <sz val="11"/>
        <rFont val="Arial"/>
        <family val="2"/>
      </rPr>
      <t>: dokončati izvedbo skladno z opombo A.</t>
    </r>
  </si>
  <si>
    <r>
      <t xml:space="preserve">Štiridelno okno 440/210, odpiranje okrog vertikalne osi, dva dela z nadsvetlobo 60 cm, ki se odpira na ventus, steklo g&lt;50%, naravna barva stekla. </t>
    </r>
    <r>
      <rPr>
        <u val="single"/>
        <sz val="11"/>
        <rFont val="Arial"/>
        <family val="2"/>
      </rPr>
      <t>Predmet razpisa</t>
    </r>
    <r>
      <rPr>
        <sz val="11"/>
        <rFont val="Arial"/>
        <family val="2"/>
      </rPr>
      <t>: dokončati izvedbo skladno z opombo A.</t>
    </r>
  </si>
  <si>
    <r>
      <t xml:space="preserve">Petdelno okno 550/210, odpiranje okrog vertikalne osi, trije deli z nadsvetlobo 60 cm na ventus, steklo g&lt;50%, naravna barva stekla. </t>
    </r>
    <r>
      <rPr>
        <u val="single"/>
        <sz val="11"/>
        <rFont val="Arial"/>
        <family val="2"/>
      </rPr>
      <t>Predmet razpisa</t>
    </r>
    <r>
      <rPr>
        <sz val="11"/>
        <rFont val="Arial"/>
        <family val="2"/>
      </rPr>
      <t>: dokončati izvedbo skladno z opombo A.</t>
    </r>
  </si>
  <si>
    <r>
      <t xml:space="preserve">Šestdelno okno 660/210, odpiranje okrog vertikalne osi, dva dela z nadsvetlobo 60 cm na ventus. </t>
    </r>
    <r>
      <rPr>
        <u val="single"/>
        <sz val="11"/>
        <rFont val="Arial"/>
        <family val="2"/>
      </rPr>
      <t>Predmet razpisa</t>
    </r>
    <r>
      <rPr>
        <sz val="11"/>
        <rFont val="Arial"/>
        <family val="2"/>
      </rPr>
      <t>: dokončati izvedbo skladno z opombo A.</t>
    </r>
  </si>
  <si>
    <r>
      <t xml:space="preserve">Šestdelno okno 660/210, odpiranje okrog vertikalne osi, dva dela z nadsvetlobo 60 cm na ventus, srednji štirje deli, ki se odpirajo okrog vertikalne osi vezani na požarno centralo, odpiranje za odvod dima in toplote, v ceni odpiralni mehanizem. </t>
    </r>
    <r>
      <rPr>
        <u val="single"/>
        <sz val="11"/>
        <rFont val="Arial"/>
        <family val="2"/>
      </rPr>
      <t>Predmet razpisa</t>
    </r>
    <r>
      <rPr>
        <sz val="11"/>
        <rFont val="Arial"/>
        <family val="2"/>
      </rPr>
      <t>: dokončati izvedbo skladno z opombo A.</t>
    </r>
  </si>
  <si>
    <r>
      <t xml:space="preserve">Šestdelno okno 660/190, odpiranje okrog vertikalne osi, dva dela z nadsvetlobo 60 cm na ventus, srednji štirje deli, ki se odpirajo okrog vertikalne osi vezani na požarno centralo, odpiranje za odvod dima in toplote, v ceni odpiralni mehanizem. </t>
    </r>
    <r>
      <rPr>
        <u val="single"/>
        <sz val="11"/>
        <rFont val="Arial"/>
        <family val="2"/>
      </rPr>
      <t>Predmet razpisa</t>
    </r>
    <r>
      <rPr>
        <sz val="11"/>
        <rFont val="Arial"/>
        <family val="2"/>
      </rPr>
      <t>: dokončati izvedbo skladno z opombo A.</t>
    </r>
  </si>
  <si>
    <r>
      <t xml:space="preserve">Sedemdelno okno 770/210, odpiranje okrog vartikalne osi, trije deli z nadsvetlobo 60 cm na ventus. Steklo g&lt;50%, naravna barva stekla. </t>
    </r>
    <r>
      <rPr>
        <u val="single"/>
        <sz val="11"/>
        <rFont val="Arial"/>
        <family val="2"/>
      </rPr>
      <t>Predmet razpisa</t>
    </r>
    <r>
      <rPr>
        <sz val="11"/>
        <rFont val="Arial"/>
        <family val="2"/>
      </rPr>
      <t>: dokončati izvedbo skladno z opombo A.</t>
    </r>
  </si>
  <si>
    <r>
      <t xml:space="preserve">isto kot zgoraj, steklo g&gt;50%. </t>
    </r>
    <r>
      <rPr>
        <u val="single"/>
        <sz val="11"/>
        <rFont val="Arial"/>
        <family val="2"/>
      </rPr>
      <t>Predmet razpisa</t>
    </r>
    <r>
      <rPr>
        <sz val="11"/>
        <rFont val="Arial"/>
        <family val="2"/>
      </rPr>
      <t>: dokončati izvedbo skladno z opombo A.</t>
    </r>
  </si>
  <si>
    <r>
      <t xml:space="preserve">Enokrilno okno 130/180, odpiranje okrog vertikalne osi, z nadsvetlobo 60 cm na ventus. </t>
    </r>
    <r>
      <rPr>
        <u val="single"/>
        <sz val="11"/>
        <rFont val="Arial"/>
        <family val="2"/>
      </rPr>
      <t>Predmet razpisa</t>
    </r>
    <r>
      <rPr>
        <sz val="11"/>
        <rFont val="Arial"/>
        <family val="2"/>
      </rPr>
      <t>: dokončati izvedbo skladno z opombo A.</t>
    </r>
  </si>
  <si>
    <r>
      <t xml:space="preserve">Dvokrilno okno 220/190, odpiranje okrog vertikalne osi, en del z nadsvetlobo 60 cm na ventus. </t>
    </r>
    <r>
      <rPr>
        <u val="single"/>
        <sz val="11"/>
        <rFont val="Arial"/>
        <family val="2"/>
      </rPr>
      <t>Predmet razpisa</t>
    </r>
    <r>
      <rPr>
        <sz val="11"/>
        <rFont val="Arial"/>
        <family val="2"/>
      </rPr>
      <t>: dokončati izvedbo skladno z opombo A.</t>
    </r>
  </si>
  <si>
    <r>
      <t xml:space="preserve">Dvokrilno okno 220/170, odpiranje okrog vertikalne osi, en del z nadsvetlobo 50 cm na ventus. </t>
    </r>
    <r>
      <rPr>
        <u val="single"/>
        <sz val="11"/>
        <rFont val="Arial"/>
        <family val="2"/>
      </rPr>
      <t>Predmet razpisa</t>
    </r>
    <r>
      <rPr>
        <sz val="11"/>
        <rFont val="Arial"/>
        <family val="2"/>
      </rPr>
      <t>: dokončati izvedbo skladno z opombo A.</t>
    </r>
  </si>
  <si>
    <r>
      <t xml:space="preserve">Enokrilno okno 100/210, odpiranje okrog vertikalne osi. </t>
    </r>
    <r>
      <rPr>
        <u val="single"/>
        <sz val="11"/>
        <rFont val="Arial"/>
        <family val="2"/>
      </rPr>
      <t>Predmet razpisa</t>
    </r>
    <r>
      <rPr>
        <sz val="11"/>
        <rFont val="Arial"/>
        <family val="2"/>
      </rPr>
      <t>: dokončati izvedbo skladno z opombo A.</t>
    </r>
  </si>
  <si>
    <r>
      <t xml:space="preserve">Enokrilno okno 100/210, odpiranje okrog vertikalne osi, zgoraj ventus 60 cm. </t>
    </r>
    <r>
      <rPr>
        <u val="single"/>
        <sz val="11"/>
        <rFont val="Arial"/>
        <family val="2"/>
      </rPr>
      <t>Predmet razpisa</t>
    </r>
    <r>
      <rPr>
        <sz val="11"/>
        <rFont val="Arial"/>
        <family val="2"/>
      </rPr>
      <t>: dokončati izvedbo skladno z opombo A.</t>
    </r>
  </si>
  <si>
    <r>
      <t xml:space="preserve">Enokrilno okno 100/210, spodaj prečka na 30cm in pod njo varnostno steklo, odpiranje okrog vertikalne osi. </t>
    </r>
    <r>
      <rPr>
        <u val="single"/>
        <sz val="11"/>
        <rFont val="Arial"/>
        <family val="2"/>
      </rPr>
      <t>Predmet razpisa</t>
    </r>
    <r>
      <rPr>
        <sz val="11"/>
        <rFont val="Arial"/>
        <family val="2"/>
      </rPr>
      <t>: dokončati izvedbo skladno z opombo A.</t>
    </r>
  </si>
  <si>
    <r>
      <t>Enokrilno okno 100/210, spodaj prečka na 30cm in pod njo varnostno steklo, odpiranje okrog vertikalne osi, zgoraj ventus 60 cm.</t>
    </r>
    <r>
      <rPr>
        <u val="single"/>
        <sz val="11"/>
        <rFont val="Arial"/>
        <family val="2"/>
      </rPr>
      <t xml:space="preserve"> Predmet razpisa</t>
    </r>
    <r>
      <rPr>
        <sz val="11"/>
        <rFont val="Arial"/>
        <family val="2"/>
      </rPr>
      <t>: dokončati izvedbo skladno z opombo A.</t>
    </r>
  </si>
  <si>
    <r>
      <t xml:space="preserve">Enokrilno okno 100/210, odpiranje okrog vertikalne osi, vezano na požarno centralo, za odvod dima in toplote, v ceni odpiralni mehanizem. </t>
    </r>
    <r>
      <rPr>
        <u val="single"/>
        <sz val="11"/>
        <rFont val="Arial"/>
        <family val="2"/>
      </rPr>
      <t>Predmet razpisa</t>
    </r>
    <r>
      <rPr>
        <sz val="11"/>
        <rFont val="Arial"/>
        <family val="2"/>
      </rPr>
      <t>: dokončati izvedbo skladno z opombo A.</t>
    </r>
  </si>
  <si>
    <r>
      <t xml:space="preserve">Enokrilno okno 100/190, odpiranje okrog vertikalne osi. </t>
    </r>
    <r>
      <rPr>
        <u val="single"/>
        <sz val="11"/>
        <rFont val="Arial"/>
        <family val="2"/>
      </rPr>
      <t>Predmet razpisa</t>
    </r>
    <r>
      <rPr>
        <sz val="11"/>
        <rFont val="Arial"/>
        <family val="2"/>
      </rPr>
      <t>: dokončati izvedbo skladno z opombo A.</t>
    </r>
  </si>
  <si>
    <r>
      <t xml:space="preserve">Enokrilno okno 100/190, spodaj prečka na 30cm in pod njo varnostno steklo, odpiranje okrog vertikalne osi, zgoraj ventus 60 cm. </t>
    </r>
    <r>
      <rPr>
        <u val="single"/>
        <sz val="11"/>
        <rFont val="Arial"/>
        <family val="2"/>
      </rPr>
      <t>Predmet razpisa</t>
    </r>
    <r>
      <rPr>
        <sz val="11"/>
        <rFont val="Arial"/>
        <family val="2"/>
      </rPr>
      <t>: dokončati izvedbo skladno z opombo A.</t>
    </r>
  </si>
  <si>
    <r>
      <t xml:space="preserve">Enokrilno okno 60/60, odpiranje okrog vertikalne osi in na ventus. </t>
    </r>
    <r>
      <rPr>
        <u val="single"/>
        <sz val="11"/>
        <rFont val="Arial"/>
        <family val="2"/>
      </rPr>
      <t>Predmet razpisa</t>
    </r>
    <r>
      <rPr>
        <sz val="11"/>
        <rFont val="Arial"/>
        <family val="2"/>
      </rPr>
      <t>: dokončati izvedbo skladno z opombo A.</t>
    </r>
  </si>
  <si>
    <r>
      <t xml:space="preserve">Enokrilno okno 130/210, odpiranje okrog vertikalne osi, zgoraj ventus 60 cm. </t>
    </r>
    <r>
      <rPr>
        <u val="single"/>
        <sz val="11"/>
        <rFont val="Arial"/>
        <family val="2"/>
      </rPr>
      <t>Predmet razpisa</t>
    </r>
    <r>
      <rPr>
        <sz val="11"/>
        <rFont val="Arial"/>
        <family val="2"/>
      </rPr>
      <t>: dokončati izvedbo skladno z opombo A.</t>
    </r>
  </si>
  <si>
    <r>
      <t xml:space="preserve">Enokrilno okno 130/190, odpiranje okrog vertikalne osi, zgoraj ventus 60 cm. </t>
    </r>
    <r>
      <rPr>
        <u val="single"/>
        <sz val="11"/>
        <rFont val="Arial"/>
        <family val="2"/>
      </rPr>
      <t>Predmet razpisa</t>
    </r>
    <r>
      <rPr>
        <sz val="11"/>
        <rFont val="Arial"/>
        <family val="2"/>
      </rPr>
      <t>: dokončati izvedbo skladno z opombo A.</t>
    </r>
  </si>
  <si>
    <r>
      <t xml:space="preserve">Trikrilno okno 330/190, odpiranje okrog vertikalne osi, dva dela zgoraj na ventus 60 cm. </t>
    </r>
    <r>
      <rPr>
        <u val="single"/>
        <sz val="11"/>
        <rFont val="Arial"/>
        <family val="2"/>
      </rPr>
      <t>Predmet razpisa</t>
    </r>
    <r>
      <rPr>
        <sz val="11"/>
        <rFont val="Arial"/>
        <family val="2"/>
      </rPr>
      <t>: dokončati izvedbo skladno z opombo A.</t>
    </r>
  </si>
  <si>
    <r>
      <t xml:space="preserve">Petkrilno okno 550/280, prečka na 220 cm, zgoraj dva dela ventus 60 cm, trije deli fiksni, spodaj en del vrata 100 cm svetlo, z odpiranjem navzven na pripiro, s kljuko in cilindrično ključavnico. </t>
    </r>
    <r>
      <rPr>
        <u val="single"/>
        <sz val="11"/>
        <rFont val="Arial"/>
        <family val="2"/>
      </rPr>
      <t>Predmet razpisa</t>
    </r>
    <r>
      <rPr>
        <sz val="11"/>
        <rFont val="Arial"/>
        <family val="2"/>
      </rPr>
      <t>: dokončati izvedbo skladno z opombo A.</t>
    </r>
  </si>
  <si>
    <r>
      <t xml:space="preserve">Šestkrilno okno 660/280, prečka na 220 cm, zgoraj dva dela ventus 60 cm, štirje deli fiksni, spodaj en del vrata 100 cm svetlo, z odpiranjem navzven na pripiro, s kljuko in cilindrično ključavnico. </t>
    </r>
    <r>
      <rPr>
        <u val="single"/>
        <sz val="11"/>
        <rFont val="Arial"/>
        <family val="2"/>
      </rPr>
      <t>Predmet razpisa</t>
    </r>
    <r>
      <rPr>
        <sz val="11"/>
        <rFont val="Arial"/>
        <family val="2"/>
      </rPr>
      <t>: dokončati izvedbo skladno z opombo A.</t>
    </r>
  </si>
  <si>
    <r>
      <t xml:space="preserve">Sedemkrilno okno 770/280, prečka na 220 cm, zgoraj dva dela ventus 60 cm, pet delov fiksnih, spodaj en del vrata 100 cm svetlo, z odpiranjem navzven na pripiro, s kljuko in cilindrično ključavnico. </t>
    </r>
    <r>
      <rPr>
        <u val="single"/>
        <sz val="11"/>
        <rFont val="Arial"/>
        <family val="2"/>
      </rPr>
      <t>Predmet razpisa</t>
    </r>
    <r>
      <rPr>
        <sz val="11"/>
        <rFont val="Arial"/>
        <family val="2"/>
      </rPr>
      <t>: dokončati izvedbo skladno z opombo A.</t>
    </r>
  </si>
  <si>
    <r>
      <t xml:space="preserve">Sedemkrilno okno 770/260, prečka na 220 cm, zgoraj dva dela ventus 50 cm, pet delov fiksnih, spodaj en del vrata 100 cm svetlo, z odpiranjem navzven na pripiro, s kljuko in cilindrično ključavnico. </t>
    </r>
    <r>
      <rPr>
        <u val="single"/>
        <sz val="11"/>
        <rFont val="Arial"/>
        <family val="2"/>
      </rPr>
      <t>Predmet razpisa</t>
    </r>
    <r>
      <rPr>
        <sz val="11"/>
        <rFont val="Arial"/>
        <family val="2"/>
      </rPr>
      <t>: dokončati izvedbo skladno z opombo A.</t>
    </r>
  </si>
  <si>
    <r>
      <t xml:space="preserve">Enokrilno okno 80/210, fiksno. </t>
    </r>
    <r>
      <rPr>
        <u val="single"/>
        <sz val="11"/>
        <rFont val="Arial"/>
        <family val="2"/>
      </rPr>
      <t>Predmet razpisa</t>
    </r>
    <r>
      <rPr>
        <sz val="11"/>
        <rFont val="Arial"/>
        <family val="2"/>
      </rPr>
      <t>: dokončati izvedbo skladno z opombo A.</t>
    </r>
  </si>
  <si>
    <r>
      <t xml:space="preserve">Enokrilno okno 80/210, zgoraj ventus 60 cm, spodaj odpiranje okrog vertikalne osi. </t>
    </r>
    <r>
      <rPr>
        <u val="single"/>
        <sz val="11"/>
        <rFont val="Arial"/>
        <family val="2"/>
      </rPr>
      <t>Predmet razpisa</t>
    </r>
    <r>
      <rPr>
        <sz val="11"/>
        <rFont val="Arial"/>
        <family val="2"/>
      </rPr>
      <t>: dokončati izvedbo skladno z opombo A.</t>
    </r>
  </si>
  <si>
    <r>
      <t xml:space="preserve">Enokrilno okno 80/190, zgoraj ventus 60 cm, spodaj odpiranje okrog vertikalne osi. </t>
    </r>
    <r>
      <rPr>
        <u val="single"/>
        <sz val="11"/>
        <rFont val="Arial"/>
        <family val="2"/>
      </rPr>
      <t>Predmet razpisa</t>
    </r>
    <r>
      <rPr>
        <sz val="11"/>
        <rFont val="Arial"/>
        <family val="2"/>
      </rPr>
      <t>: dokončati izvedbo skladno z opombo A.</t>
    </r>
  </si>
  <si>
    <r>
      <t xml:space="preserve">Dvokrilno okno 160/160, odpiranje okrog vertikalne osi, eno krilo zgoraj ventus 60 cm. </t>
    </r>
    <r>
      <rPr>
        <u val="single"/>
        <sz val="11"/>
        <rFont val="Arial"/>
        <family val="2"/>
      </rPr>
      <t>Predmet razpisa</t>
    </r>
    <r>
      <rPr>
        <sz val="11"/>
        <rFont val="Arial"/>
        <family val="2"/>
      </rPr>
      <t>: dokončati izvedbo skladno z opombo A.</t>
    </r>
  </si>
  <si>
    <r>
      <t xml:space="preserve">Enokrilno okno 100/180, zgoraj ventus 60 cm, spodaj odpiranje okrog vertikalne osi. </t>
    </r>
    <r>
      <rPr>
        <u val="single"/>
        <sz val="11"/>
        <rFont val="Arial"/>
        <family val="2"/>
      </rPr>
      <t>Predmet razpisa</t>
    </r>
    <r>
      <rPr>
        <sz val="11"/>
        <rFont val="Arial"/>
        <family val="2"/>
      </rPr>
      <t>: dokončati izvedbo skladno z opombo A.</t>
    </r>
  </si>
  <si>
    <r>
      <t xml:space="preserve">Enokrilno okno 130/190, zgoraj ventus 60 cm, spodaj odpiranje okrog vertikalne osi. </t>
    </r>
    <r>
      <rPr>
        <u val="single"/>
        <sz val="11"/>
        <rFont val="Arial"/>
        <family val="2"/>
      </rPr>
      <t>Predmet razpisa</t>
    </r>
    <r>
      <rPr>
        <sz val="11"/>
        <rFont val="Arial"/>
        <family val="2"/>
      </rPr>
      <t>: dokončati izvedbo skladno z opombo A.</t>
    </r>
  </si>
  <si>
    <r>
      <t xml:space="preserve">Fiksno štiridelno okno 458/300, prečka 1,00 m od tal. </t>
    </r>
    <r>
      <rPr>
        <u val="single"/>
        <sz val="11"/>
        <rFont val="Arial"/>
        <family val="2"/>
      </rPr>
      <t>Predmet razpisa</t>
    </r>
    <r>
      <rPr>
        <sz val="11"/>
        <rFont val="Arial"/>
        <family val="2"/>
      </rPr>
      <t>: dokončati izvedbo skladno z opombo A.</t>
    </r>
  </si>
  <si>
    <r>
      <t>Fiksno štiridelno okno 480/300, prečka 1,00 m od tal.</t>
    </r>
    <r>
      <rPr>
        <u val="single"/>
        <sz val="11"/>
        <rFont val="Arial"/>
        <family val="2"/>
      </rPr>
      <t xml:space="preserve"> Predmet razpisa</t>
    </r>
    <r>
      <rPr>
        <sz val="11"/>
        <rFont val="Arial"/>
        <family val="2"/>
      </rPr>
      <t>: dokončati izvedbo skladno z opombo A.</t>
    </r>
  </si>
  <si>
    <r>
      <t xml:space="preserve">Sedemkrilno okno 770/190, odpiranje okrog vertikalne osi, trije deli zgoraj ventus 60 cm. </t>
    </r>
    <r>
      <rPr>
        <u val="single"/>
        <sz val="11"/>
        <rFont val="Arial"/>
        <family val="2"/>
      </rPr>
      <t>Predmet razpisa</t>
    </r>
    <r>
      <rPr>
        <sz val="11"/>
        <rFont val="Arial"/>
        <family val="2"/>
      </rPr>
      <t>: dokončati izvedbo skladno z opombo A.</t>
    </r>
  </si>
  <si>
    <r>
      <t xml:space="preserve">Enokrilno okno 110/190, odpiranje okrog vertikalne osi. </t>
    </r>
    <r>
      <rPr>
        <u val="single"/>
        <sz val="11"/>
        <rFont val="Arial"/>
        <family val="2"/>
      </rPr>
      <t>Predmet razpisa</t>
    </r>
    <r>
      <rPr>
        <sz val="11"/>
        <rFont val="Arial"/>
        <family val="2"/>
      </rPr>
      <t>: dokončati izvedbo skladno z opombo A.</t>
    </r>
  </si>
  <si>
    <r>
      <t xml:space="preserve">Enokrilno okno 80/190, odpiranje okrog vertikalne osi, zgoraj ventus 60 cm. </t>
    </r>
    <r>
      <rPr>
        <u val="single"/>
        <sz val="11"/>
        <rFont val="Arial"/>
        <family val="2"/>
      </rPr>
      <t>Predmet razpisa</t>
    </r>
    <r>
      <rPr>
        <sz val="11"/>
        <rFont val="Arial"/>
        <family val="2"/>
      </rPr>
      <t>: dokončati izvedbo skladno z opombo A.</t>
    </r>
  </si>
  <si>
    <r>
      <t xml:space="preserve">Isto kot zgoraj, steklo g&lt;50%. </t>
    </r>
    <r>
      <rPr>
        <u val="single"/>
        <sz val="11"/>
        <rFont val="Arial"/>
        <family val="2"/>
      </rPr>
      <t>Predmet razpisa</t>
    </r>
    <r>
      <rPr>
        <sz val="11"/>
        <rFont val="Arial"/>
        <family val="2"/>
      </rPr>
      <t>: dokončati izvedbo skladno z opombo A.</t>
    </r>
  </si>
  <si>
    <r>
      <t xml:space="preserve">Enokrilno okno 80/170, odpiranje okrog vertikalne osi, zgoraj ventus 60 cm. </t>
    </r>
    <r>
      <rPr>
        <u val="single"/>
        <sz val="11"/>
        <rFont val="Arial"/>
        <family val="2"/>
      </rPr>
      <t>Predmet razpisa</t>
    </r>
    <r>
      <rPr>
        <sz val="11"/>
        <rFont val="Arial"/>
        <family val="2"/>
      </rPr>
      <t>: dokončati izvedbo skladno z opombo A.</t>
    </r>
  </si>
  <si>
    <r>
      <t xml:space="preserve">Enokrilno okno 100/190, odpiranje okrog vertikalne osi, zgoraj ventus 60 cm. </t>
    </r>
    <r>
      <rPr>
        <u val="single"/>
        <sz val="11"/>
        <rFont val="Arial"/>
        <family val="2"/>
      </rPr>
      <t>Predmet razpisa</t>
    </r>
    <r>
      <rPr>
        <sz val="11"/>
        <rFont val="Arial"/>
        <family val="2"/>
      </rPr>
      <t>: dokončati izvedbo skladno z opombo A.</t>
    </r>
  </si>
  <si>
    <r>
      <t>Petkrilno okno 550/190, odpiranje okrog vertikalne osi, trije deli ventus 60 cm.</t>
    </r>
    <r>
      <rPr>
        <u val="single"/>
        <sz val="11"/>
        <rFont val="Arial"/>
        <family val="2"/>
      </rPr>
      <t xml:space="preserve"> Predmet razpisa</t>
    </r>
    <r>
      <rPr>
        <sz val="11"/>
        <rFont val="Arial"/>
        <family val="2"/>
      </rPr>
      <t>: dokončati izvedbo skladno z opombo A.</t>
    </r>
  </si>
  <si>
    <r>
      <t xml:space="preserve">Okno 100/100, za odvod dima in toplote, vezano na požarno centralo. </t>
    </r>
    <r>
      <rPr>
        <u val="single"/>
        <sz val="11"/>
        <rFont val="Arial"/>
        <family val="2"/>
      </rPr>
      <t>Predmet razpisa</t>
    </r>
    <r>
      <rPr>
        <sz val="11"/>
        <rFont val="Arial"/>
        <family val="2"/>
      </rPr>
      <t xml:space="preserve">: dokončati izvedbo skladno z opombo A.                                   </t>
    </r>
  </si>
  <si>
    <t xml:space="preserve">Izdelava in dobava fiksnih ALU senčilnih polic dimenzije 50x14 cm iz plastificirane pločevine v barvi po izbiri, spoji oblikovani z minimalno fugo, deb. pločevine 2 mm, vključno z vso podkonstrukcijo iz inox plastificiranih profilov, vijačenih v AB steno med okni in pod okni ter na konzolno AB ploščo atike, predvideti vgradnjo nastavkov v fasado pred izdelavo toplotnoizolativnega sloja fasade. V ceno vključena vsa pripravljalna in pomožna dela ter prenosi, upoštevati hitrost vetra do 150 km/uro ter preprečiti vibracije in moteče zvoke (spajanje s podložkami). Izdelati statično preverbo in delavniške risbe, ki jih  mora potrditi projektant gradbene konstrukcije objekta. </t>
  </si>
  <si>
    <t>Zakoličba osi cest.</t>
  </si>
  <si>
    <t>Zakoličba točk parkirišča.</t>
  </si>
  <si>
    <t>Čiščenje površin, zaraslih z grmovjem v širini 5 m.</t>
  </si>
  <si>
    <t>Čiščenje površin, zaraslih z grmovjem v širini 5m.</t>
  </si>
  <si>
    <t>Strojni izkop humusa v sloju debeline do 20 cm z odmetom na rob izkopa.</t>
  </si>
  <si>
    <t>Široki strojni izkop zemljine III ktg. z nakladanjem na prevozno sredstvo in odvozom na trajno deponijo na razdalji do 10 km.</t>
  </si>
  <si>
    <t>Planiranje in valjanje planuuma temeljnih tal skladno z zahtevami iz tehničnega poročila.</t>
  </si>
  <si>
    <t>Dobava in vgrajevanje kamnite grede v plasti do 40 cm iz kamnitega lomljenca po TSC 06.100:2003, 0-125 mm, vključno z dobavo ter komprimiranjem do zahtevane zbitosti.</t>
  </si>
  <si>
    <t>Planiranje kamnite grede - podloga za izvedbo zgornje nosilne nevezane plasti, v potrebnem naklonu z valjanjem.</t>
  </si>
  <si>
    <t>Dobava drobljenca in izdelava nevezane nosilne plasti enakomerno zrnatega drobljenca po SIST 13242:2003, vgrajevanje in zahteve materiala po TSC 06.200:2003; 0-32 mm (tampon) iz kamnine v debelini 20 cm (parkirišča).</t>
  </si>
  <si>
    <t>Dobava drobljenca in izdelava nevezane nosilne plasti enakomerno zrnatega drobljenca po SIST 13242:2003, vgrajevanje in zahteve materiala po TSC 06.200:2003; 0-32 mm (tampon) iz kamnine v debelini 20 cm (pločnik).</t>
  </si>
  <si>
    <t>Izdelava planuma nevezane nosilne plasti drobljenca - podloga za izvedbo vezane plasti.</t>
  </si>
  <si>
    <t>Izdelava obrabne in zaporne plasti bituminizirane zmesi AC 11 surf B70/100 A4 v debelini 3 cm po TSC 06.300/06.410:2009 (parkirišča).</t>
  </si>
  <si>
    <t>Izdelava nosilne bituminizirane zmesi AC 16 base B70/100 A4 v debelini 5 cm po TSC 06.300/06.410:2009 (parkirišča).</t>
  </si>
  <si>
    <t>Dobava in polaganje betonskih robnikov 8/25/100 cm na betonsko posteljico iz C12/15, vključno s fugiranjem.</t>
  </si>
  <si>
    <t>Dobava in montaža B.C. fi 100 cm, dolžine 50cm, kot zaščita korenin dreves.</t>
  </si>
  <si>
    <t>Zasaditev dreves z obsegom debla 15 cm.</t>
  </si>
  <si>
    <t>Raztros s humusnim materialom v sloju debeline 20 cm.</t>
  </si>
  <si>
    <t>Fino planiranje, odstranjevanje kamna, sejanje travne mešanice 30 g/m2 in dodajanje granulat mineralnega gnjojila 30 g/m2, valjanjem s travnim valjarjem.</t>
  </si>
  <si>
    <t>Dobava in postavitev droga za prometni znak, komplet s temeljem 50x50x50 cm.</t>
  </si>
  <si>
    <t>Dobava in pritrditev prometnega znaka velikosti  600x600 mm.</t>
  </si>
  <si>
    <r>
      <t>Izdelava tankoslojne prečne označbe na vozišču z enokomponentno belo barvo, vključno 250 g/m</t>
    </r>
    <r>
      <rPr>
        <vertAlign val="superscript"/>
        <sz val="11"/>
        <rFont val="Arial"/>
        <family val="2"/>
      </rPr>
      <t>2</t>
    </r>
    <r>
      <rPr>
        <sz val="11"/>
        <rFont val="Arial"/>
        <family val="2"/>
      </rPr>
      <t xml:space="preserve"> posipa z drobci/kroglicami stekla, strojno, debelina plasti suhe snovi 200 μm, širina črte 50 cm (V-9, V-16).</t>
    </r>
  </si>
  <si>
    <r>
      <t>Izdelava tankoslojne vzdolžne označbe na vozišču z enokomponentno belo barvo, vključno 250 g/m</t>
    </r>
    <r>
      <rPr>
        <vertAlign val="superscript"/>
        <sz val="11"/>
        <rFont val="Arial"/>
        <family val="2"/>
      </rPr>
      <t>2</t>
    </r>
    <r>
      <rPr>
        <sz val="11"/>
        <rFont val="Arial"/>
        <family val="2"/>
      </rPr>
      <t xml:space="preserve"> posipa z drobci/kroglicami stekla, strojno, debelina plasti suhe snovi 200 μm, širina črte 10 cm, neprekinjena bela črta (V-1).</t>
    </r>
  </si>
  <si>
    <r>
      <t>Izdelava tankoslojne vzdolžne označbe na vozišču z enokomponentno belo barvo, vključno 250 g/m</t>
    </r>
    <r>
      <rPr>
        <vertAlign val="superscript"/>
        <sz val="11"/>
        <rFont val="Arial"/>
        <family val="2"/>
      </rPr>
      <t>2</t>
    </r>
    <r>
      <rPr>
        <sz val="11"/>
        <rFont val="Arial"/>
        <family val="2"/>
      </rPr>
      <t xml:space="preserve"> posipa z drobci/kroglicami stekla, strojno, debelina plasti suhe snovi 200 μm, širina črte 20 cm, neprekinjena bela črta (V-30).</t>
    </r>
  </si>
  <si>
    <r>
      <t>Izdelava tankoslojne vzdolžne označbe na vozišču z enokomponentno rumeno barvo, vključno 250 g/m</t>
    </r>
    <r>
      <rPr>
        <vertAlign val="superscript"/>
        <sz val="11"/>
        <rFont val="Arial"/>
        <family val="2"/>
      </rPr>
      <t>2</t>
    </r>
    <r>
      <rPr>
        <sz val="11"/>
        <rFont val="Arial"/>
        <family val="2"/>
      </rPr>
      <t xml:space="preserve"> posipa z drobci/kroglicami stekla, strojno, debelina plasti suhe snovi 200 μm, širina črte 30 cm, prekinjena rumena črta  (V-5).</t>
    </r>
  </si>
  <si>
    <t>Izdelava tankoslojne označbe z enokomponentno rumeno barvo -zaznamovanje mesta rezerviranega za invalide V-45.</t>
  </si>
  <si>
    <r>
      <t>Izdelava tankoslojne vzdolžne označbe na vozišču z enokomponentno belo barvo, vključno 250 g/m</t>
    </r>
    <r>
      <rPr>
        <vertAlign val="superscript"/>
        <sz val="11"/>
        <rFont val="Arial"/>
        <family val="2"/>
      </rPr>
      <t>2</t>
    </r>
    <r>
      <rPr>
        <sz val="11"/>
        <rFont val="Arial"/>
        <family val="2"/>
      </rPr>
      <t xml:space="preserve"> posipa z drobci/kroglicami stekla, strojno, debelina plasti suhe snovi 200 μm, širina črte 10 cm, neprekinjena bela črta (V-47.2).</t>
    </r>
  </si>
  <si>
    <t>Izdelava trikotne tankoslojne označbe za grbino. Dimenzije trikotnika 50x120 cm.</t>
  </si>
  <si>
    <t>Zakoličba osi kanala.</t>
  </si>
  <si>
    <t>Strojni izkop humusa na trasi kanalizacije v sloju debeline do 20 cm z odmetom na rob izkopa.</t>
  </si>
  <si>
    <t>Široki strojni izkop zemljine III ktg. širine do 3m, naklon brežin 45°, z odlaganjem na rob izkopa.</t>
  </si>
  <si>
    <t>Zasip ter nadvišanje brežin z materialom od izkopa.</t>
  </si>
  <si>
    <t>Strojno in ročno planiranje planiranje novo oblikovanih površin:</t>
  </si>
  <si>
    <t>Ročno planiranje dna jarka pred polaganjem betonske koritnice.</t>
  </si>
  <si>
    <t>Nakladanje in odvoz odvečnega materiala od izkopa na deponijo na razdalji do 10 km vključno z vsemi ravnanji in stroški za trajno odlaganje.</t>
  </si>
  <si>
    <t>Strojni izkop humusa v sloju debeline do 20 cm z odlaganjem na rob izkopa.</t>
  </si>
  <si>
    <t>Široki strojni izkop zemljine III ktg. z odlaganjem materiala najmanj 1 m od roba izkopa.</t>
  </si>
  <si>
    <t>Planiranje zemeljskega planuma izkopa - podloga za izvedbo temeljev opornikov.</t>
  </si>
  <si>
    <t>Zasip gradbene jame opornika z materialom od izkopa v plasteh po 30 cm z grobim planiranjem plasti in valjnanjem do zgoščenosti po MPP &gt; 95% .</t>
  </si>
  <si>
    <t>Dobava drobljenca in izdelava nevezane nosilne plasti enakomerno zrnatega drobljenca po SIST 13242:2003, vgrajevanje in zahteve materiala po TSC 06.200:2003; 0-32 mm (tampon) iz kamnine v debelini 20cm (pešpot).</t>
  </si>
  <si>
    <t>Nakladanje in odvoz odvečnega materiala od izkopa na deponijo na razdalji do 0 km vključno z vsemi ravnanji in stroški za trajno odlaganje.</t>
  </si>
  <si>
    <t>Enostranski opaž temelja višine 40 cm, skupaj z razopaževanjem in čiščenjem opaža.</t>
  </si>
  <si>
    <t>Vidni horizontalni opaž plošče propusta, z razopaževanjem in čiščenjem opaža. Višina podpiranja do 2,5 m.</t>
  </si>
  <si>
    <t>Vertikalni ravni opaž iz desk čela plošče propusta višine 18 cm, skupaj z razopaževanjem in čiščenjem opaža.</t>
  </si>
  <si>
    <r>
      <t>Dobava in vgrajevanje nearmiranega podložnega betona pr.0,08 do 12 m</t>
    </r>
    <r>
      <rPr>
        <vertAlign val="superscript"/>
        <sz val="11"/>
        <rFont val="Arial"/>
        <family val="2"/>
      </rPr>
      <t>3</t>
    </r>
    <r>
      <rPr>
        <sz val="11"/>
        <rFont val="Arial"/>
        <family val="2"/>
      </rPr>
      <t>/m</t>
    </r>
    <r>
      <rPr>
        <vertAlign val="superscript"/>
        <sz val="11"/>
        <rFont val="Arial"/>
        <family val="2"/>
      </rPr>
      <t>2</t>
    </r>
    <r>
      <rPr>
        <sz val="11"/>
        <rFont val="Arial"/>
        <family val="2"/>
      </rPr>
      <t>, C12/15.</t>
    </r>
  </si>
  <si>
    <r>
      <t>Dobava in vgrajevanje betona C25/30 v AB konstrukcije - temelj pr. 0,2 do 0,3m</t>
    </r>
    <r>
      <rPr>
        <vertAlign val="superscript"/>
        <sz val="11"/>
        <rFont val="Arial"/>
        <family val="2"/>
      </rPr>
      <t>3</t>
    </r>
    <r>
      <rPr>
        <sz val="11"/>
        <rFont val="Arial"/>
        <family val="2"/>
      </rPr>
      <t>/m</t>
    </r>
    <r>
      <rPr>
        <vertAlign val="superscript"/>
        <sz val="11"/>
        <rFont val="Arial"/>
        <family val="2"/>
      </rPr>
      <t>2</t>
    </r>
  </si>
  <si>
    <t>Dobava in polaganje travnih plošč na brežine struge.</t>
  </si>
  <si>
    <t>Dobava in montaža kovinske ograje iz jeklenih cevi S235 60,3/1,6mm ter jeklenih cevi S235 16/1mm, vključno z vsemi potrebnimi jeklenimi ploščicami, vijaki ter ostalimi deli potrebnimi za montažo (po detajlu).</t>
  </si>
  <si>
    <r>
      <t>Dobava in vgrajevanje betona C25/30 v armiranje konstrukcije - plošča propusta, prerez 0,12-0,2m</t>
    </r>
    <r>
      <rPr>
        <vertAlign val="superscript"/>
        <sz val="11"/>
        <rFont val="Arial"/>
        <family val="2"/>
      </rPr>
      <t>3</t>
    </r>
    <r>
      <rPr>
        <sz val="11"/>
        <rFont val="Arial"/>
        <family val="2"/>
      </rPr>
      <t>/m</t>
    </r>
    <r>
      <rPr>
        <vertAlign val="superscript"/>
        <sz val="11"/>
        <rFont val="Arial"/>
        <family val="2"/>
      </rPr>
      <t>2</t>
    </r>
  </si>
  <si>
    <r>
      <t>Dobava in vgrajevanje betona C25/30 v AB konstrukcije - podpornika prereza 0,2-0,3m</t>
    </r>
    <r>
      <rPr>
        <vertAlign val="superscript"/>
        <sz val="11"/>
        <rFont val="Arial"/>
        <family val="2"/>
      </rPr>
      <t>3</t>
    </r>
    <r>
      <rPr>
        <sz val="11"/>
        <rFont val="Arial"/>
        <family val="2"/>
      </rPr>
      <t>/m</t>
    </r>
    <r>
      <rPr>
        <vertAlign val="superscript"/>
        <sz val="11"/>
        <rFont val="Arial"/>
        <family val="2"/>
      </rPr>
      <t>2</t>
    </r>
  </si>
  <si>
    <t>Čiščenje zaraslih površin v širini 5 m.</t>
  </si>
  <si>
    <t>Zakoličba točk zidu.</t>
  </si>
  <si>
    <t>Strojni izkop v zemljini III ktg. s pravilnim odsekovanjem stranic in odlaganjem materiala najmanj 1 m od roba izkopa.</t>
  </si>
  <si>
    <t>Planiranje zemeljskega planuma izkopa - podloga za izvedbo temelja zidu.</t>
  </si>
  <si>
    <t>Zasip temelja z materialom od izkopa v plasteh po 30 cm z grobim planiranjem plasti in valjnanjem do zgoščenosti po MPP &gt; 95%.</t>
  </si>
  <si>
    <t>Nakladanje in odvoz odvečnega materiala od izkopa na deponijo na razdalji do 10 km, vključno z vsemi ravnanji in stroški za trajno odlaganje.</t>
  </si>
  <si>
    <t>Fino planiranje, odstranjevanje kamna, sejanje travne mešanice 30 g/m2 in dodajanje granulat mineralnega gnjojila 30 g/m2, z valjanjem s travnim valjarjem.</t>
  </si>
  <si>
    <t>Enostranski opaž temelja skupaj z razopaževanjem in čiščenjem opaža, višine 60cm.</t>
  </si>
  <si>
    <r>
      <t>Dobava in vgrajevanje betona C25/30 v AB konstrukcije - temelj pr. 0,3 do 0,5m</t>
    </r>
    <r>
      <rPr>
        <vertAlign val="superscript"/>
        <sz val="11"/>
        <rFont val="Arial"/>
        <family val="2"/>
      </rPr>
      <t>3</t>
    </r>
    <r>
      <rPr>
        <sz val="11"/>
        <rFont val="Arial"/>
        <family val="2"/>
      </rPr>
      <t>/m</t>
    </r>
    <r>
      <rPr>
        <vertAlign val="superscript"/>
        <sz val="11"/>
        <rFont val="Arial"/>
        <family val="2"/>
      </rPr>
      <t>2</t>
    </r>
  </si>
  <si>
    <t>Dobava in montaža prefabricirane AB ograje iz plošč dimenzije 1,6m in debeline 0,12 m.</t>
  </si>
  <si>
    <t>Zakoličba trase kanalizacije z niveliranjem kanala.</t>
  </si>
  <si>
    <t>Naprava in postavitev gradbenih profilov (na mestih kjer se menja smer ali naklon).</t>
  </si>
  <si>
    <t>Strojni izkop jarkov v III.  ktg za kanalizacijo v suhem terenu , širine dna do 0.9m globine do 2m, naklon brežin 70°, z nakladanjem na prevozno sredstvo in odvozom na deponijo na razdalji do 10 km.</t>
  </si>
  <si>
    <t>Planiranje dna rova kanalizacije s točnostjo +/-1cm.</t>
  </si>
  <si>
    <t>Dobava in polaganje PVC kanalizacijskih cevi DN200 na betonsko posteljico C12/15 debeline 10 cm s polnim obbetoniranjem po detajlu (0.17 m3/m).</t>
  </si>
  <si>
    <t>Dobava in polaganje PE HD cevi DN315  na betonsko posteljico C12/15 debeline 10 cm s polnim obbetoniranjem po detajlu (0.22 m3/m).</t>
  </si>
  <si>
    <t>Dobava in polaganje PE HD cevi DN200 na betonsko posteljico C12/15 debeline 10 cm s polnim obbetoniranjem po detajlu (0.16 m3/m).</t>
  </si>
  <si>
    <t>Dobava in polaganje PE HD cevi DN250 na betonsko posteljico C12/15 debeline 10 cm s polnim obbetoniranjem po detajlu (0.18 m3/m).</t>
  </si>
  <si>
    <t>Dobava in polaganje PE HD cevi DN160 na betonsko posteljico C12/15 debeline 10 cm s polnim obbetoniranjem po detajlu (0.14 m3/m).</t>
  </si>
  <si>
    <t xml:space="preserve">Dobava in montaža prefabriciranega poliesterskega jaška svetlega premera 800 mm, vključno z muldo in vtokom in iztokom in posteljico iz betona (meri se globina Pester stene jaška do dna mulde!). </t>
  </si>
  <si>
    <t>globine do 2,5 m</t>
  </si>
  <si>
    <t>globine do 3,5 m</t>
  </si>
  <si>
    <t>Izdelava jaška v sestavi: betonski podstavek C12/15 0,94 x 0,94 m, višine 0,25 m na podložni beton d=10 cm, betonska cev fi 60 cm L= 1 m,  z vsem opažnim in drugim materialom za izvedbo jaška, vključno z izdelavo mulde. Dejanska višina jaška je določena z niveleto kanala in višino terena in se prilagaja z višino in številom betonskih cevi in pokrova (svetla višina jaška do 1 m).</t>
  </si>
  <si>
    <t>Izdelava jaška v sestavi: betonski podstavek C12/15 1,30x1,30 m, višine do 0,40 m  na podložni beton d=10 cm, betonska cev fi 80 cm L= 1 m, AB konusni nastavek 80/30 cm, z vsem opažnim in drugim materialom za izvedbo jaška, vključno z izdelavo mulde. Dejanska višina jaška je določena z niveleto kanala in višino terena in se prilagaja z višino in številom betonskih cevi in pokrova (svetla višina jaška je 1 m).</t>
  </si>
  <si>
    <t>Dobava in vgradnja LTŽ pokrova po EN124 D400 vključno z AB obročem, gumi tesnilom, premera 600 mm z odprtinami za prezračevanje - pod voznimi površinami (npr. PAM REXEL CDRX60BF).</t>
  </si>
  <si>
    <t>Dobava in vgradnja LTŽ pokrova po EN124 B125 vključno z AB obročem, gumi tesnilom, premera 600 mm - nevozne površine. (npr. PAM REXEL CDRX60AF).</t>
  </si>
  <si>
    <t>Dobava in vgradnja LTŽ pokrova po EN124 B125 vključno z AB obročem, gumi tesnilom, premera 600 mm z odprtinami za prezračevanje - nevozne površine (npr. PAM REXEL CDRX60BF).</t>
  </si>
  <si>
    <t>Dokončanje požiralnika iz B.C. cevi DN 500, z LTŽ rešetko nosilnosti 250 kN ravno, obdelavo priključka na odtok in dna, globine 1 m, skupaj z dobavo materiala.</t>
  </si>
  <si>
    <t>Dokončanje požiralnika iz B.C. cevi DN 500, vtok pod robnikom, obdelavo priključka na odtok in dna, globine 1 m, skupaj z dobavo materiala z betonskim pokrovom svetle odprtine 40x40 cm.</t>
  </si>
  <si>
    <t>Obdelava že izdelanega dodatnega priključka na betonskem jašku za PEHD cev vključno do DN 250mm.</t>
  </si>
  <si>
    <t>Preizkus vodotesnosti kanalizacije.</t>
  </si>
  <si>
    <t>Široki strojni izkop zemljine III. ktg v suhem terenu. Naklon brežin 70° z odlaganjem na rob izkopa, skupaj:</t>
  </si>
  <si>
    <t>Strojni izkop humusa v sloju debeline do 20 cm z odvozom na deponijo, skupaj:</t>
  </si>
  <si>
    <t>Planiranje dna gradbene jame s točnostjo +/-1cm, skupaj:</t>
  </si>
  <si>
    <t xml:space="preserve">Zasip z materialom od izkopa v plasteh po 30 cm z grobim planiranjem plasti in valjanjem do zgoščenosti po MPP &gt; 95%. </t>
  </si>
  <si>
    <t>Zasipanje z nevezanim materialom po SIST 13242:2003, vgrajevanje in zahteve materiala po TSC 06.200:2003; 0-63 mm (tampon), vključno z dobavo, komprimiranjem in finim planiranjem v plasti 20 cm, skupaj:</t>
  </si>
  <si>
    <t>Dobava in vgradnja gramoznega materiala frakcij 16-32mm, debeline 20 cm (doskočišče).</t>
  </si>
  <si>
    <t>Dobava in polaganje filca, kot ločilne plasti med mivko in gramozom.</t>
  </si>
  <si>
    <t>Dobava ter posipanje mivke v debelini 30 cm (doskočišče).</t>
  </si>
  <si>
    <t>Izdelava obrabne in zaporne plasti bituminizirane zmesi AC8 surf B50/70 A4 v debelini 4 cm (asfaltirano igrišče).</t>
  </si>
  <si>
    <t>Dobava in vgradnja drenažnega asfalta za atletsko stezo v debelini 6 cm.</t>
  </si>
  <si>
    <t>Dobava in vgradnja tartana v debelini 1,5 cm.</t>
  </si>
  <si>
    <t>Dobava in polaganje betonskih robnikov 8/20/100 cm na betonsko posteljico iz C12/15, vključno s fugiranjem, dolžina skupaj:</t>
  </si>
  <si>
    <t>Izdelava AB tribune ob igrišču v dolžini 17,6 m. Postavka zajema:</t>
  </si>
  <si>
    <t xml:space="preserve"> -  vertikalno opažanje tribun</t>
  </si>
  <si>
    <t>Izdelava AB stopnic ob igrišču v dolžini 16,8 m. Postavka zajema:</t>
  </si>
  <si>
    <t>-  vertikalno opažanje stopnic</t>
  </si>
  <si>
    <t>Izdelava AB zidu ob igrišču debeline 15 cm, višine 0,5 m in skupne dolžine 11,25 m. Postavka zajema:</t>
  </si>
  <si>
    <t>- vertikalno opažanje stene</t>
  </si>
  <si>
    <t>- vertikalno opažanje temelja</t>
  </si>
  <si>
    <t>Široki strojni izkop zemljine III ktg. širine do 3 m, naklon brežin 45°, z odlaganjem na rob izkopa</t>
  </si>
  <si>
    <t>- struga</t>
  </si>
  <si>
    <t>- nabrežje</t>
  </si>
  <si>
    <t>Strojno in ročno planiranje novo oblikovanih površin:</t>
  </si>
  <si>
    <t>- ravne horizontalne površine</t>
  </si>
  <si>
    <t>- brežine</t>
  </si>
  <si>
    <t>Dovoz iz gradbiščne deponije in raztiranje humusa v sloju debeline 20 cm.</t>
  </si>
  <si>
    <t>Polaganje betonske koritnice širine dna 60 cm in višine 33 cm (po detajlu), vključno s transportom po gradišču.</t>
  </si>
  <si>
    <t>Dobava in polaganje betonske koritnice širine dna 60 cm in višine 33 cm (po detajlu).</t>
  </si>
  <si>
    <r>
      <t>Izdelava iztočne glave v novo strugo vodotoka za cev PVC φ200mm, vključno z oblogo struge s kamnitim lomljencem na podložnem betonu C12/15 (cca. 3m</t>
    </r>
    <r>
      <rPr>
        <vertAlign val="superscript"/>
        <sz val="11"/>
        <rFont val="Arial"/>
        <family val="2"/>
      </rPr>
      <t>2</t>
    </r>
    <r>
      <rPr>
        <sz val="11"/>
        <rFont val="Arial"/>
        <family val="2"/>
      </rPr>
      <t>).</t>
    </r>
  </si>
  <si>
    <t>Strojni izkop gradbene jame v terenu III. ktg, širine dna do 3.5m globine do 2.2m, naklon brežin 70°, z nakladanjem na prevozno sredstvo in odvozom na deponijo na razdalji do 10km, vključno z vsemi stroški ravnanja na deponiji.</t>
  </si>
  <si>
    <t>Ročni izkop zemljine III. ktg z odmetom na rob gradbene jame.</t>
  </si>
  <si>
    <t>Planiranje zemeljskega planuma izkopa.</t>
  </si>
  <si>
    <t>Dobava drobljenca in izdelava nevezane nosilne plasti enakomerno zrnatega drobljenca po SIST 13242:2003, vgrajevanje in zahteve materiala po TSC 06.200:2003; 0-32 mm (tampon) iz kamnine v debelini 20 cm.</t>
  </si>
  <si>
    <t>Fino planiranje, odstranjevanje kamna, sejanje travne mešanice 30 g/m2 in dodajanje granulat mineralnega gnjojila 30 g/m2,  z valjanjem s travnim valjarjem.</t>
  </si>
  <si>
    <t>Horizontalni ločni opaž stropne plošče propusta, z razopaževanjem in čiščenjem opaža. Višina podpiranja do 0,9 m.</t>
  </si>
  <si>
    <r>
      <t>Dobava in vgrajevanje betona C25/30 v AB konstrukcije - temeljna plošča pr. 0,12 do 0,2m</t>
    </r>
    <r>
      <rPr>
        <vertAlign val="superscript"/>
        <sz val="11"/>
        <rFont val="Arial"/>
        <family val="2"/>
      </rPr>
      <t>3</t>
    </r>
    <r>
      <rPr>
        <sz val="11"/>
        <rFont val="Arial"/>
        <family val="2"/>
      </rPr>
      <t>/m</t>
    </r>
    <r>
      <rPr>
        <vertAlign val="superscript"/>
        <sz val="11"/>
        <rFont val="Arial"/>
        <family val="2"/>
      </rPr>
      <t>2</t>
    </r>
  </si>
  <si>
    <r>
      <t>Dobava in vgrajevanje betona C25/30 v AB konstrukcije - stene pr. 0,12 do 0,2m</t>
    </r>
    <r>
      <rPr>
        <vertAlign val="superscript"/>
        <sz val="11"/>
        <rFont val="Arial"/>
        <family val="2"/>
      </rPr>
      <t>3</t>
    </r>
    <r>
      <rPr>
        <sz val="11"/>
        <rFont val="Arial"/>
        <family val="2"/>
      </rPr>
      <t>/m</t>
    </r>
    <r>
      <rPr>
        <vertAlign val="superscript"/>
        <sz val="11"/>
        <rFont val="Arial"/>
        <family val="2"/>
      </rPr>
      <t>2</t>
    </r>
  </si>
  <si>
    <r>
      <t>Dobava in vgrajevanje betona C25/30 v AB konstrukcije - stropna plošča propusta, pr. 0,12 do 0,2m</t>
    </r>
    <r>
      <rPr>
        <vertAlign val="superscript"/>
        <sz val="11"/>
        <rFont val="Arial"/>
        <family val="2"/>
      </rPr>
      <t>3</t>
    </r>
    <r>
      <rPr>
        <sz val="11"/>
        <rFont val="Arial"/>
        <family val="2"/>
      </rPr>
      <t>/m</t>
    </r>
    <r>
      <rPr>
        <vertAlign val="superscript"/>
        <sz val="11"/>
        <rFont val="Arial"/>
        <family val="2"/>
      </rPr>
      <t>2</t>
    </r>
  </si>
  <si>
    <t>Dobava in vgradnja armature S500 (armaturne palice in armaturne mreže skupaj).</t>
  </si>
  <si>
    <t>Dobava in polaganje betonskih robnikov 15/25/100 cm na betonsko posteljico iz C12/15, vključno s fugiranjem.</t>
  </si>
  <si>
    <t>Ponovno oblaganje struge Lokavščka na iztoku AB propusta s kamnitim lomljencem, ki je bil predhodno odstranjen.</t>
  </si>
  <si>
    <t>Ponovna montaža pocinkane ograje.</t>
  </si>
  <si>
    <t>Poglobitev obstoječega plinovoda. Postavka zajema montažo vseh potrebnih cevi oziroma fazonskih kosov za poglobitev cevi. Višina temena je predvidena 20 cm pod dnom podložnega betona za AB propust. V postavko je zajeto tudi peščena posteljica, peščen obsip cevi in opozorilni trak.</t>
  </si>
  <si>
    <r>
      <t>Izdelava novega izpusta za B.C. φ50 cm. Postavka zajema dobavo in montažo nove B.C. DN 50 dolžine 8 m polno obbetonirane (0.45m</t>
    </r>
    <r>
      <rPr>
        <vertAlign val="superscript"/>
        <sz val="11"/>
        <rFont val="Arial"/>
        <family val="2"/>
      </rPr>
      <t>3</t>
    </r>
    <r>
      <rPr>
        <sz val="11"/>
        <rFont val="Arial"/>
        <family val="2"/>
      </rPr>
      <t>/m) ter izdelavo iztočne glave v Lokavšček.</t>
    </r>
  </si>
  <si>
    <t>Izdelava novega cestnega požiralnika iz B.C. cevi DN 50 cm, z izkopom, zasipom, betonskim temeljem, vtok pod robnikom, obdelavo priključka na odtok, globine 1.0 m.</t>
  </si>
  <si>
    <t>Široki strojni izkop zemljine III. ktg v suhem terenu. Naklon brežin 70° z odlaganjem na rob izkopa.</t>
  </si>
  <si>
    <t>Planiranje dna gradbene jame s točnostjo +/-1cm.</t>
  </si>
  <si>
    <t>Zasipanje z nevezanim materialom po SIST 13242:2003, vgrajevanje in zahteve materiala po TSC 06.200:2003; 0-63 mm (tampon), vključno z dobavo, komprimiranjem in finim planiranjem v plasti 20 cm.</t>
  </si>
  <si>
    <t>Zasip z materialom od izkopa v plasteh po 30 cm z grobim planiranjem plasti in valjnanjem do zgoščenosti po MPP &gt; 95%.</t>
  </si>
  <si>
    <t>Dobava in vgradnja drenažnega betona v debelini 15 cm.</t>
  </si>
  <si>
    <t>Izdelava obrabne in zaporne plasti bituminizirane zmesi AC8 surf B50/70 A4 v debelini 4 cm (pločnik).</t>
  </si>
  <si>
    <t>Dobava in polaganje betonskih tlakovcev dimenzij različnih dimenzij, debeline 6 cm, na peščeno posteljico debeline 10 cm in fugiranje s kremenčevim peskom.</t>
  </si>
  <si>
    <t>Dobava in polaganje betonskih tlakovcev različnih dimenzij in barv. Debelina je 6 cm. Postavka vključuje tudi dobavo in razgrinjanje drenažne malte v debelini do 3 cm in fugiranjem s kremenčevim peskom.</t>
  </si>
  <si>
    <t>Dobava in montaža prefabriciranih betonskih plošč dimenzij 90/140/8 cm. Postavka zajema tudi fugiranje s kremenčevim peskom.</t>
  </si>
  <si>
    <t>Dobava in montaža prodca premera do 10 cm potopljenega v beton. Debelina plasti je 18 cm (mačje glave).</t>
  </si>
  <si>
    <t>Dobava in polaganje betonskih robnikov 8/20/100 cm na betonsko posteljico iz C12/15, vključno s fugiranjem.</t>
  </si>
  <si>
    <t>Izdelava AB plošče za klančino ob igrišču dolžine 7.5m, širine 1,35 m in debeline 15 cm. Postavka zajema tudi minimalno armaturo, opaž ter podložni beton.</t>
  </si>
  <si>
    <t>Izdelava AB stopnic ob atriju v dolžini 3,25 m. Postavka zajema:</t>
  </si>
  <si>
    <r>
      <t>- dobava in vgradnja nearmiranega podložnega betona C12/15 pr. 0,1m</t>
    </r>
    <r>
      <rPr>
        <vertAlign val="superscript"/>
        <sz val="11"/>
        <rFont val="Arial"/>
        <family val="2"/>
      </rPr>
      <t>3</t>
    </r>
    <r>
      <rPr>
        <sz val="11"/>
        <rFont val="Arial"/>
        <family val="2"/>
      </rPr>
      <t xml:space="preserve">/m </t>
    </r>
  </si>
  <si>
    <r>
      <t>- dobava in vgradnja armiranega betona C 25/30 v stopnice dimenzij 17x30cm pr. 0,12-0,20m</t>
    </r>
    <r>
      <rPr>
        <vertAlign val="superscript"/>
        <sz val="11"/>
        <rFont val="Arial"/>
        <family val="2"/>
      </rPr>
      <t>3</t>
    </r>
    <r>
      <rPr>
        <sz val="11"/>
        <rFont val="Arial"/>
        <family val="2"/>
      </rPr>
      <t>/m</t>
    </r>
  </si>
  <si>
    <t>- dobava in vgradnja minimalne armature S500 (armaturne palice in mreže skupaj)</t>
  </si>
  <si>
    <t>- vertikalno opažanje stopnic</t>
  </si>
  <si>
    <t>Dobava in montaža prefabriciranih betonskih klopi U-oblike. Višina klopi 45cm, širina klopi 60cm, debeline stojine 9 cm ter pasnice 8 cm.</t>
  </si>
  <si>
    <t>Dobava in montaža lesenih letev dimenzije 5x5x400cm, vključno z INOX profilom za vijačenje v betonsko klop. Dolžina letev glede na dolžino betonskih prefabriciranih elementov, na katere se montirajo. Končna obdelava in zaščita lesa, trd les.</t>
  </si>
  <si>
    <t>Rušenje obstoječečega kanala iz B.C. in/ali PE cevi, polno obbetoniranih, svetlega premera do 300 mm z odvozom na trajno deponijo po izbiri izvajalca z vsemi stroški.</t>
  </si>
  <si>
    <t>Rušenje obstoječečega kanala iz BC in/ali PE cevi, polno obbetoniranih, svetlega premera do vključno 1000 mm z odvozom na trajno deponijo po izbiri izvajalca z vsemi stroški.</t>
  </si>
  <si>
    <t>Strojni izkop jarkov za kanalizacijo v III. ktg v suhem terenu, širine dna do 1.81m globine do 2.5m, naklon brežin 70°, z nakladanjem na prevozno sredstvo in odvozom na deponijo na razdalji do 10 km, vključno z vsemi stroški ravnanja na deponiji.</t>
  </si>
  <si>
    <t>Planiranje dna rova kanalizacije s točnostjo +/- 1 cm.</t>
  </si>
  <si>
    <r>
      <t>Dobava in polaganje cevi BC φ80 na betonsko posteljico C12/15 debeline 10 cm z delnim  obbetoniranjem po detajlu (0.78 m</t>
    </r>
    <r>
      <rPr>
        <vertAlign val="superscript"/>
        <sz val="11"/>
        <rFont val="Arial"/>
        <family val="2"/>
      </rPr>
      <t>3</t>
    </r>
    <r>
      <rPr>
        <sz val="11"/>
        <rFont val="Arial"/>
        <family val="2"/>
      </rPr>
      <t>/m).</t>
    </r>
  </si>
  <si>
    <r>
      <t>Dobava in polaganje cevi BC φ30 na betonsko posteljico C12/15 debeline 10 cm z delnim  obbetoniranjem po detajlu (0.29 m</t>
    </r>
    <r>
      <rPr>
        <vertAlign val="superscript"/>
        <sz val="11"/>
        <rFont val="Arial"/>
        <family val="2"/>
      </rPr>
      <t>3</t>
    </r>
    <r>
      <rPr>
        <sz val="11"/>
        <rFont val="Arial"/>
        <family val="2"/>
      </rPr>
      <t>/m).</t>
    </r>
  </si>
  <si>
    <r>
      <t>Dobava in polaganje PE HD cevi DN400  na betonsko posteljico C12/15 debeline 10 cm z delnim obbetoniranjem po detajlu (0.28 m</t>
    </r>
    <r>
      <rPr>
        <vertAlign val="superscript"/>
        <sz val="11"/>
        <rFont val="Arial"/>
        <family val="2"/>
      </rPr>
      <t>3</t>
    </r>
    <r>
      <rPr>
        <sz val="11"/>
        <rFont val="Arial"/>
        <family val="2"/>
      </rPr>
      <t>/m).</t>
    </r>
  </si>
  <si>
    <r>
      <t>Dobava in polaganje PE HD cevi DN250  na betonsko posteljico C12/15 debeline 10 cm z delnim obbetoniranjem po detajlu (0.18 m</t>
    </r>
    <r>
      <rPr>
        <vertAlign val="superscript"/>
        <sz val="11"/>
        <rFont val="Arial"/>
        <family val="2"/>
      </rPr>
      <t>3</t>
    </r>
    <r>
      <rPr>
        <sz val="11"/>
        <rFont val="Arial"/>
        <family val="2"/>
      </rPr>
      <t>/m).</t>
    </r>
  </si>
  <si>
    <r>
      <t>Dobava in polaganje PE HD cevi DN200 na betonsko posteljico C12/15 debeline 10 cm z delnim obbetoniranjem po detajlu (0.16 m</t>
    </r>
    <r>
      <rPr>
        <vertAlign val="superscript"/>
        <sz val="11"/>
        <rFont val="Arial"/>
        <family val="2"/>
      </rPr>
      <t>3</t>
    </r>
    <r>
      <rPr>
        <sz val="11"/>
        <rFont val="Arial"/>
        <family val="2"/>
      </rPr>
      <t>/m).</t>
    </r>
  </si>
  <si>
    <r>
      <t>Dobava in polaganje PE HD cevi DN160 na betonsko posteljico C12/15 debeline 10 cm z delnim obbetoniranjem po detajlu (0.14 m</t>
    </r>
    <r>
      <rPr>
        <vertAlign val="superscript"/>
        <sz val="11"/>
        <rFont val="Arial"/>
        <family val="2"/>
      </rPr>
      <t>3</t>
    </r>
    <r>
      <rPr>
        <sz val="11"/>
        <rFont val="Arial"/>
        <family val="2"/>
      </rPr>
      <t>/m).</t>
    </r>
  </si>
  <si>
    <t>Izdelava jaška v sestavi: betonski podstavek C12/15 0,94x0,94 m, višine 0,25 m na podložni beton d=10 cm, betonska cev fi 60 cm L= 1 m,  z vsem opažnim in drugim materialom za izvedbo jaška, vključno z izdelavo mulde. Dejanska višina jaška je določena z niveleto kanala in višino terena in se prilagaja z višino in številom betonskih cevi in pokrova (svetla višina jaška do 1.5 m).</t>
  </si>
  <si>
    <t>Izdelava jaška v sestavi: betonski podstavek C12/15 1,30x1,30 m, višine do 0,40 m na podložni beton d=10 cm, betonska cev fi 80 cm L= 1 m, AB konusni nastavek 80/60 cm, z vsem opažnim in drugim materialom za izvedbo jaška, vključno z izdelavo mulde. Dejanska višina jaška je določena z niveleto kanala in višino terena in se prilagaja z višino in številom betonskih cevi in pokrova (svetla višina jaška do 2.0 m).</t>
  </si>
  <si>
    <t>Izdelava jaška v sestavi: betonski podstavek C12/15 1,30x1,30 m, višine do 0,63 m na podložni beton d=10 cm, betonska cev fi 100 cm L= 1 m, AB konusni nastavek 100/60 cm, z vsem opažnim in drugim materialom za izvedbo jaška, vključno z izdelavo mulde. Dejanska višina jaška je določena z niveleto kanala in višino terena in se prilagaja z višino in številom betonskih cevi in pokrova.</t>
  </si>
  <si>
    <t>Dobava in vgradnja pokrova iz litega železa po EN124 B125 vključno z AB obročem, gumi tesnilom, premera 600 mm z odprtinami za prezračevanje-nevozne površine (npr. PAM REXEL CDRX60BF).</t>
  </si>
  <si>
    <t>Dobava in vgradnja pokrova iz litega železa po EN124 C250 vključno z AB obročem, gumi tesnilom, premera 600mm z odprtinami za prezračevanje-nevozne površine (npr. PAM REXEL CDRX60BF).</t>
  </si>
  <si>
    <t>Izdelava požiralnika iz B.C. cevi DN 500, z izkopom, zasipom, betonskim temeljem, LTŽ rešetko nosilnosti 250 kN ravno, obdelavo priključka na odtok, globine 1.0 m.</t>
  </si>
  <si>
    <t>Izdelava požiralnika iz B.C. cevi DN 500, z izkopom, zasipom, betonskim temeljem, LTŽ rešetko nosilnosti 250 kN ravno, obdelavo vtoka in iztoka:</t>
  </si>
  <si>
    <t>Izdelava slepega prikjlučka na cevi BC DN 100cm za cev PEHD DN 160mm.</t>
  </si>
  <si>
    <r>
      <t xml:space="preserve">Strojni in deloma ročni izkop kabelskega kanala  v terenu  III. do IV. ktg. dim. 0,4x1,0 m, izdelava posteljice z nabitim peskom granulacije 3-7 mm ali mivko v debelini 10 cm, polaganje 2x stigmaflex cevi </t>
    </r>
    <r>
      <rPr>
        <sz val="11"/>
        <rFont val="Symbol"/>
        <family val="1"/>
      </rPr>
      <t>f</t>
    </r>
    <r>
      <rPr>
        <sz val="11"/>
        <rFont val="Arial CE"/>
        <family val="2"/>
      </rPr>
      <t>110 mm, zasipanje s peskom granulacije 3-7 mm v sloju 10 cm z nabijanjem, zasip z izkopanim materialom ter nabijanje v slojih deb. 20 cm, polaganje ozemljilnega valjanca, polaganje PVC opozorilnega traku, odvoz odvečnega materiala ter urejanje okolice.</t>
    </r>
  </si>
  <si>
    <r>
      <t xml:space="preserve">Strojni in deloma ročni izkop kabelskega kanala  v terenu  III. do IV. ktg. dim. 0,4x1,0 m, izdelava posteljice z nabitim peskom granulacije 3-7 mm ali mivko v debelini 10 cm, polaganje 2x stigmaflex cevi </t>
    </r>
    <r>
      <rPr>
        <sz val="11"/>
        <rFont val="Symbol"/>
        <family val="2"/>
      </rPr>
      <t>f</t>
    </r>
    <r>
      <rPr>
        <sz val="11"/>
        <rFont val="Arial CE"/>
        <family val="2"/>
      </rPr>
      <t>110 mm, zasipanje s peskom granulacije 3-7 mm v sloju 10 cm z nabijanjem, zasip z izkopanim materialom ter nabijanje v slojih deb. 20 cm, polaganje ozemljilnega valjanca, polaganje PVC opozorilnega traku, odvoz odvečnega materiala ter urejanje okolice (obnova obstoječe TK kabelske kanalizacije).</t>
    </r>
  </si>
  <si>
    <r>
      <t>Izdelava tipskega manipulativnega betonskega kabelskega jaška</t>
    </r>
    <r>
      <rPr>
        <sz val="11"/>
        <rFont val="Arial"/>
        <family val="2"/>
      </rPr>
      <t xml:space="preserve"> dim. 120x120x120 cm, z ltž pokrovom za lahki promet z napisom TELEFON.</t>
    </r>
  </si>
  <si>
    <r>
      <t xml:space="preserve">Dobava in montaža stigmaflex cevi </t>
    </r>
    <r>
      <rPr>
        <sz val="11"/>
        <rFont val="Symbol"/>
        <family val="2"/>
      </rPr>
      <t xml:space="preserve">f </t>
    </r>
    <r>
      <rPr>
        <sz val="11"/>
        <rFont val="Arial CE"/>
        <family val="2"/>
      </rPr>
      <t>110 mm, komplet s spojnimi elementi, polaganje v že pripravljen jarek.</t>
    </r>
  </si>
  <si>
    <t>Pocinkan valjenec FeZn 25x4mm, položen v izkopan jarek.</t>
  </si>
  <si>
    <t>Polaganje rumenega PVC opozorilnega traku z napisom "POZOR TELEFONSKI KABEL" v izkopan kabelski jarek.</t>
  </si>
  <si>
    <t>Odklop in demontaža obstoječega TK voda iz obstoječe kabelske kanalizacije (izvede TELEKOM SLOVENIJE).</t>
  </si>
  <si>
    <t>Ponovno uvlačenje TK voda v novo kabelsko kanalizacijo (izvede TELEKOM SLOVENIJE).</t>
  </si>
  <si>
    <t>Odstranitev obstoječih betonskih jaškov, odvoz odvečnega materiala v trajno deponijo.</t>
  </si>
  <si>
    <r>
      <t xml:space="preserve">Odstranitev obstoječe kabeske kanalizacije izdelane iz salonit cevi 1 x </t>
    </r>
    <r>
      <rPr>
        <sz val="11"/>
        <rFont val="Symbol"/>
        <family val="2"/>
      </rPr>
      <t>f</t>
    </r>
    <r>
      <rPr>
        <sz val="11"/>
        <rFont val="Arial CE"/>
        <family val="2"/>
      </rPr>
      <t>120mm in odvoz v trajno deponijo.</t>
    </r>
  </si>
  <si>
    <t>Drobni, vezni material in manipulativni stroški.</t>
  </si>
  <si>
    <t>Nadzor upravljalcev komunalnih naprav.</t>
  </si>
  <si>
    <t>Uskladitev križanj kabelske kanalizacije z ostalimi podzemnimi komunalnimi instalacijami.</t>
  </si>
  <si>
    <t>Zakoličba trase kablovoda ter vpis poteka trase kablovodov v kataster podzemnih vodov komunalnih naprav.</t>
  </si>
  <si>
    <r>
      <t xml:space="preserve">Strojni in deloma ročni izkop kabelskega kanala  v terenu III. do IV.ktg. dim. 0,4x1,0 m, izdelava posteljice z nabitim peskom granulacije 3-7 mm ali mivko v debelini 10 cm, polaganje stigmaflex cevi 2x </t>
    </r>
    <r>
      <rPr>
        <sz val="11"/>
        <rFont val="Symbol"/>
        <family val="2"/>
      </rPr>
      <t>f</t>
    </r>
    <r>
      <rPr>
        <sz val="11"/>
        <rFont val="Arial CE"/>
        <family val="2"/>
      </rPr>
      <t>160 mm +2x  fi110 mm, zasipanje s peskom granulacije 3-7 mm v sloju deb. 10 cm z nabijanjem, zasip z izkopanim materialom ter nabijanje po slojih deb. 20 cm, polaganje ozemljilnega valjanca, polaganje PVC opozorilnega traku, odvoz odvečnega materiala ter urejanje okolice.</t>
    </r>
  </si>
  <si>
    <r>
      <t xml:space="preserve">Strojni in deloma ročni izkop kabelskega kanala  v terenu III. do IV. ktg., dim. 0,4x1,0 m, izdelava posteljice z nabitim peskom granulacije 3-7 mm ali mivko v debelini 10 cm, polaganje 1x stigmaflex cevi </t>
    </r>
    <r>
      <rPr>
        <sz val="11"/>
        <rFont val="Symbol"/>
        <family val="2"/>
      </rPr>
      <t>f</t>
    </r>
    <r>
      <rPr>
        <sz val="11"/>
        <rFont val="Arial CE"/>
        <family val="2"/>
      </rPr>
      <t>75 mm, zasipanje s peskom granulacije 3-7 mm v sloju deb. 10 cm z nabijanjem, zasip z izkopanim materialom ter nabijanje po slojih deb. 20 cm, polaganje ozemljilnega valjanca, polaganje PVC opozorilnega traku, odvoz odvečnega materiala ter urejanje okolice.</t>
    </r>
  </si>
  <si>
    <r>
      <t>Izdelava tipskega manipulativnega betonskega kabelskega jaška</t>
    </r>
    <r>
      <rPr>
        <sz val="11"/>
        <rFont val="Arial"/>
        <family val="2"/>
      </rPr>
      <t>, dim.120x120x120 cm zalit z betonom C25/30, ustrezno armaturo, ltž pokrovom za lahki promet z napisom ELEKTRIKA.</t>
    </r>
  </si>
  <si>
    <r>
      <t>Izdelava tipskega manipulativnega betonskega kabelskega jaška</t>
    </r>
    <r>
      <rPr>
        <sz val="11"/>
        <rFont val="Arial"/>
        <family val="2"/>
      </rPr>
      <t xml:space="preserve"> dim. 100x100x100 cm, zalit z betonom C25/30 in ustrezno armaturo, z ltž pokrovom za lahki promet z napisom ELEKTRIKA.</t>
    </r>
  </si>
  <si>
    <r>
      <t>Izdelava tipskega kabelskega jaška pri svetilkah JR</t>
    </r>
    <r>
      <rPr>
        <sz val="11"/>
        <rFont val="Arial"/>
        <family val="2"/>
      </rPr>
      <t xml:space="preserve">, cev dim. </t>
    </r>
    <r>
      <rPr>
        <sz val="11"/>
        <rFont val="Symbol"/>
        <family val="2"/>
      </rPr>
      <t>f</t>
    </r>
    <r>
      <rPr>
        <sz val="11"/>
        <rFont val="Arial"/>
        <family val="2"/>
      </rPr>
      <t xml:space="preserve">40x40cm, obbetoniran z betonom C25/30, ltž pokrovom za lahki promet z napisom JAVNA RAZSVETLJAVA.  </t>
    </r>
  </si>
  <si>
    <r>
      <t>Izdelava tipskega kabelskega jaška pri svetilkah JR</t>
    </r>
    <r>
      <rPr>
        <sz val="11"/>
        <rFont val="Arial"/>
        <family val="2"/>
      </rPr>
      <t>, cev dim.</t>
    </r>
    <r>
      <rPr>
        <sz val="11"/>
        <rFont val="Symbol"/>
        <family val="2"/>
      </rPr>
      <t>f</t>
    </r>
    <r>
      <rPr>
        <sz val="11"/>
        <rFont val="Arial"/>
        <family val="2"/>
      </rPr>
      <t>60cm, obbetoniran z betonom C25/30, ltž pokrovom za lahki promet z napisom JAVNA RAZSVETLJAVA, pod merilnim mestom JR.</t>
    </r>
  </si>
  <si>
    <r>
      <t xml:space="preserve">Dobava in montaža stigmaflex cevi </t>
    </r>
    <r>
      <rPr>
        <sz val="11"/>
        <rFont val="Symbol"/>
        <family val="2"/>
      </rPr>
      <t xml:space="preserve">f </t>
    </r>
    <r>
      <rPr>
        <sz val="11"/>
        <rFont val="Arial CE"/>
        <family val="2"/>
      </rPr>
      <t>160 mm, komplet s spojnimi elementi, polaganje v že pripravljen jarek.</t>
    </r>
  </si>
  <si>
    <r>
      <t xml:space="preserve">Dobava in montaža stigmaflex cevi </t>
    </r>
    <r>
      <rPr>
        <sz val="11"/>
        <rFont val="Symbol"/>
        <family val="2"/>
      </rPr>
      <t xml:space="preserve">f </t>
    </r>
    <r>
      <rPr>
        <sz val="11"/>
        <rFont val="Arial CE"/>
        <family val="2"/>
      </rPr>
      <t>75 mm, komplet s spojnimi elementi, polaganje v že pripravljen jarek.</t>
    </r>
  </si>
  <si>
    <t>Polaganje rdečega PVC opozorilnega traku z napisom "POZOR ENERGETSKI KABEL" v izkopan kabelski jarek.</t>
  </si>
  <si>
    <t>Odklop in demontaža obstoječih stebrov javne razsvetljave ter odvoz na deponijo.</t>
  </si>
  <si>
    <t>Odklop in demontaža obstoječega voda javne razsvetljave.</t>
  </si>
  <si>
    <t>Odstranitev obstoječih betonskih jaškov, odvoz odvečnega materiala na deponijo.</t>
  </si>
  <si>
    <r>
      <t xml:space="preserve">Odstranitev obstoječe kabeske kanalizacije izdelane iz salonit cevi 2x </t>
    </r>
    <r>
      <rPr>
        <sz val="11"/>
        <rFont val="Symbol"/>
        <family val="2"/>
      </rPr>
      <t>f</t>
    </r>
    <r>
      <rPr>
        <sz val="11"/>
        <rFont val="Arial CE"/>
        <family val="2"/>
      </rPr>
      <t>120 mm.</t>
    </r>
  </si>
  <si>
    <t>Zakoličba trase kablovoda ter vpis poteka trase kablovodov kataster podzemnih vodov komunalnih naprav.</t>
  </si>
  <si>
    <t>Zakoličba lokacije in gabaritov TP ter kabelske kanalizacije.</t>
  </si>
  <si>
    <t>Izkop jame dim.: 2,5x2,5x1,4 m za kabelski jašek 1,5x1,5x1,0m (svetle mere) v terenu 3. in 4. ktg., odvoz odvečnega materiala v trajno deponijo, zasip in urejanje poškodovanih površin po končanih delih.</t>
  </si>
  <si>
    <t>Izdelava kabelskega jaška dim. 1,5x1,5x1,0m (svetle mere) z dvojnim ltž pokrovom 60x60cm, nosilnost 400kN z napisom ELEKTRIKA.</t>
  </si>
  <si>
    <t>Rezanje asfalta debeline do 10 cm.</t>
  </si>
  <si>
    <t>Odstranjevanje asfalta in odvoz v trajno deponijo vključno z plačilom vseh taks.</t>
  </si>
  <si>
    <r>
      <t xml:space="preserve">Strojni in deloma ročni izkop kabelskega kanala  v terenu III. do IV.ktg. dim. 0,6x1,0 m, izdelava posteljice z nabitim peskom granulacije 3-7 mm ali mivko v debelini 10 cm, polaganje 4x stigmaflex cevi </t>
    </r>
    <r>
      <rPr>
        <sz val="11"/>
        <rFont val="Symbol"/>
        <family val="2"/>
      </rPr>
      <t xml:space="preserve">f </t>
    </r>
    <r>
      <rPr>
        <sz val="11"/>
        <rFont val="Arial CE"/>
        <family val="2"/>
      </rPr>
      <t xml:space="preserve">160 mm + 6x stigmaflex cevi fi110 mm, zasipanje s peskom granulacije 3-7 mm v sloju deb. 10 cm z nabijanjem, zasip z izkopanim materialom ter nabijanje po slojih deb.20 cm, polaganje ozemljilnega valjanca, polaganje PVC opozorilnega traku, odvoz odvečnega materiala ter urejanje okolice. </t>
    </r>
  </si>
  <si>
    <r>
      <t xml:space="preserve">Dobava in montaža stigmaflex cevi 4x </t>
    </r>
    <r>
      <rPr>
        <sz val="11"/>
        <rFont val="Symbol"/>
        <family val="2"/>
      </rPr>
      <t>f</t>
    </r>
    <r>
      <rPr>
        <sz val="11"/>
        <rFont val="Arial CE"/>
        <family val="2"/>
      </rPr>
      <t>160mm, komplet s spojnimi elementi, polaganje v že pripravljen jarek.</t>
    </r>
  </si>
  <si>
    <r>
      <t xml:space="preserve">Dobava in montaža stigmaflex cevi 6x </t>
    </r>
    <r>
      <rPr>
        <sz val="11"/>
        <rFont val="Symbol"/>
        <family val="2"/>
      </rPr>
      <t>f</t>
    </r>
    <r>
      <rPr>
        <sz val="11"/>
        <rFont val="Arial CE"/>
        <family val="2"/>
      </rPr>
      <t>110mm, komplet s spojnimi elementi, polaganje v že pripravljen jarek.</t>
    </r>
  </si>
  <si>
    <t>Zasipanje jarka z tamponom, nabijanje v plasteh in priprava na asfaltacijo.</t>
  </si>
  <si>
    <t>Polaganje opozorilnega traku z napisom POZOR ELEKTRIKA, po celotni trasi.</t>
  </si>
  <si>
    <t xml:space="preserve">Prebijanje sten obstoječega betonskega jaška in vzidava novopoloženih stigmaflex cevi. </t>
  </si>
  <si>
    <t>Odvoz odvečnega materiala v trajno deponijo vključno z plačilom vseh taks.</t>
  </si>
  <si>
    <t>Ponovna asfaltacija z plastjo grobega in finega asfalta.</t>
  </si>
  <si>
    <t>Stroški zavarovanja gradbišča.</t>
  </si>
  <si>
    <t>Stroški nadzora upravljavca el. omrežja.</t>
  </si>
  <si>
    <t>Izkop jame dim.: 6,5x4,5x1,0 m za kabelski jašek 1,5x1,5x1,0m v terenu 5 ktg, za tipsko montažno transformatosko postajo IMP tipa IMP2, odvoz odvečnega materiala v trajno deponijo, zasip in urejanje poškodovanih površin po končanih delih.</t>
  </si>
  <si>
    <t>Izdelava podložnega betona debeline 10 cm za temeljni podstavek (korito) TP.</t>
  </si>
  <si>
    <t>Izkop jarka za ozemljitev 0,4x0,6 m v terenu 5.ktg. Zasip in urejanje poškodovanih površin po končanih delih.</t>
  </si>
  <si>
    <t>Polaganje ozemljitev z valjencem FeZn 25x4mm, ozemljilni obroč okoli TP.</t>
  </si>
  <si>
    <t>Montaža križnih sponk 60x60 mm za spajanje valjenca in premaza z bitumnom.</t>
  </si>
  <si>
    <t>Zasipanje okolice TP z tamponom, nabijanje v plasteh in urejanje poškodovanih površin po končanih delih.</t>
  </si>
  <si>
    <t>Izdelava pločnika okoli TP iz pranih plošč 40x40cm, spredaj 2 vrsti, zadaj in pri straneh po eno vrsto.</t>
  </si>
  <si>
    <t>Stroški nadzora upravljavca omrežja.</t>
  </si>
  <si>
    <t>Raven ali reducirni drog cestne razsvetljave višine h = 9 m za montažo na siderno ploščo in prilagojen za močno burjo (&gt; 190 km/h), prilagojen za natik svetilke (fi = 12 0mm), vročecinkane izvedbe z debelino stene 4 mm, izdelanim mestom za ozemljitev, s priključno ploščo in kompletnim ožičenjem (NYY 4x 2,5mm2, l = 9 m), postavljen in motiran na siderno ploščo.</t>
  </si>
  <si>
    <t>Raven ali reducirni drog cestne razsvetljave višine h = 5 m za montažo na siderno ploščo in prilagojen za močno burjo (&gt; 190 km/h), prilagojen za natik svetilke (fi = 102 mm), vročecinkane izvedbe z debeljino stene 4 mm, izdelanim mestom za ozemljitev, s priključno ploščo in kompletnim ožičenjem (NYY 4x 2,5mm2, l = 5 m), postavljen in motiran na siderno ploščo.</t>
  </si>
  <si>
    <t>Sidrna plošča ustrezne dimenzije za dobavljene drogove cestne razsvetljave, skupaj z vijaki in vso potrebno opremo, montirana (zabetonirana) v ustrezen betonski temelj.</t>
  </si>
  <si>
    <t>Spodnja flančna za pokritje sidrne plošče in vijakov.</t>
  </si>
  <si>
    <t>Ozemljitev kovinskega droga javne razsvetljave, komplet s križno sponko, pritrdilnimi vijaki.</t>
  </si>
  <si>
    <r>
      <t>Dovodni kabel za OŠ E-A2Y2Y-J 2x(4x150)mm</t>
    </r>
    <r>
      <rPr>
        <vertAlign val="superscript"/>
        <sz val="11"/>
        <rFont val="Arial CE"/>
        <family val="2"/>
      </rPr>
      <t>2</t>
    </r>
    <r>
      <rPr>
        <sz val="11"/>
        <rFont val="Arial CE"/>
        <family val="2"/>
      </rPr>
      <t xml:space="preserve"> -črne barve pred polaganjem obvezno izmerit potrebno dolžino.</t>
    </r>
  </si>
  <si>
    <r>
      <t>Dovodni kabel za OŠ E-A2Y2Y-J 2x(4x150)mm</t>
    </r>
    <r>
      <rPr>
        <vertAlign val="superscript"/>
        <sz val="11"/>
        <rFont val="Arial CE"/>
        <family val="2"/>
      </rPr>
      <t>2</t>
    </r>
    <r>
      <rPr>
        <sz val="11"/>
        <rFont val="Arial CE"/>
        <family val="2"/>
      </rPr>
      <t xml:space="preserve"> -črne barve (pred polaganjem obvezno izmerit potrebno dolžino).</t>
    </r>
  </si>
  <si>
    <r>
      <t>Kabel NAYY za JR 4x16 + 2,5 mm</t>
    </r>
    <r>
      <rPr>
        <vertAlign val="superscript"/>
        <sz val="11"/>
        <rFont val="Arial"/>
        <family val="2"/>
      </rPr>
      <t>2</t>
    </r>
    <r>
      <rPr>
        <sz val="11"/>
        <rFont val="Arial"/>
        <family val="2"/>
      </rPr>
      <t xml:space="preserve"> položen v kabelsko kanalizacijo pred polaganjem obvezno izmerit potrebno dolžino.</t>
    </r>
  </si>
  <si>
    <t>Kabelski čevelj P3x95 za priklop kabla na dovodni kabel.</t>
  </si>
  <si>
    <t>Kabelski čevelj 16mm2 za priklop kablov v svetilkah.</t>
  </si>
  <si>
    <t>Zaščitna instalacijska cev fi 36, za svetilko javne razsvetljave montirano na zunanjo fasado objekta OŠ.</t>
  </si>
  <si>
    <t>Kabelski končnik 150 mm2.</t>
  </si>
  <si>
    <t>Kabelski končnik 16 mm2.</t>
  </si>
  <si>
    <t>Drobni in vezni material.</t>
  </si>
  <si>
    <t>Svetilka cestne razsvetljave za natik na kandelaber fi = 60 mm, ohišje iz poliestra, ojačanega s steklenimi vlakni, zaščitno polakiran v kovinsko sivi barvi. Ohišje in prirobnica za kandelaber tlačno ulita iz aluminija in polakirana z zaščitno metalizirano barvo, zapirač svetlobnotehničnega pokrova iz nerjavnega jekla, primarni reflektor z ravnim steklenim pokrovom z asimetrično porazdelitvijo svetilnosti, visokoučinkovita radialno fasetirana optika (RFO), zaščite IP 66, moči 150W, kot npr. razreda Siteco CX 100 comfort z redukcijo moči 5CX 622 E-1 PT1208 (pozitivna logika) (arhitekt si pridrži pravico izbire drugega tipa svetilke z enakimi karakteristikami, pred nabavo se uskladiti z arhitektom).</t>
  </si>
  <si>
    <t>Asimetrična svetilka cestne razsvetljave za natik na kandelaber fi = 60 mm, ohišje iz poliestra, ojačanega s steklenimi vlakni, zaščitno polakiran v kovinsko sivi barvi. Ohišje in prirobnica za kandelaber tlačno ulita iz aluminija in polakirana z zaščitno metalizirano barvo, zapirač svetlobnotehničnega pokrova iz nerjavnega jekla, primarni reflektor z ravnim steklenim pokrovom z asimetrično porazdelitvijo svetilnosti, visokoučinkovita radialno fasetirana optika (RFO), zaščite IP 66, moči 100W kot npr razreda Siteco CX 100 comfort 5CX 622 E-1 NS1208 z redukcijo moči (pozitivna logika) (arhitekt si pridrži pravico izbire drugega tipa svetilke z enakimi karakteristikami, pred nabavo se uskladiti z arhitektom).</t>
  </si>
  <si>
    <t xml:space="preserve">Zunanja svetilka BEGA 1 HIT-CE 150W G12 (8945), skupaj z vso potrebno opremo za el.priklop, z sidrno ploščo in vijaki za pritrditev droga ter okrasnimi pokrovi na spodnji strani pri privijanju stebra. </t>
  </si>
  <si>
    <t>Zamenjava žarnice na obstoječih svetilkah oz po potrebi zamenjava luči, katera bo ustrezala karakteristikam o dovoljeni osvetljenosti po uredbi o onesnaževanju vira svetlobe na okolje.</t>
  </si>
  <si>
    <t>Zidni nosilec za montažo svetilke JR na zid OŠ 0 stopinj .</t>
  </si>
  <si>
    <t>Meritve električnih instalacij: kratkostične zanke, okvarne zanke, delavanja zaščite.</t>
  </si>
  <si>
    <t>Svetlobno tehnične meritve.</t>
  </si>
  <si>
    <t>Pomoč elektrodistribucije.</t>
  </si>
  <si>
    <t>Električne meritve, pregledi, preizkusi, spuščanje v pogon.</t>
  </si>
  <si>
    <t>Uporaba avtodvigala s košem za montažo svetilk JR.</t>
  </si>
  <si>
    <t>Izvedba elektromontažnih del dovodni kabel KbV za TP Športni center in TP 20/0,4 kV Špornit center ni predmet obsega dela po tem popisu.</t>
  </si>
  <si>
    <t>Dobava in montaža zunanje kovinske merilne omare iz nerjavečega jekla dimenzij 600x800x300mm, mehanske zaščite IP55, enokrilna vrata, izrez z okencem za odčitovanje števca, izvrtina za montažo ključavnice elektro distribucije, izvrtina za montažo tipke za ponovni vklop omejevalnika toka.</t>
  </si>
  <si>
    <t>Tripolno PKI podnožje NV varovalk 100 A.</t>
  </si>
  <si>
    <t>NV varovalka 35A.</t>
  </si>
  <si>
    <t>Števec delovne energije z vgrajenim odklopnikom nastavljenim na 3x16A (kot npr. Landis ZMF 120 AB).</t>
  </si>
  <si>
    <t>Komunikacijski modul AD-CF.</t>
  </si>
  <si>
    <t>Kombiniran odvodniki prenapetosti B-C (Protec BS 25/275 100kA).</t>
  </si>
  <si>
    <t>Glavno stikalo za vgradnjo na letev 25 A, 3 polno.</t>
  </si>
  <si>
    <t>Avtomatski odklopnik 1 polni 6 A.</t>
  </si>
  <si>
    <t>Avtomatski odklopnik 3 polni 16 A.</t>
  </si>
  <si>
    <t>Instalacijski kontaktor 4 polni 25 A - 230 V (ETI R 25-40 230 V).</t>
  </si>
  <si>
    <t>PR rele 230 V.</t>
  </si>
  <si>
    <t>Foto celica.</t>
  </si>
  <si>
    <t>Menjalno stikalo za vgradnjo na letev avtomatsko-0-ročno.</t>
  </si>
  <si>
    <t>Dnevna programska ura.</t>
  </si>
  <si>
    <t>PEN zbiralka.</t>
  </si>
  <si>
    <t>Vrstna sponka VS16.</t>
  </si>
  <si>
    <t>Vrstna sponka VS4.</t>
  </si>
  <si>
    <t>Blokada vrstnih sponk.</t>
  </si>
  <si>
    <t>Letev za pritrditev varovalk in VS sponk.</t>
  </si>
  <si>
    <t>Instalacijsko korito za omare 40 x 60 mm.</t>
  </si>
  <si>
    <t>Izdelava betonskega podstavka za montažo merilne omarice JR dim. 600x600x350.</t>
  </si>
  <si>
    <t>Vse ožičeno in opremljeno z napisnimi tablicami.</t>
  </si>
  <si>
    <t>Izvedba elektromontažnih del je sestavni del izvedbe objekta šole.</t>
  </si>
  <si>
    <r>
      <t xml:space="preserve">Strojni in deloma ročni izkop kabelskega kanala v terenu  III. do IV. ktg. dim. 0,4x1,0 m, izdelava posteljice z nabitim peskom granulacije 3-7 mm ali mivko v deb. 10 cm, polaganje 2x stigmaflex cevi </t>
    </r>
    <r>
      <rPr>
        <sz val="11"/>
        <rFont val="Symbol"/>
        <family val="2"/>
      </rPr>
      <t>f</t>
    </r>
    <r>
      <rPr>
        <sz val="11"/>
        <rFont val="Arial CE"/>
        <family val="2"/>
      </rPr>
      <t xml:space="preserve">110 mm, zasipanje s peskom granulacije 3-7 mm v sloju deb.10 cm z nabijanjem, zasip z izkopanim materialom ter nabijanje v slojih deb. 20 cm, polaganje ozemljilnega valjanca, polaganje PVC opozorilnega traku, odvoz odvečnega materiala ter urejanje okolice. </t>
    </r>
  </si>
  <si>
    <r>
      <t>Izdelava tipskega manipulativnega betonskega kabelskega jaška</t>
    </r>
    <r>
      <rPr>
        <sz val="11"/>
        <rFont val="Arial"/>
        <family val="2"/>
      </rPr>
      <t>, dim. 120x120x120 cm, z ltž pokrovom za lahki promet z napisom TELEFON.</t>
    </r>
  </si>
  <si>
    <r>
      <t>Izdelava tipskega manipulativnega betonskega kabelskega jaška</t>
    </r>
    <r>
      <rPr>
        <sz val="11"/>
        <rFont val="Arial"/>
        <family val="2"/>
      </rPr>
      <t>, dim. 100x100x100 cm, z ltž pokrovom za lahki promet z napisom TELEFON.</t>
    </r>
  </si>
  <si>
    <t xml:space="preserve">Uvlačenje TK voda v novo kabelsko kanalizacijo. </t>
  </si>
  <si>
    <r>
      <t xml:space="preserve">Strojni in deloma ročni izkop kabelskega kanala v terenu  III. do IV. ktg. dim. 0,4x1,0 m, izdelava posteljice z nabitim peskom granulacije 3-7 mm ali mivko v debelini 10 cm, polaganje stigmafleks cevi 2x </t>
    </r>
    <r>
      <rPr>
        <sz val="11"/>
        <rFont val="Symbol"/>
        <family val="2"/>
      </rPr>
      <t>f</t>
    </r>
    <r>
      <rPr>
        <sz val="11"/>
        <rFont val="Arial CE"/>
        <family val="2"/>
      </rPr>
      <t xml:space="preserve">160 mm+2x fi110mm, zasipanje s peskom granulacije 3-7 mm v sloju deb. 10 cm z nabijanjem, zasip z izkopanim materialom ter nabijanje v slojih deb. 20 cm, polaganje ozemljilnega valjanca, polaganje PVC opozorilnega traku, odvoz odvečnega materiala ter urejanje okolice. </t>
    </r>
  </si>
  <si>
    <r>
      <t>Izdelava tipskega manipulativnega betonskega kabelskega jaška</t>
    </r>
    <r>
      <rPr>
        <sz val="11"/>
        <rFont val="Arial"/>
        <family val="2"/>
      </rPr>
      <t xml:space="preserve">, dim. 100x100x100cm, z  betonom C25/30 in ustrezno armaturo, z ltž pokrovom za lahki promet z napisom ELEKTRIKA.  </t>
    </r>
  </si>
  <si>
    <t>Meritve ventilacijskih sistemov, s strani pooblaščene ustanove in izdaja ustreznih certifikatov.</t>
  </si>
  <si>
    <t>8 00 07a</t>
  </si>
  <si>
    <t>Izdelava projekta izvedenih del (PID) za strojne instalacije.</t>
  </si>
  <si>
    <t>Izdelava navodil za obratovanje in vzdrževanje za strojne instalacije.</t>
  </si>
  <si>
    <r>
      <t xml:space="preserve">Dobava in montaža: Priporcionalna dozirna naprava za potrebe mehčanja </t>
    </r>
    <r>
      <rPr>
        <b/>
        <sz val="11"/>
        <rFont val="Arial"/>
        <family val="2"/>
      </rPr>
      <t>sanitarne vode</t>
    </r>
    <r>
      <rPr>
        <sz val="11"/>
        <rFont val="Arial"/>
        <family val="2"/>
      </rPr>
      <t>, sestavljena iz: impulzni vodomer, dozirni ventil, dozirna črpalka, sesalna garnitura z nivojskim stikalom, dozirna posoda 100 L, priključni kabel, mehčalno polnilo dozirne naprave.</t>
    </r>
  </si>
  <si>
    <r>
      <t xml:space="preserve">Dobava in montaža: Zidni hidrant "EURO" sestoječ iz: omarica za vgradnjo </t>
    </r>
    <r>
      <rPr>
        <b/>
        <sz val="11"/>
        <rFont val="Arial"/>
        <family val="2"/>
      </rPr>
      <t>v zid</t>
    </r>
    <r>
      <rPr>
        <sz val="11"/>
        <rFont val="Arial"/>
        <family val="2"/>
      </rPr>
      <t>, gibljiv priključek DN32, priključni ventil DN32, ročnik na zasun DN25, gumijasta tlačna cev DN25 na gibljivem kolutu, dolžine L= 30 m. Hidrant  opremljen s certifikatom USM GA z vpisanim letom veljavnosti.</t>
    </r>
  </si>
  <si>
    <t>Dobava in montaža: Gasilni aparat na suhi prah (ABC), komplet z nastavkom za pritrditev na zid in drobnim pritrdilnim materialom. Aparat opremljen s certifikatom USM GA z vpisanim letom veljavnosti.</t>
  </si>
  <si>
    <t>Dobava in montaža: Gasilni aparat na ogljikov dioksid (CO2), komplet z nastavkom za pritrditev na zid in drobnim pritrdilnim materialom. Aparat opremljen s certifikatom USM GA z vpisanim letom veljavnosti.</t>
  </si>
  <si>
    <t>Dobava in montaža: Korito iz inox pločevine, komplet z nosilnima stenskima konzolama, sifonom DN32, s čepom in drobnim pritrdilnim materialom.</t>
  </si>
  <si>
    <t>Dobava in montaža: Zidna pipa, z zaporno ročico in nastavkom za gumi cev, komplet s kromirano rozeto.</t>
  </si>
  <si>
    <t>Dobava in montaža: Kromirana stoječa enoročna mešalna baterija z veznima cevkama, 
komplet z: 
2×kotni ventil DN15, 
1× kromiran izliv s sifonom DN32, s čepom in zapiralnim mehanizmom.</t>
  </si>
  <si>
    <r>
      <t xml:space="preserve">Dobava in montaža: Umivalnik sestoječ iz: umivalnik iz sanitarne keramike, nosilna noga iz sanitarne keramike za montažo </t>
    </r>
    <r>
      <rPr>
        <b/>
        <sz val="11"/>
        <rFont val="Arial"/>
        <family val="2"/>
      </rPr>
      <t xml:space="preserve">na zid, </t>
    </r>
    <r>
      <rPr>
        <sz val="11"/>
        <rFont val="Arial"/>
        <family val="2"/>
      </rPr>
      <t>komplet z drobnim pritrdilnim materialom za montažo na zid.</t>
    </r>
  </si>
  <si>
    <t>Dobava in montaža: Kromirana stoječa enoročna mešalna baterija z veznima cevkama, komplet z: 
2×kotni ventil DN15, 
1× kromiran izliv s sifonom DN32, s čepom in zapiralnim mehanizmom.</t>
  </si>
  <si>
    <t xml:space="preserve">Dobava in montaža: Tušna kad iz sanitarne keramike, komplet z: odlivni kos s sifonskim lokom DN32, kromirana izlivna rozeta.  </t>
  </si>
  <si>
    <t>Dobava in montaža: Kabina za tuš z drsnimi vrati, iz plastične mase, komplet s pritrdilnim materialom.</t>
  </si>
  <si>
    <t>Dobava in montaža: Zidna tušna enoročna mešalna baterija, komplet s pršno glavo, gumi armirano opleteno vezno cevjo, držalomn za pršno glavo, kromiranima rozetama ter drobnim pritrdilnim in tesnilnim materialom.</t>
  </si>
  <si>
    <t>Dobava in montaža: Kopalna kad iz akrilnih smol, komplet z: nosilno podnožje iz pocinkanih jeklenih profilov, maskirni paneli, odlivni in prelivni ventil s sifonskim lokom DN32, kromiran čep z zapiralnim mehanizmom.</t>
  </si>
  <si>
    <t>Dobava in montaža: Zidna tušna enoročna mešalna baterija, komplet s pršno glavo, gumi armirano opleteno vezno cevjo, držalom za pršno glavo, kromiranima rozetama ter drobnim pritrdilnim in tesnilnim materialom.</t>
  </si>
  <si>
    <t xml:space="preserve">Dobava in montaža: WC školjka iz sanitarnega porcelana, zidna montaže, z zidnim odtokom, komplet s sedežno desko ter pritrdilnim materialom za montažo na zid oz. na jekleno nosilno podkonstrukcijo v zidu. </t>
  </si>
  <si>
    <t>Dobava in montaža: Kromirana stoječa enoročna mešalna baterija, za bide, z veznima cevkama, 
komplet z: 
2×kotni ventil DN15, 
1× kromiran izliv s sifonom DN32, s čepom in zapiralnim mehanizmom.</t>
  </si>
  <si>
    <t>Dobava in montaža: Trokadero sestoječ iz: školjka iz sanitarnega porcelana z zidnim izpustom DN100, lovilna rešetka na tečajih iz INOX 1.4301, komplet z drobnim pritrdilnim materialom za montažo v tla.</t>
  </si>
  <si>
    <t>Dobava in montaža: Zidna dvoročna mešalna baterija z dolgim izpustom, komplet s pršno glavo, gumi armirano opleteno vezno cevjo, držalomn za pršno glavo, kromiranima rozetama ter drobnim pritrdilnim in tesnilnim materialom.</t>
  </si>
  <si>
    <t>Dobava in montaža: Podometna izplakovalna pipa za trokadero, z notranjimi navojnimi priključki, komplet z kromiranim maskiranim maskirnim pokrovom.</t>
  </si>
  <si>
    <t>Dobava in montaža: Zidni pisoar  iz sanitarnega pocelana z iztokom Ø50, komplet z drobnim pritrdilnim in tesnilnim materialom.</t>
  </si>
  <si>
    <t>Dobava in montaža: Podometna elektronska izplakovalna armatura za pisoar, sestavljena iz ventila, transformatorja, senzorja, vgradne škatle in pokrova.</t>
  </si>
  <si>
    <t>Montaža: Korito, trokadero ali umivalnik s pipo dobavljeno v okviru opreme kuhinje.</t>
  </si>
  <si>
    <t>Dobava in montaža: Zidna enoročna mešalna baterija z dolgim izpustom, komplet s kromiranima rozetama ter drobnim pritrdilnim in tesnilnim materialom. 
Pipa dobavljena komplet z 2×odliv za dvojno pomivalno korito, priključek za pomivalni stroj, kromiran sifon DN32 s priključkom za pomivalni stroj.</t>
  </si>
  <si>
    <t>Dobava in montaža: Pitnik za vodo, sestavljen iz: korita iz nerjaveče pločevine z ohišjem za pritrditev na zid, odtoka s sifonskim lokom DN32, pipe s sprožilom na pritisk, komplet s pritrdilnim materialom za na zid.</t>
  </si>
  <si>
    <r>
      <t xml:space="preserve">Dobava in montaža: Umivalnik za </t>
    </r>
    <r>
      <rPr>
        <b/>
        <sz val="11"/>
        <rFont val="Arial"/>
        <family val="2"/>
      </rPr>
      <t>invalide</t>
    </r>
    <r>
      <rPr>
        <sz val="11"/>
        <rFont val="Arial"/>
        <family val="2"/>
      </rPr>
      <t>, z nasloni za komolce, ergonomsko oblikovan, sestoječ iz:
- umivalnik iz sanitarne keramike, 
- nosilne konzole za zidno vgradnjo, 
- sifonom s čepom 
- ter drobnim pritrdilnim materialom za montažo na zid.</t>
    </r>
  </si>
  <si>
    <r>
      <t xml:space="preserve">Dobava in montaža: Stoječa  baterija za umivalnik za </t>
    </r>
    <r>
      <rPr>
        <b/>
        <sz val="11"/>
        <rFont val="Arial"/>
        <family val="2"/>
      </rPr>
      <t>invalide</t>
    </r>
    <r>
      <rPr>
        <sz val="11"/>
        <rFont val="Arial"/>
        <family val="2"/>
      </rPr>
      <t xml:space="preserve">, z vlečnim izpustom in dolgo ročico, komplet z veznima cevkama ter z 2×kotni ventil. </t>
    </r>
  </si>
  <si>
    <r>
      <t xml:space="preserve">Dobava in montaža: Ogledalo za </t>
    </r>
    <r>
      <rPr>
        <b/>
        <sz val="11"/>
        <rFont val="Arial"/>
        <family val="2"/>
      </rPr>
      <t>invalide</t>
    </r>
    <r>
      <rPr>
        <sz val="11"/>
        <rFont val="Arial"/>
        <family val="2"/>
      </rPr>
      <t xml:space="preserve"> za montažo na zid z možnostjo spreminjanja naklona, komplet z drobnim pritrdilnim materialom.</t>
    </r>
  </si>
  <si>
    <r>
      <t xml:space="preserve">Dobava in montaža: WC za </t>
    </r>
    <r>
      <rPr>
        <b/>
        <sz val="11"/>
        <rFont val="Arial"/>
        <family val="2"/>
      </rPr>
      <t>invalide</t>
    </r>
    <r>
      <rPr>
        <sz val="11"/>
        <rFont val="Arial"/>
        <family val="2"/>
      </rPr>
      <t>, sestoječ iz:
- WC školjka iz sanitarnega porcelana s stenskim odtokom,
- koleno za stenski priključek,
- sedežna deska, 
- drobnim pritrdilnim materialom, 
- kotni ventil in gibka povezovalna cev.</t>
    </r>
  </si>
  <si>
    <r>
      <t>Dobava in montaža: Zidna mešalna baterija za opremo WC školjke za</t>
    </r>
    <r>
      <rPr>
        <b/>
        <sz val="11"/>
        <rFont val="Arial"/>
        <family val="2"/>
      </rPr>
      <t xml:space="preserve"> invalide</t>
    </r>
    <r>
      <rPr>
        <sz val="11"/>
        <rFont val="Arial"/>
        <family val="2"/>
      </rPr>
      <t>, komplet s fleksibilno cevjo s pršilno glavo z gumbom za odpiranje prhe in zidnim nosilcem.</t>
    </r>
  </si>
  <si>
    <r>
      <t xml:space="preserve">Dobava in montaža: Opora za </t>
    </r>
    <r>
      <rPr>
        <b/>
        <sz val="11"/>
        <rFont val="Arial"/>
        <family val="2"/>
      </rPr>
      <t>invalide,</t>
    </r>
    <r>
      <rPr>
        <sz val="11"/>
        <rFont val="Arial"/>
        <family val="2"/>
      </rPr>
      <t xml:space="preserve"> za montažo pri WC školjki, zidna, preklopna, komplet z drobnim pritrdilnim materialom.</t>
    </r>
  </si>
  <si>
    <t>Dobava in namestitev: Dobava in namestitev plastičnih košev za odpadne papirnate brisače, bele barve, z nihajnim pokrovom.</t>
  </si>
  <si>
    <t>Dobava in montaža: Držalo (zabojnik) za papirnate brisače (300 kos) v listih, iz plastične mase, s ključavnico, komplet z drobnim pritrdilnim materialom za montažo na zid.</t>
  </si>
  <si>
    <t>Dobava in montaža: ANTI BAKTERIJSKI penilnik z ročnim aktiviranjem, komplet s polnilom za RAZKUŽILNI milni koncentrat, komplet s pritrdilnim materialom za montažo na zid.</t>
  </si>
  <si>
    <t>Dobava in montaža: Držalo za toaletni papir, komplet z drobnim pritrdilnim materialom za montažo na zid.</t>
  </si>
  <si>
    <t>Dobava in montaža: Sklop za hidravlično in termično uravnoteženje razvoda cirkulacijske vode, z notranjima navojnima priključkoma, temperaturnim tipalom z nastavljivo temperaturo zapiranja ventila, modulom za odpiranje ventila pri 65°C - dezinfekcija, komplet z nastavitvijo temperature.</t>
  </si>
  <si>
    <t>Dobava in montaža: Zidna omara iz nerjaveče pločevine za podometno montažo, komplet z vrati z zapiralnim mehanizmom - ZA ZAPORNE VENTILE.</t>
  </si>
  <si>
    <t xml:space="preserve">Dobava in montaža: Termostatski mešalni ventil tople sanitarne vode, za montažo na kotni ventil, z nastavljivo temperaturo iztoka tople sanitarne vode, komplet s tesnilnim in pritrdilnim materialom. </t>
  </si>
  <si>
    <t>Dobava in montaža: Tripotni mehanski termostatski ventil, za mešanje mrzle in tople sanitarne vode, za omejitev tople sanitarne vode na 35°C, sestavljen iz: primešalnega ventila, termostatske glave z nastavljivo temperaturo, komplet s pritrdilnim materialom.</t>
  </si>
  <si>
    <t>Dobava in montaža: Kotni ventil s kromirano kapo in rozeto.</t>
  </si>
  <si>
    <t>Dobava in montaža: Podometna prehodna  pipa s kromirano kapo in rozeto.</t>
  </si>
  <si>
    <t>Dobava in montaža: Vzmetni varnostno izpustni ventil z navojnim priključkom, za sanitarno vodo, s tlakom odpiranja (p,max= 6 bar).</t>
  </si>
  <si>
    <t>Dobava in montaža: Protipovratni ventil z navojnim priključkom.</t>
  </si>
  <si>
    <t>Dobava in montaža: Obtočna črpalka za sanitarno vodo (Tw= 65°), z navojnima priključkoma, komplet s holendri in tesnili.</t>
  </si>
  <si>
    <t>Dobava in montaža: Obtočna črpalka za sanitarno vodo (Tw= 65°), s prirobičnima priključkoma, komplet s tesnili.</t>
  </si>
  <si>
    <t>Dobava in montaža: Parozaporna izolacija iz ekspandiranega polimera, odpornost na ogenj DIN4102-B1, cevaste oblike, difuzijska upornost (mi &gt; 7000), komplet z lepilom in samolepilnimi trakovi. 
Debelina 13 mm.</t>
  </si>
  <si>
    <t>Dobava in montaža: Odtočne kanalizacijske cevi iz polipropilena - PP, s čašastim priključkom, po DIN 19560, komplet s fazonskimi kosi (kolena, čistilni kosi, odcepi,…), tesnili in pritrdilnim materialom.</t>
  </si>
  <si>
    <t>Dobava in montaža: Brezšumne odtočne kanalizacijske cevi iz polipropilena - PP - večslojna, s čašastim priključkom, po DIN 19560, komplet s fazonskimi kosi (kolena, čistilni kosi, odcepi,…), tesnili in pritrdilnim materialom.</t>
  </si>
  <si>
    <t>Dobava in montaža: Talna rešetka pohodna iz nerjaveče pločevine, sestavljena iz: snemljive rešetke, vgradnega okvirja s pritrdili za vbetoniranje, korita s talnim sifonom z možnostjo čiščenja, stranskim iztokom DN100.</t>
  </si>
  <si>
    <t>Dobava in montaža: Spojni, tesnilni, nosilni in pritrdilni material za cevi, sestoječ iz: varilni material, nosilne objemke z zateznimi vijaki in gumiranim vložkom (npr: MUPRO), jekleni profili (NPU in NPL), jekleni pocinkani perforiran trak, jeklene navojne palice in jekleni vijaki (M8, M10, M12), vložki za vgradnjo v zid ali beton.</t>
  </si>
  <si>
    <t>Čiščenje, barvanje in korozijska zaščita vseh kovinskih delov v zvezi z vodovodno instalacijo
RAL 6018 - ZELENA.</t>
  </si>
  <si>
    <t>Dezinfekcija cevi mrzle in tople vode.</t>
  </si>
  <si>
    <t>Dobava in montaža: Digitalna kotlovska regulacija za vodenje:
1× ogrevanje sanitarne vode v bojlerju preko toplotnega izmenjevalca, vodenje ogrevalne črpalke bojlerja, vodenje črpalke mrzle sanitarne vode skozi izmenjevalec, vodenje cirkulacijske črpalke tople sanitarne vode, s funkcijo periodičnega pregrevanja bojlerja
1× vodenje kotlovske črpalke
1× vodenje ogrevanja direktnega kroga
2× vodenje ogrevanja mešalnega kroga
1× vodenje temperature predtoka v odvisnosti od zunanje temperature
1× varovanje kotla
1× z možnostjo priklopa na CNS (kontrola delovanja)</t>
  </si>
  <si>
    <t>Regulacijo se dobavi v kompletu z:
1× zunanje temperaturno tipalo
2× temperaturno tipalo predtoka razvoda s potopno tulko
2× temperaturno tipalo vode v bojlerju
1× temperaturno tipalo tople sanitarne vode za toplotnim menjalnikom
1× varnostni termostat izmenjevalca bojlerja</t>
  </si>
  <si>
    <t>Dobava in montaža: Kotlovski varnostni set za varovanje po SIST EN 12828, toplotno izoliran, sestavljen iz: 
1× priključnega kosa za na kotel, 
1× avtomatski odzračevalni ventil,
1× manometer s priključnim in kontrolnim ventilom,
1× varnostno izpustni ventil z navojnimi priključkom DN32/40, p=3,0 bar
1× odzračevalni ventil.</t>
  </si>
  <si>
    <t>Dobava in montaža: Presostat - stikalo minimalnega tlaka, nastavljivi, za vgradnjo na priključek toplovodnega kotla.</t>
  </si>
  <si>
    <t>8 02 01 05a</t>
  </si>
  <si>
    <t>Dobava in montaža: Priključna dimna tuljava iz umetne mase, piolipropilena, za odvod dimnih plinov iz kondenzacijskih kurišč na zemeljski plin, za temperaturo dimnih plinov do 120 °C, sestavljen iz: 
1× priključni kos za na kotel,
2× koleno 90°,
1× koleno 45°,
1× revizijska odprtina,
tuljava v skupni dolžini cca.4,0 m,
2× zidna rozeta,
komplet s pritrdilnim in tesnilnim materialom.</t>
  </si>
  <si>
    <t>Dobava in montaža: Troslojni dimnik, izdelan iz nerjaveče pločevine (Inox 1.4404), toplotna izolacija iz mineralne volne debeline 30 mm, zunanji plašč iz nerjaveče pločevine (Inox 1.4404), za dimne pline iz kurišča na ZP. Dimnik sestoječ iz: 
1× dimniška tuljava H= 12 m,  
1×  priključni kos 45°, DN200, 
1× izpušna kapa,
1× čistilna vratca in izpust kondenza s pipico,
1× nosilna konzola, komplet pritrdilni in nosilni material.</t>
  </si>
  <si>
    <t>Dobava in montaža: Ploščni menjalnik toplote, z navojnimi priključki, za sanitarno vodo, iz nerjaveče pločevine, parozaporno toplotno izolacijo z zaščitnim plaščem, za ogrevanje sanitarne vode.</t>
  </si>
  <si>
    <t>Dobava in montaža: Vzmetni varnostno izpustni ventil z navojnim priključkom in tesnilnim materialom.</t>
  </si>
  <si>
    <t>Dobava in montaža: Tripotni ventil s prirobičnimi priključki, komplet s tritočkovnim motornim pogonom, končnimi stikali, pritrdilnim in tesnilnim materialom.</t>
  </si>
  <si>
    <t>Dobava in montaža: Obtočna elektronska črpalka s prirobičnima priključkoma, komplet s protirobnicama, tesnili in vijaki.</t>
  </si>
  <si>
    <t>Dobava in montaža: Potopni varnostni termostat za varovanje pregrevanja sistema talnega gretja, z možnostjo nastavitve in blokade temperature, komplet s potopno tulko za v cev, s pritrdilnim materialom.</t>
  </si>
  <si>
    <t>Dobava in montaža: Gumi dušilcev vibracij iz cele gume, za pritrditev med prirobične priključke.</t>
  </si>
  <si>
    <t>Dobava in montaža: Krogelna pipa z notranjim in zunanjim navojnim priključkom, zaporno ročico in nastavkom za gumi cev.</t>
  </si>
  <si>
    <t>Dobava in montaža: Prekotlačni ventil mehanske izvedbe z možnostjo nastavitve tlaka pričetka odpiranja, raven, z navojnimi priključki.</t>
  </si>
  <si>
    <t>Dobava in montaža: Okrogli bimetalni termometer 
(D= 80 mm), s priključkom zadaj.</t>
  </si>
  <si>
    <t>Dobava in montaža: Odzračevalni lonček z bombiranima dnema in vsemi priključki po načrtu.</t>
  </si>
  <si>
    <t>Antikorozijska zaščita cevi, kolen in odcepov centralne kurjave z izolacijo iz steklene volne ustrezne debeline, komplet z plaščem iz aluminijaste pločevine (min. 0,8 mm) in z drobnim spojnim materialom.</t>
  </si>
  <si>
    <t>Toplotna zaščita cevi, kolen in odcepov centralne kurjave z izolacijo iz steklene volne ustrezne debeline, komplet z plaščem iz aluminijaste pločevine (min. 0,8 mm) in z drobnim spojnim materialom.</t>
  </si>
  <si>
    <t>Dobava in montaža: Spojni, tesnilni, nosilni in pritrdilni materiala za cevi, sestoječega iz: varilni material, nosilne objemke z zateznimi vijaki in gumiranim vložkom (npr: MUPRO), jeleni profili (NPU in NPL), jekleni pocinkani preforiran tak, jeklene navojne palice in jekleni vijaki (M8, M10, M12), vložki za vgradnjo v zid ali beton.</t>
  </si>
  <si>
    <t>Dobava in montaža: Gibka povezovalna cev z navojnimi nastavki, za polnjenje sistema.</t>
  </si>
  <si>
    <t>Dobava in montaža: Plastičnih napisnih tablic z napisom v beli barvi za označevanje razvodov.</t>
  </si>
  <si>
    <t>Dobava in montaža: Plastičnih smernih puščic za označevanje predtoka in povratka.</t>
  </si>
  <si>
    <t>Lovilno korito za odzračevanje ogrevanja, iz nerjaveče pločevine (Inox  1.4404), z nastavkom za odtočno cev PP 50, komplet z drobnim pritrdilnim materialom za na zid.</t>
  </si>
  <si>
    <t>Dobava in montaža: Glikol za hladilne sisteme, za polnjenje primarnega razvoda hlajenja ter za polnjenje sekundarnega razvoda ogrevanja klimatov.</t>
  </si>
  <si>
    <t>Dobava in montaža: Prosto programabilni digitalni krmilnik (CNS), z možnostjo priklopa na računalnik, s software programom, komplet s PC-jem, za krmiljenje hladilne strojnice in preklopa črpalk, s funkcijami:
5× krmiljenje direktnih krogov,
1× krmiljenje mešalnega kroga ogrevanja in hlajenja,
1× krmiljenje toplotnega izmenjevalca - črpalke na sekundarni strani,
1× kontrola delovanja hladinega agregata,
1× kontrola delovanja kotla,
1× kontrola delovanja klimata.
Število priklopov:
analogno vhod (AI): 6
analogni izhod (AO): 1
digitalni vhod (DI): 12
digitalni izhod (DO): 6
kontrola delovanja (BUS): 2</t>
  </si>
  <si>
    <t>Dobava in montaža: Tripotni ventil s prirobičnimi priključki, komplet z motornim tritočkovnim pogonom, končnimi stikali, pritrdilnim in tesnilnim materialom.</t>
  </si>
  <si>
    <t>Dobava in montaža: Obtočna elektronska črpalka s prirobičnima priključkoma, komplet s protirobnicma, tesnili in vijaki.</t>
  </si>
  <si>
    <t>Dobava in montaža: Potopno termostat z nastavljivo temperaturo preklopa, z možnostjo blokiranja, komplet s potopno tulko za v cev in pritrdilnim materialom.</t>
  </si>
  <si>
    <t>Dobava in montaža: Krogelna pipa s prirobičnima priključkoma in zaporno ročico.</t>
  </si>
  <si>
    <t>Dobava in montaža: Protipovratni vzmetni ventil, po DIN 3202, za vgradnjo med prirobnice.</t>
  </si>
  <si>
    <t>Dobava in montaža: Čistilni kos s prirobičnima priključkoma.</t>
  </si>
  <si>
    <t>Dobava in montaža: Dušilna loputa s prirobičnima priključkoma.</t>
  </si>
  <si>
    <t>Dobava in montaža: Okrogli manometer, ohišje Ø100 mm, z navojnim priključkom in priključno pipico.</t>
  </si>
  <si>
    <t>Dobava in montaža: Hidravlični razdelilec hlajenja iz jeklene cevi, po SIST ISO 10255, z bombiranima dnema in vsemi priključki po načrtu, komplet s toplotno izolacijo iz parozaporne izolacije iz ekspandiranega polimera, odpornost na ogenj DIN4102-B1, difuzijska upornost (mi &gt; 7000), debeline 32 mm.</t>
  </si>
  <si>
    <t>Dobava in montaža: Predizolirana nevarjena jeklena cev za tlačne cevovode, izdelane po SIST EN 10216, z poliuretansko izolacijo (gostota, 80-90 kg/m3, prevodnost 0,028 W/mK, max. temeratura medija 130°C), s plaščem iz polietilena (PE-HD), z žico za kontrolo tesnosti.
Komplet s fazonskimi kosi (kolena, T kosi, redukcije, fiksne točke...).
Razred izolacije: 2, b=42 mm</t>
  </si>
  <si>
    <t>Dobava in montaža: Parozaporna izolacija iz ekspandiranega polimera, odpornost na ogenj DIN4102-B1, cevaste oblike, difuzijska upornost (mi &gt; 7000), komplet z lepilom in samolepilnimi trakovi.
Debelina 38 mm</t>
  </si>
  <si>
    <t>Dobava in montaža: Zaščitnega plašča, za mehansko zaščito toplotne izolacije cevi vodenih vidno po okolici (pri tolotni črpalki in do klimata na strehi), iz aluminijaste pločevine, spoji tesnjeni pred meteornimi padavinami, komplet s spojnim materialom.</t>
  </si>
  <si>
    <t>Dobava in montaža: Spojni, tesnilni, nosilni in pritrdilni material za cevi, sestoječ iz: varilni material, nosilne objemke z zateznimi vijaki in gumiranim vložkom (npr: MUPRO), jeleni profili (NPU in NPL), jekleni pocinkani preforiran tak, jeklene navojne palice in jekleni vijaki (M8, M10, M12), prirobnice, vložki za vgradnjo v zid ali beton.</t>
  </si>
  <si>
    <t>Tripotni mešalni ventil klimata je zajet pri klimatu.</t>
  </si>
  <si>
    <t>Dobava in montaža: Dilatacijske zaščitne cevi za zaščito cevi talnega gretja prehodu iz prostora v prostor.</t>
  </si>
  <si>
    <t>Dobava in montaža: Časovni upravljalec, s tedensko progamsko uro, nastavitvijo dveh temperaturnih programov, temperaturo med dopustom, avtomatski preklop leto/zima, prikaz načina delovanja (ogrevanje/hlajenje), baterijsko napajenje, komplet z drobnim pritrdilnim materialom za priklop na modul.</t>
  </si>
  <si>
    <t>Dobava in montaža: Prekotlačni ventil mehanske izvedbe, z možnostjo nastavitve dušenja, z navojnimi priključki.</t>
  </si>
  <si>
    <t>Dobava in montaža: Krogelna pipa z navojnima priključkoma in zaporno ročico.</t>
  </si>
  <si>
    <t>Dobava in montaža: Parozaporna izolacija iz ekspandiranega polimera, odpornost na ogenj DIN4102-B1, cevaste oblike, difuzijska upornost (mi &gt; 7000), komplet z lepilom in samolepilnimi trakovi. 
Debelina 19 mm.</t>
  </si>
  <si>
    <t>Dobava in montaža: Parozaporna izolacija iz ekspandiranega polimera, odpornost na ogenj DIN4102-B1, cevaste oblike, difuzijska upornost (mi &gt; 7000), komplet z lepilom in samolepilnimi trakovi.
Debelina 32 mm</t>
  </si>
  <si>
    <t>Dobava in montaža: Spojni, tesnilni,  nosilni in pritrdilni material za cevi, sestoječega iz: varilni material, nosilne objemke z zateznimi vijaki in gumiranim vložkom (npr: MUPRO), jeleni profili (NPU in NPL), jekleni pocinkani preforiran tak, jeklene navojne palice in jekleni vijaki (M8, M10, M12), vložki za vgradnjo v zid ali beton.</t>
  </si>
  <si>
    <t>1× lovilec kondenza pod ventili</t>
  </si>
  <si>
    <t>Dobava in montaža: Krogelna pipa z notranjima navojnima priključkoma in metuljno ročico.</t>
  </si>
  <si>
    <t>Dobava in montaža: Prozorna PVC cev (UV obstojna) z dvema spojkama za priključitev odvoda kondenza.</t>
  </si>
  <si>
    <t>Dobava in montaža: Večplastna cev v palicah (L=5 m), iz zamreženega polietilena z aluminijastim sredjim slojem (PE RT-Al-PE RT), za ogrevanje in hlajenje. 
Komplet s "PRESS" fazonskim kosi (T kosi, T reducirani kosi, kolena, spojke za jekleno cev...).</t>
  </si>
  <si>
    <t>Dobava in montaža: Daljinski krmilnik hladilne enote.</t>
  </si>
  <si>
    <t>Polnjenje DX hladilnega sistema z freonom R410A, komplet z dobavo freona in preizkusnim zagonom.</t>
  </si>
  <si>
    <t>Dobava in montaža: Bakrena brezšivna cev v roli, izdelana po ANSI, za instalacijo hlajenja - FREON. Cev se dobavi z samougasljivo parozaporno izolacijo (Mi&gt; 7000), debeline po navodilih dobavitelja hladilne naprave, komplet z lepilom.</t>
  </si>
  <si>
    <t>Dobava in montaža: Gibka cev iz PVC, komplet z vijačno s spojkami za odvod kondenza.</t>
  </si>
  <si>
    <t>Dobava in montaža: Spojni, tesnilni,  nosilni in pritrdilni material za cevi, sestoječega iz: jeleni profili (NPU in NPL), jekleni pocinkani preforiran trak, jeklene navojne palice in jekleni vijaki (M8, M10, M12), vložki za vgradnjo v zid ali beton.</t>
  </si>
  <si>
    <t>Čiščenje in 2-krat korozijska zaščita cevi in nosilnega materiala v zvezi z centralno kurjavo. Zaščitna barva "minij" s temperaturno odpornostjo do 140°C.</t>
  </si>
  <si>
    <t>Barvanje nosilnega in pritrdilnega materiala. Bela RAL 9001. Barva z temperaturno odpornostjo do 140°C.</t>
  </si>
  <si>
    <t>Dobava in montaža: Notraja stropna hladilna enota, za montažo v spuščen strop, z direktno ekspanzijo (DX) sestoječa  iz: maskirno plastično ohišje z zajemno rešetko in vpihovalnimi loputami, DX uparjalnik, ventilator z elektromotorjem, lovilno korito za kondez, črpalko kondenza z odvodno cevko, filter, komplet z drobnim pritrdilnim materialom. Z možnostjo zapiranja dovodnih loput v posamezni smeri in izbiro lege loput.
Naprava z inverznim obratovanjem - toplotna črpalka.</t>
  </si>
  <si>
    <t>Dobava in montaža: Bakrena brezšivna cev v roli, izelana po ANSI, za instalacijo hlajenja - FREON. Cev se dobavi z samougasljivo parozaporno izolacijo (Mi&gt;7000), debeline po navodilih dobavitelja hladilne naprave, komplet z lepilom.</t>
  </si>
  <si>
    <t>Dobava in montaža: Prehodni zaščitni kos za vodenje freonskih cevi skozi streho, sestavljen iz: bakrena cev dolžine cca. 1,0 m (natančno mero se vzame na objektu), koleno 180°, odkapnik na cevi, silikonska tesnilna masa za zapolnjenje odprtine med cevjo in freonskimi cevmi.</t>
  </si>
  <si>
    <t>Dobava in montaža: Gibka cev iz PVC, komplet z vijačnima spojkama za odvod kondenza.</t>
  </si>
  <si>
    <t>Dobava in montaža: Odtočna kanalizacijske cevi iz polipropilena - PP, z čašastim priključkom, po DIN 19560, komplet s tesnili in pritrdilnim materialom, fazonskimi kosi (kolena, čistilni kosi, odcepi,…).</t>
  </si>
  <si>
    <t>Dobava in montaža: Spojni, tesnilni, nosilni in pritrdilni material za cevi, sestoječega iz: varilni material, nosilne objemke z zateznimi vijaki in gumiranim vložkom (npr: MUPRO), jeleni profili (NPU in NPL), jekleni pocinkani preforiran tak, jeklene navojne palice in jekleni vijaki (M8, M10, M12), vložki za vgradnjo v zid ali beton, prirobnicami s tesnilnim in pritrdilnim materailom.</t>
  </si>
  <si>
    <t>Dobava in montaža: Nevarjena jeklena cev za tlačne cevovode, izdelane po SIST EN 10216, komplet z varilnimi fazonskimi kosi, ter varilnim materialom.</t>
  </si>
  <si>
    <t>Dobava in montaža: Omarica za požarno pipo, regulator tlaka in rotacijski plinomer G25, sestoječe iz: ohišje omarice iz INOX pločevine, ventilirana vratca, tečaji in zapiralni mehanizem s ključavnico na kovanec, komplet z drobnim pritrdilnim materialom.</t>
  </si>
  <si>
    <t>Dobava in montaža: Plinski manometer z navojnim priključkom, komplet z zapornim ventilom (vzmetno odpiranje z gumbom).</t>
  </si>
  <si>
    <t>Dobava in montaža: Plinska krogelna pipe (DVGW), z notranjima navojema, komplet z zaporno ročico.</t>
  </si>
  <si>
    <t>Dobava in montaža: Plinski filter (DVGW), z notranjima navojema, s filtracijo 5,0 μm.</t>
  </si>
  <si>
    <t>Dobava in montaža: Plinski nizkotlačni regulator tlaka - reducirni ventil s prirobičnima priključkoma - linijska vezava, z varnostno zapornim ventilom nameščenim za regulatorjem, za varovanje pred previsokim ali prenizkim tlakom v skladu z DVGW - G 490.</t>
  </si>
  <si>
    <t>Dobava in montaža: Spojni, tesnilni, nosilni in pritrdilni material za cevi, sestoječega iz: nosilne objemke z vjakom, jeleni profili (NPU in NPL), jekleni pocinkani preforiran tak, jeklene navojne palice in jekleni vijaki (M8, M10, M12), vložki za vgradnjo v zid ali beton.</t>
  </si>
  <si>
    <t>Dobava in montaža: Plinska krogelna pipa (DVGW) z navojnima priključkoma in zaporno ročico.</t>
  </si>
  <si>
    <t>Dobava in montaža: Plinski varnostni krmilnik za velike kuhinje, s stikalom vklopa - izklopa in signalizacijo napake.</t>
  </si>
  <si>
    <t>Dobava in montaža: Tlačno stikalo za ventilacijski kanal, komplet z veznimi cevkami.</t>
  </si>
  <si>
    <t>Dobava in montaža: Plinski manometer (DVGW), komplet z zapornim pritisnim ventilom za menjavo merilnega inštrumenta.</t>
  </si>
  <si>
    <t>Dobava in montaža: Nevarjena jeklena cev za tlačne cevovode, izdelane po SIST EN 10216, komplet z varilnimi fazonskimi kosi ter varilnim materialom.</t>
  </si>
  <si>
    <t>Dobava in montaža: Nevarjena jeklena cev za tlačne cevovode, izdelane po SIST EN 10216, komplet z varilnimi fazonskimi kosi ter varilnim materialom, zaščitena z dekorodal trakom - zaščitna cev.</t>
  </si>
  <si>
    <t>Dobava in montaža: KLIMAT ZUNANJI - LEŽEČE IZVEDBE - S PLOŠČNIM TOPLOTNIM IZMENJEVALCEM (KOCKA):
Klima naprava zunanje ležeča - vzporedna izvedbe. 
Naprava z rekuperatorjem v podtlaku na odvodu in prosto tekočimi ventilatorji s frekvenčno regulacijo.
Modulno ohišje klimata izdelano iz vroče pocinkanih jeklenih profilov, dvostensko ohišje z epoksi nanosom, z izolacijo iz kamene volne (debelina 50 mm) požarno odporna razreda A1 po DIN 4102, servisna vrata z linami z zasteklitvijo, notranje luči. Naprava barvana s praškasto barvo RAL….
Funkcije klimata: rekuperacija toplote, ogrevanje in hlajenje dovedenega zraka, prosto nočno hlajenje objekta - by pass rekuperatorja, frekvenčno vodenje ventilatorjev na konstantni tlak.</t>
  </si>
  <si>
    <t>Dobava in montaža: Dušilna enota za pravokotni kanal, izdelana iz toplo pocinkane pločevine, z vgrajenimi dušilnimi kulisami, folijo proti odnašanju in prirobičnima priključkoma.</t>
  </si>
  <si>
    <t>Dobava in montaža: Dovodni difuzor iz pocinkane pločevine, sestoječ iz: vrtinčni lamelni difuzor RAL.... (bela), vpihovalna komora z difuzijsko perforirano pločevino, toplotno izolirana s parozaporno izolacijo, s priključkom s strani in regulacijsko loputo.
Komplet z drobnim pritrdilnim materialom in dvema objemnima jeklenima spojkama s samozateznim vijakoma za priključitev na gibko cev.</t>
  </si>
  <si>
    <t>Dobava in montaža: Odvodni difuzor iz pocinkane pločevine, sestoječ iz: vrtinčni lamelni difuzor RAL.... (bela), vpihovalna komora z difuzijsko perforirano pločevino, s priključkom s strani in regulacijsko loputo.
Komplet z drobnim pritrdilnim materialom in dvema objemnima jeklenima spojkama s samozateznim vijakoma za priključitev na gibko cev.</t>
  </si>
  <si>
    <t>Dobava in montaža: Prezračevalni ventil - dovodni sestoječi iz ohišja, nastavljive kape in vgradnega okvirja. Izdelan iz pločevine barvane - RAL po izbiri arhitekta.</t>
  </si>
  <si>
    <t>Dobava in montaža: Prezračevalni ventil - odvodni sestoječi iz ohišja, nastavljive kape in vgradnega okvirja. Izdelan iz pločevine barvane - RAL po izbiri arhitekta.</t>
  </si>
  <si>
    <t>Zaščita ventilacijskih kanalov, ki potekajo po strehi do klimata z aluminijasto pločevino in z drobnim spojnim materialom.</t>
  </si>
  <si>
    <t>Dobava in montaža: Spojni, tesnilni, nosilni in pritrdilni material za ventilacijske kanale, skladno s SIST EN 12236, sestoječega iz: tesnilna vrvica,  jeleni profili (NPU in NPL), jekleni pocinkani preforiran tak, jeklene navojne palice in jekleni vijaki (M8, M10, M12), vložki za vgradnjo v zid ali beton.</t>
  </si>
  <si>
    <t>Letne in zimske nastavitve in meritve klimatizacijskih sistemov s strani pooblaščene ustanove in izdaja ustreznih certifikatov.</t>
  </si>
  <si>
    <t>Dobava in montaža: Stranska napa, za montažo nad termični blok, sestavljena iz:
- ohišje iz nerjaveče pločevine z zbiralnikom kondenza in priključkom za odvod kondenza
- priključki za odvodni ventilacijski kanal
- odvodni lovilci maščob iz nerjaveče pločevine - pralni, površine cca. 600×1000 mm
- inox pipa DN32 za izpust kondenza z nastavkom za gumi cev
- obešala za na strop, komplet z drobnim pritrdilnim materialom
- luči</t>
  </si>
  <si>
    <t>Dobava in montaža: Box ventilator z nazaj zakrivljenimi lopaticami, z direktno gnanim elektromotorjem. Ohišje iz pocinkane pločevine, izolirano s stekleno volno debeline 20 mm. Vgrajena termična zaščita. Servisna vrata, streha za zaščito ventilatorja pred padavinami, dušilec vibracij za pritrditev ventilatorja na kanal.
Za zunanjo montažo na streho.</t>
  </si>
  <si>
    <t>Dobava in montaža: Nevarjena jeklena cev za tlačne cevovode, izdelane po SIST EN 10216-5, cevi iz nerjavnega jekla 1.4301, komplet z varilnimi fazonskimi kosi ter varilnim materialom.
Odvod kondenza iz nape in iz odvodnega kanala.</t>
  </si>
  <si>
    <t>Dobava in montaža: Spojni, tesnilni, nosilni in pritrdilni materiala za ventilacijske kanale, skladno s SIST EN 12236, sestoječega iz: tesnilna vrvica,  jeleni profili (NPU in NPL), jekleni pocinkani preforiran tak, jeklene navojne palice in jekleni vijaki (M8, M10, M12), vložki za vgradnjo v zid ali beton.</t>
  </si>
  <si>
    <t>Dobava in montaža: Odvodnega strešnega ventilatorja, sestavljenega iz: ohišja ventilatorja s horizontalnim izpuhom, iz barvane pocinkane pločevine, rotorja z elektromotorjem, pritrdilno ploščo, dušilcem vibracij, komplet s pritrdilnim in tesnilnim materialom.</t>
  </si>
  <si>
    <t>Dobava in montaža: Petstopenjsko stikalo za vklop in kontrolo delovanja odvodnega ventilatorja, komplet s pritrdilnim materialom.</t>
  </si>
  <si>
    <t>Dobava in montaža: Digitalna tedenska programska ura za avtomatsko nastavljanje časa vklopa odvodnega ventilatorja, komplet s pritrdilnim in električnim povezovalnim materialom.</t>
  </si>
  <si>
    <t>Dobava in montaža: Jeklen podstavek za strešne ventilatorje, za montažo na jekleni nosilni element na ravni strehi, toplotno izoliran s kameno volno 50 mm, komplet s pritrdilnim materialom.</t>
  </si>
  <si>
    <r>
      <t xml:space="preserve">Dobava in montaža: Pravokotni ventilacijski kanali iz pocinkane pločevine izdelani po SIST EN 1505,   vključno z materialom za fazonske kose (kolena, odcepe, T-kose, odcepe za gibke cevi, lopute za enkratno nastavitev, </t>
    </r>
    <r>
      <rPr>
        <b/>
        <sz val="11"/>
        <rFont val="Arial"/>
        <family val="2"/>
      </rPr>
      <t>čistine odprtine</t>
    </r>
    <r>
      <rPr>
        <sz val="11"/>
        <rFont val="Arial"/>
        <family val="2"/>
      </rPr>
      <t>, redukcije...). Vsi deli ventilacijskih kanalov se opremijo z prirobičnimi spoji in tesnili. Kanali se izvedejo skladno s standardom SIST EN 1507 - tesnost razred B.</t>
    </r>
  </si>
  <si>
    <t>Dobava in montaža: Spojni, tesnilni, nosilni in pritrdilni material za ventilacijske kanale, sestoječega iz: tesnilna vrvica,  jeleni profili (NPU in NPL), jekleni pocinkani preforiran tak, jeklene navojne palice in jekleni vijaki (M8, M10, M12), vložki za vgradnjo v zid ali beton.</t>
  </si>
  <si>
    <t>Dobava in montaža: Neiskreči, kemijsko odporen, samougasljiv in elektroprevoden, radilani ventilator sestoječ iz: plastično ohišje z nosilnim podstavkom, z zaščitno mrežo, ventilatorski rotor nesikreče izvedbe, zunanji elektromotor normalne izvedbe, s frekvenčnim regulatorjem s potenciometrom za nastavitev odvedene količine zraka in vklopnim stikalom, z dušilci vibracij na priključku na kanal. Z direktno gnano pogonsko gredjo.</t>
  </si>
  <si>
    <t>8 05 06 02a</t>
  </si>
  <si>
    <t>Dobava in montaža: Okrogli prezračevalni kanal iz polipropilenske plastične mase, samougasljiv in elektroprevoden materiala PPs-el, z varilnimi spoji, komplet z tesnilnim in pritrdilnim materialom. Debelina kanalov po DIN 1946. (Tesnjenje klasa B Eurovent).</t>
  </si>
  <si>
    <t>Dobava in montaža: 90° koleno iz poliproplenske plastične mase, samougasljiv in elektroprevoden material PPs-el, z varilnimi spoji, komplet z tesnilnim in pritrdilnim materialom. (Tesnjenje klasa B Eurovent).</t>
  </si>
  <si>
    <t>Dobava in montaža: Izpušna deflektorska kapa, iz polipropilenske plastične mase, samougasljiv in elektroprevoden material PPs-el, z odvodom kondenza in meteorne vode, z varilnimi spoji, komplet z tesnilnim in pritrdilnim materialom. (Tesnjenje klasa B Eurovent).</t>
  </si>
  <si>
    <t>Dobava in montaža: Priključni kos iz poliproplenske plastične mase, samougasljiv in elektroprevoden material PPs-el, z varilnimi spoji, komplet z tesnilnim in pritrdilnim materialom. (Tesnjenje klasa B Eurovent). ZA PRIKLOP NA OMARO.</t>
  </si>
  <si>
    <t>Barvanje nosilnega in pritrdilnega materiala (2-krat).
RAL 7001 siva barva.</t>
  </si>
  <si>
    <t>Dobava in montaža: Odvodna ventilacijska napa iz nerjaveče pločevine, opremljena z lovilniki maščob, priključkom za na okrogli kanal DN200, pritrdili za na strop in zid, komplet z drobnim pritrdilnim materialom.</t>
  </si>
  <si>
    <t>Dobava in montaža: Spojni, tesnilni, nosilni in pritrdilni material za ventilacijske kanale, sestoječ iz: tesnilna vrvica,  jeleni profili (NPU in NPL), jekleni pocinkani preforiran tak, jeklene navojne palice in jekleni vijaki (M8, M10, M12), vložki za vgradnjo v zid ali beton.</t>
  </si>
  <si>
    <r>
      <t xml:space="preserve">Izdelava in dostava PID projekta izvedenih gradbenih, obrtniških del, zunanje ureditve, električnih in strojnih inštalacij v šestih izvodih. </t>
    </r>
    <r>
      <rPr>
        <u val="single"/>
        <sz val="11"/>
        <rFont val="Arial"/>
        <family val="2"/>
      </rPr>
      <t>Predmet razpisa</t>
    </r>
    <r>
      <rPr>
        <sz val="11"/>
        <rFont val="Arial"/>
        <family val="2"/>
      </rPr>
      <t>: dokončanje in dostava PID projektov v 6 izvodih. (PID dokumentacija je že deloma izvedena s strani projektanta Arhikon d.o.o.).</t>
    </r>
  </si>
  <si>
    <t>0 01 06</t>
  </si>
  <si>
    <t>Izdelava dokazila o zanesljivosti objekta za vsa že izvedena dela ter izvedena dela po tem razpisu.</t>
  </si>
  <si>
    <t>1x čiščenje prostorov med gradnjo.</t>
  </si>
  <si>
    <t xml:space="preserve">1x finalno čiščenje objekta pred predajo. </t>
  </si>
  <si>
    <r>
      <t xml:space="preserve">Dobava in montaža stopniščnega sedežnega dvigala na tračnih letvah iz Fe profilov, obdelanih s cink primerjem in s prašno barvo za kovino, za dvovogalno stopnišče, višina dviga 4,56 m, dva pravokotna zaloma stopniščne rame (13 m).  </t>
    </r>
    <r>
      <rPr>
        <u val="single"/>
        <sz val="11"/>
        <rFont val="Arial"/>
        <family val="2"/>
      </rPr>
      <t>Predmet razpisa:</t>
    </r>
    <r>
      <rPr>
        <sz val="11"/>
        <rFont val="Arial"/>
        <family val="2"/>
      </rPr>
      <t xml:space="preserve"> Sedežni dvigali Omega F in Delta sta že izdelani in skladiščeni pri izvajalcu Polončič d.o.o. V ceni je zajeti montažo, zagon in tehnični pregled sedežnega dvigala.</t>
    </r>
  </si>
  <si>
    <r>
      <t xml:space="preserve">Enokrilna vrata 80/210, toplotnoizolirana, z zasteklitvijo, varnostno steklo. Cilindrična ključavnica (izhod na streho).  </t>
    </r>
    <r>
      <rPr>
        <u val="single"/>
        <sz val="11"/>
        <rFont val="Arial"/>
        <family val="2"/>
      </rPr>
      <t>Predmet razpisa</t>
    </r>
    <r>
      <rPr>
        <sz val="11"/>
        <rFont val="Arial"/>
        <family val="2"/>
      </rPr>
      <t xml:space="preserve">: dokončati izvedbo skladno z opombo A.                                                       </t>
    </r>
  </si>
  <si>
    <r>
      <t xml:space="preserve">Dobava in montaža rastrskega (tip Armstong ) stropa, dimenzija plošč 60x60 cm, v učilnicah pas za svetila 30/120 cm, tip stropa srednji cenovni razred, s kovinsko togo podkonstrukcijo, spuščanje do 50 cm, komplet z vsemi izrazi za strojne elemente in svetila, po projektu strojnih in električnih inštalacij, vidni nosilni omega profili. Podkonstrukcija dimenzionirana tudi na težo svetil. Ob zidovih senčne fuge s posebnim profilom. </t>
    </r>
    <r>
      <rPr>
        <u val="single"/>
        <sz val="11"/>
        <rFont val="Arial"/>
        <family val="2"/>
      </rPr>
      <t>Predmet razpisa</t>
    </r>
    <r>
      <rPr>
        <sz val="11"/>
        <rFont val="Arial"/>
        <family val="2"/>
      </rPr>
      <t xml:space="preserve">: montaža že dobavljenih gips plošč na že izdelano podkonstrukcijo po končanju instalacijskih del.                                                                                            </t>
    </r>
  </si>
  <si>
    <r>
      <t xml:space="preserve">Dobava in montaža akustičnega rastrskega  stropa dimenzija plošč 60x60 cm, pas za vgradnjo svetil 30/120 cm, npr. ECOPHON Focus E XL, s kovinsko togo podkonstrukcijo, spuščanje do 50 cm, komplet z vsemi izrazi za strojne elemente in svetila, po projektu strojnih in električnih inštalacij, vidni nosilni omega profili. Podkonstrukcija dimenzionirana tudi na težo svetil. Ob zidovih senčne fuge s posebnim profilom. </t>
    </r>
    <r>
      <rPr>
        <u val="single"/>
        <sz val="11"/>
        <rFont val="Arial"/>
        <family val="2"/>
      </rPr>
      <t>Predmet razpisa</t>
    </r>
    <r>
      <rPr>
        <sz val="11"/>
        <rFont val="Arial"/>
        <family val="2"/>
      </rPr>
      <t xml:space="preserve">: montaža že dobavljenih gips plošč na že izdelano podkonstrukcijo po dokončanju instalacijskih del.                          </t>
    </r>
  </si>
  <si>
    <r>
      <t xml:space="preserve">Dobava in montaža osebnega dvigala nosilnosti 1000 kg za 13 oseb, uporaba tudi za invalide.  Svetla dimenzije kabine 110/210/220 cm, število postaj 3, višina dvigala do 12 m. Teleskopska vrata, odpiranje vezano na požarno centralo, vrata EI 30 C. Notranjost kabine v inoxu, ena stena ogledalo, ročaj, inox obroba za prekritje stika na zunanji steni. V ceni je vsa potrebna dokumentacija za izvedbo in tehnični pregled. </t>
    </r>
    <r>
      <rPr>
        <u val="single"/>
        <sz val="11"/>
        <rFont val="Arial"/>
        <family val="2"/>
      </rPr>
      <t>Predmet razpisa</t>
    </r>
    <r>
      <rPr>
        <sz val="11"/>
        <color indexed="30"/>
        <rFont val="Arial"/>
        <family val="2"/>
      </rPr>
      <t xml:space="preserve">: </t>
    </r>
    <r>
      <rPr>
        <sz val="11"/>
        <rFont val="Arial"/>
        <family val="2"/>
      </rPr>
      <t>Dvigalo je vgrajeno, izvesti zagon in pridobitev uporabnega dovoljenja (vgrajeno dvigalo Thyssenkrupp dvigala d.o.o.).</t>
    </r>
  </si>
  <si>
    <r>
      <t xml:space="preserve">Izdelava vodoodpornega stenskega premaza - enakovredno nadomestilo keramičnih ploščic, (stena za  in ob umivalnikih in koritih v v učilnicah do višine 1,60 m) v več intenzivnih tonih, s potrebno pripravo podlage.                                                            </t>
    </r>
    <r>
      <rPr>
        <u val="single"/>
        <sz val="11"/>
        <rFont val="Arial"/>
        <family val="2"/>
      </rPr>
      <t>Opomba</t>
    </r>
    <r>
      <rPr>
        <sz val="11"/>
        <rFont val="Arial"/>
        <family val="2"/>
      </rPr>
      <t>: podlaga že pripravljena.</t>
    </r>
  </si>
  <si>
    <t>VODOMERNI JAŠEK</t>
  </si>
  <si>
    <t>Dobava in montaža: T kos, iz duktilne litine, s tremi prirobničnimi priključki, komplet s tesnilnim materialom.
Izdelano v skladu s SIST EN 545.</t>
  </si>
  <si>
    <t>T - DN65×50×65 (pN16)</t>
  </si>
  <si>
    <t>Dobava in montaža: Reducirni kos, iz duktilne litine, s prirobničnima priključkoma, komplet s tesnilnim materialom.
Izdelano v skladu s SIST EN 545.</t>
  </si>
  <si>
    <t>FFR - DN65×50 (pN16)</t>
  </si>
  <si>
    <t>Dobava in montaža: FFS cev, iz duktilne litine, s prirobničnima priključkoma, izdelana po ISO 2531, komplet s tesnilnim materialom.
Izdelano v skladu s SIST EN 545.</t>
  </si>
  <si>
    <t>FFS200 - DN50 (pN16) - L=200 mm</t>
  </si>
  <si>
    <t>FFS600 - DN65 (pN16) - L=600 mm</t>
  </si>
  <si>
    <t>Dobava in montaža: Prirobnični pokrov, iz duktilne litine, z navojnim priključkom DN20, komplet s tesnilnim materialom</t>
  </si>
  <si>
    <t>P - DN50 (pN16)</t>
  </si>
  <si>
    <t>Dobava in montaža: Zasun z navojnim vretenom in prirobičnima priključkoma, komplet s tesnilnim in vijačnim materialom, sestavljen iz: Ohišje, pokrov in klin EV-zasuna so izdelani iz litine GGG 400 z zunanjo in notranjo epoxy zaščito minimalno 250 μm. Vreteno zasuna je izdelano iz nerjavnega jekla, zgornja in spodnja puša vretena sta iz MS 58, "0" tesnila na vretenu pa iz NBR-a. Klin zasuna je gumiran z EPDM z vodili iz teflona za lažje upravljanje.
Zunanji in notranji zaščitni premaz v skladu s SIST EN 545.</t>
  </si>
  <si>
    <t>Dobava in montaža: Regulator tlaka z vretenom za nastavitev končnega tlaka, z manometrom, s prirobničnima priključkoma, komplet s tesnilnim materialom</t>
  </si>
  <si>
    <t>BRAUKMANN</t>
  </si>
  <si>
    <t>D 15 - 50A</t>
  </si>
  <si>
    <t>p1= 1,5÷6 bar</t>
  </si>
  <si>
    <t>Za znižanje tlaka v notranjem vodovodu na 4,0 bar!</t>
  </si>
  <si>
    <t>Dezinfekcija cevi mrzle vode</t>
  </si>
  <si>
    <t>Dobava in montaža: Prirobnični nastavek iz duktilne litine, z notranjim navojim navojnim priključkom za priklop navojne pocinkane cevi na prirobično armaturo, komplet s tesnilnim materialom.</t>
  </si>
  <si>
    <t>Dobava in montaža: Čistilni kos s prirobničnima priključkoma, komplet s tesnilnim materialom.</t>
  </si>
  <si>
    <t>Dobava in montaža: Krogelna pipa z navojnim priključkom in zaporno ročico, ter nastavkom za gumi cev.</t>
  </si>
  <si>
    <t>Nadzor nad izgradnjo vodomernega jaška s strani upravljalca vodovoda.</t>
  </si>
  <si>
    <t>Obveščanje, praznjenje in demontaža obstoječe DX enote v zobozdravstveni ordinaciji na šoli v Ajdovščini, čiščenje in ponovna montaža - zunanja in notranja enota, nosilne konzole, krmilnik, ...</t>
  </si>
  <si>
    <t>Dimenzije prilagoditi obstoječi enoti.</t>
  </si>
  <si>
    <t>art. 201585</t>
  </si>
  <si>
    <t xml:space="preserve">Dobava in montaža: </t>
  </si>
  <si>
    <t>Izvedba preboja za:</t>
  </si>
  <si>
    <t>DX HLAJENJE - ZOBOZDRAVSTVENA AMBULANTA</t>
  </si>
  <si>
    <t>DX HLAJENJE - ZOBOZDRAVSTVENA AMBULANTA SKUPAJ</t>
  </si>
  <si>
    <t>Opomba: obstoječa klima ni skladna s projektom in ni je možnosti zmontiratI - ni prostora. S dogovorom na sestanku se izvede predinštalacija za standardno klimo.</t>
  </si>
  <si>
    <t>Polnjenje DX hladilnega sistema s freonom, komplet z dobavo freona in preizkusnim zagonom.</t>
  </si>
  <si>
    <t>Dobava in montaža: Bakrena brezšivna cev v roli, izelana po ANSI, za instalacijo hlajenja - FREON. Cev se dobavi z samougasljivo parozaporno izolacijo (Mi&gt; 7000), debeline po navodilih dobavitelja hladilne naprave, komplet z lepilom.</t>
  </si>
  <si>
    <t>Dobava in montaža: Gibka cev iz PVC, komplet z vijačno spojko za odvod kondenza.</t>
  </si>
  <si>
    <t>Nadometni sifon za pritrditev odtoka kondenza, s sifonom in protismradno zaporo - kroglico.</t>
  </si>
  <si>
    <t>Dobava in montaža: Spojni, tesnilni, nosilni in pritrdilni material za cevi, sestoječega iz: jeleni profili (NPU in NPL), jekleni pocinkani preforiran trak, jeklene navojne palice in jekleni vijaki (M8, M10, M12), vložki za vgradnjo v zid ali beton.</t>
  </si>
  <si>
    <t>cevi od klime-skozi beton,</t>
  </si>
  <si>
    <t>za odtok od zunanje enote - v kotlarno.</t>
  </si>
  <si>
    <t>Dobava in montaža: konzola za zunanjo enoto -za predinštalacijo.</t>
  </si>
  <si>
    <t>Izvedba železne podkonstrukcije pod izolacijo, da se lahko pritrdi konzola za zunanjo enoto.</t>
  </si>
  <si>
    <t>Dobava in montaža: podometna škatla za notranjo enoto -za predinštalacijo cevi in odtoka v gips steni.</t>
  </si>
  <si>
    <t>8 05 08</t>
  </si>
  <si>
    <t>8 01 86</t>
  </si>
  <si>
    <t>8 01 87</t>
  </si>
  <si>
    <t>8 01 88</t>
  </si>
  <si>
    <t>8 01 89</t>
  </si>
  <si>
    <t>8 01 90</t>
  </si>
  <si>
    <t>8 01 91</t>
  </si>
  <si>
    <t>8 01 92</t>
  </si>
  <si>
    <t>8 01 93</t>
  </si>
  <si>
    <t>8 01 94</t>
  </si>
  <si>
    <t>8 01 95</t>
  </si>
  <si>
    <t>8 01 96</t>
  </si>
  <si>
    <t>Izdelava preboja za cevi klime skozi AB steno.</t>
  </si>
  <si>
    <t>DN20(pN4)</t>
  </si>
  <si>
    <t>DN32</t>
  </si>
  <si>
    <t xml:space="preserve">DN 50, L = 150-350 mm  </t>
  </si>
  <si>
    <t xml:space="preserve">DN 65, L = 150-350 mm  </t>
  </si>
  <si>
    <t>8 04 01 11</t>
  </si>
  <si>
    <t>8 04 01 12</t>
  </si>
  <si>
    <t>8 04 01 13</t>
  </si>
  <si>
    <t>8 04 01 14</t>
  </si>
  <si>
    <t>8 04 01 15</t>
  </si>
  <si>
    <t>Preizkus plinovoda na tesnost z zrakom ali z dušikom pri nadtlaku 1,1 bar ter preizkus tesnosti z nadtlakom 0,15 bar in izdaja atesta (plinarna-distributer).</t>
  </si>
  <si>
    <t>Elektronski javljalnik uhajanja plina z možnostjo priključka dveh senzorjev ter z  izhodom  za priključitev na EM venti in priključitev akustičnega signala. Napravo je dobaviti komplet z dvemi detektorji plina in pritrdilnim materialom akustično in svetlobno javljalno napravo odgovarja  tip MX 2000 ali ekvivalentni. Pridobitev  poročila o zagonu in brezhibnem delovanju s strani pooblaščene osebe.</t>
  </si>
  <si>
    <t>Dobava in vgradnja zaščitne cevi pri prehodih skozi zid s privarjenimi zidnimi sidri, ovite z bituminizirano vrvjo, na konceh zatesnjena s trajnim elastičnim kitom.</t>
  </si>
  <si>
    <t>Dobava in montaža termičnega varovala z navojnimi priključki tip TAS 22-ST/100; priključka IG-AG; PN4; kompletno s tesnilnim in s pritrdilnim materialom.</t>
  </si>
  <si>
    <t>Dobava in montaža: Plinska krogelna pipa  (DVGW), z notranjima navojema, komplet z zaporno ročico.</t>
  </si>
  <si>
    <r>
      <t xml:space="preserve">Slikanje površin s poldisperzijsko barvo s predhodnim brušenjem, pripravo in izravnavo podlage, več barvnih intenzivnih tonov, število premazov po potrebi (hodniki in večnamenski prostor). Po barvni študiji.                                                                      </t>
    </r>
    <r>
      <rPr>
        <u val="single"/>
        <sz val="11"/>
        <rFont val="Arial"/>
        <family val="2"/>
      </rPr>
      <t>Opomba</t>
    </r>
    <r>
      <rPr>
        <sz val="11"/>
        <rFont val="Arial"/>
        <family val="2"/>
      </rPr>
      <t>: predhodno brušenje, priprava in izravnava podlage že izvedena.</t>
    </r>
    <r>
      <rPr>
        <b/>
        <sz val="11"/>
        <rFont val="Arial"/>
        <family val="2"/>
      </rPr>
      <t xml:space="preserve"> </t>
    </r>
    <r>
      <rPr>
        <sz val="11"/>
        <rFont val="Arial"/>
        <family val="2"/>
      </rPr>
      <t xml:space="preserve">                                                                                                                                       </t>
    </r>
  </si>
  <si>
    <r>
      <t xml:space="preserve">Slikanje površin z notranjo pralno barvo, s predhodnim brušenjem, pripravo in izravnavo podlage, več barvnih intenzivnih tonov, do višine 1,50 m, število premazov po potrebi, (hodniki in večnamenski prostor). Po barvni študiji. </t>
    </r>
    <r>
      <rPr>
        <u val="single"/>
        <sz val="11"/>
        <rFont val="Arial"/>
        <family val="2"/>
      </rPr>
      <t>Opomba:</t>
    </r>
    <r>
      <rPr>
        <sz val="11"/>
        <rFont val="Arial"/>
        <family val="2"/>
      </rPr>
      <t xml:space="preserve"> brušenje, priprava in izravnava podlage že izvedena.                                                                                  </t>
    </r>
  </si>
  <si>
    <r>
      <t xml:space="preserve">Slikanje  notranjih površin s poldisperzijsko barvo s predhodno pripravo in izravnavo površin, barva po izbiri - pastelni toni (stene in stropovi, stopniščne rame in podobno), upoštevati potrebno število premazov.                                                           </t>
    </r>
    <r>
      <rPr>
        <u val="single"/>
        <sz val="11"/>
        <rFont val="Arial"/>
        <family val="2"/>
      </rPr>
      <t>Opomba:</t>
    </r>
    <r>
      <rPr>
        <sz val="11"/>
        <rFont val="Arial"/>
        <family val="2"/>
      </rPr>
      <t xml:space="preserve"> izravnava površin že izvedena.</t>
    </r>
  </si>
  <si>
    <t>Izdelava dodatnega priklopa cevi fi 50 na jašek FJ16 z vsemi potrebnimi dodatnimi deli in zatesnitvami.</t>
  </si>
  <si>
    <t>7 25</t>
  </si>
  <si>
    <t>7 26</t>
  </si>
  <si>
    <t>7 15 43</t>
  </si>
  <si>
    <t>7 15 44</t>
  </si>
  <si>
    <t>zaščitna instalacijska rebrasta cev za montažo v beton premera 25mm (IEC)</t>
  </si>
  <si>
    <t>7 15 45</t>
  </si>
  <si>
    <t>zaščitna instalacijska rebrasta cev za montažo v beton premera 32mm (IEC)</t>
  </si>
  <si>
    <t>7 15 46</t>
  </si>
  <si>
    <t>zaščitna instalacijska rebrasta cev za montažo v beton premera 40mm (IEC)</t>
  </si>
  <si>
    <t>7 15 47</t>
  </si>
  <si>
    <t>zaščitna instalacijska rebrasta cev za montažo v beton premera 50mm (IEC)</t>
  </si>
  <si>
    <t>7 15 48</t>
  </si>
  <si>
    <t>7 15 49</t>
  </si>
  <si>
    <t>7 15 50</t>
  </si>
  <si>
    <t>7 15 51</t>
  </si>
  <si>
    <t>dvojna šuko vtičnica za vgradnjo v parapetni kanal, komplet z nosilci in okrasnimi pokrovi</t>
  </si>
  <si>
    <t>7 15 52</t>
  </si>
  <si>
    <t>dvojna podometna šuko vtičnica komplet za dozo, nosilcem in okrasnim okvirjem za montažo v spuščen strop</t>
  </si>
  <si>
    <t>7 15 53</t>
  </si>
  <si>
    <t>Izvor enosmerne in izmenične napetosti 25V 10A (kot naprimer ISKRA SITEMI MI 7840 Izvor izmenične in enosmerne napetosti 25 V/10 A)</t>
  </si>
  <si>
    <t>7 15 54</t>
  </si>
  <si>
    <t>Talna doza (6 modulan) z vgrajenimi 3x230V in 3x24V vtičnicami.</t>
  </si>
  <si>
    <t>7 15 55</t>
  </si>
  <si>
    <t>Talna doza (6 modulan) z vgrajenimi 2x230V in 2x24V vtičnicami.</t>
  </si>
  <si>
    <t>7 15 56</t>
  </si>
  <si>
    <t>Talna doza (9 modulan) z vgrajenimi 5x230V in 3xRJ45 vtičnicami.</t>
  </si>
  <si>
    <t>7 15 57</t>
  </si>
  <si>
    <t>Talna doza (9 modulan) z vgrajenimi 6x230V in 2xRJ45 vtičnicami.</t>
  </si>
  <si>
    <t>7 15 58</t>
  </si>
  <si>
    <t>Talna doza (6 modulan) prehodna s pokrivnimi ploščami</t>
  </si>
  <si>
    <t>7 15 59</t>
  </si>
  <si>
    <t>7 15 60</t>
  </si>
  <si>
    <t>razni priklop manjših porabnikov (screen rolojev, sobnih termostatov talnega gretja in raznih manjših elementov strojnih instalacij) komplet s priključno dozo in priključnimi sponkami</t>
  </si>
  <si>
    <t>7 15 61</t>
  </si>
  <si>
    <t>7 15 62</t>
  </si>
  <si>
    <t>podometna prehodna doza za parapetnim kanalom 3 modulna</t>
  </si>
  <si>
    <t>7 15 63</t>
  </si>
  <si>
    <t>podometna prehodna doza 4 modulna</t>
  </si>
  <si>
    <t>7 15 64</t>
  </si>
  <si>
    <t>podometna prehodna doza za parapetnim kanalom 6 modulna</t>
  </si>
  <si>
    <t>7 15 65</t>
  </si>
  <si>
    <t>7 15 66</t>
  </si>
  <si>
    <t>7 15 67</t>
  </si>
  <si>
    <t>SOS signalizacija za WC invalidi, komplet s potezno tipko, reset tipko, centralo, prikazovalnikom</t>
  </si>
  <si>
    <t>7 15 68</t>
  </si>
  <si>
    <t>7 15 69</t>
  </si>
  <si>
    <t>nadometna vtičnica montirana v razdelilcu talnega gretja, komplet z dozo</t>
  </si>
  <si>
    <t>enojna podatkovna vtičnica cat 6 (1xRJ45) za vgradnjo v parapetni kanal, komplet z nosilci in okrasnimi pokrovi</t>
  </si>
  <si>
    <t>trojna podatkovna vtičnica cat 6 (3xRJ45) za vgradnjo v spuščen strop, komplet z dozo, nosilci in okrasnimi pokrovi</t>
  </si>
  <si>
    <t>7 19 29</t>
  </si>
  <si>
    <t>7 19 30</t>
  </si>
  <si>
    <t>7 19 31</t>
  </si>
  <si>
    <t>7 19 32</t>
  </si>
  <si>
    <t>7 19 33</t>
  </si>
  <si>
    <t>7 21 11</t>
  </si>
  <si>
    <t>varjenje ozemljila na armaturo temeljev</t>
  </si>
  <si>
    <t>Dobava in montaža podometnega električnega razdelilca ER-NU3 (naravoslovna učilnica 3)</t>
  </si>
  <si>
    <t>1 fazni 10A avtomatski odklopnik C kategorije</t>
  </si>
  <si>
    <t>tripolno odklopno stikalo na diferenčni tok 40/0,03A</t>
  </si>
  <si>
    <t>enopolni instalacijski kontaktor 40A</t>
  </si>
  <si>
    <t>Dobava in montaža podometnega električnega razdelilca ER-3N</t>
  </si>
  <si>
    <t>1 fazni 6A avtomatski odklopnik C kategorije</t>
  </si>
  <si>
    <t>3 fazni 25A avtomatski odklopnik C kategorije</t>
  </si>
  <si>
    <t>3 fazni 40A avtomatski odklopnik C kategorije</t>
  </si>
  <si>
    <t>motorno zaščitno stikalo MS25 1-1,5A</t>
  </si>
  <si>
    <t>tedenska programska ura</t>
  </si>
  <si>
    <r>
      <t xml:space="preserve">podometna razdelilna doza </t>
    </r>
    <r>
      <rPr>
        <sz val="11"/>
        <rFont val="Arial"/>
        <family val="2"/>
      </rPr>
      <t>100x100</t>
    </r>
  </si>
  <si>
    <r>
      <t xml:space="preserve">podometna doza </t>
    </r>
    <r>
      <rPr>
        <sz val="11"/>
        <rFont val="Arial"/>
        <family val="2"/>
      </rPr>
      <t>fi 60</t>
    </r>
  </si>
  <si>
    <r>
      <t>NPI kabel 3x1,5mm</t>
    </r>
    <r>
      <rPr>
        <vertAlign val="superscript"/>
        <sz val="11"/>
        <rFont val="Arial"/>
        <family val="2"/>
      </rPr>
      <t>2</t>
    </r>
  </si>
  <si>
    <r>
      <t>LiYCY kabel 2x0,75mm</t>
    </r>
    <r>
      <rPr>
        <vertAlign val="superscript"/>
        <sz val="11"/>
        <rFont val="Arial"/>
        <family val="2"/>
      </rPr>
      <t>2</t>
    </r>
  </si>
  <si>
    <t>7 18 11a</t>
  </si>
  <si>
    <t>7 18 11b</t>
  </si>
  <si>
    <t>Dobava in montaža enotranske stenske ure (analogna-relejna ura) komplet s montažnim in pritrdilnim materialom za pritrditev ure na zid.</t>
  </si>
  <si>
    <t>Dobava in montaža enotranske stenske ure (digitalna s prikazom ure in datuma) komplet s montažnim in pritrdilnim materialom za pritrditev ure na zid.</t>
  </si>
  <si>
    <t>Dobava in montaža dvostranske ure (digitalne s prikazom ure) komplet s montažnim in pritrdilnim materialom (nosilno konzolo) za pritrditev na strop (konzola bo pritrjena na betonski strop nad spuščenim stropom).</t>
  </si>
  <si>
    <t>Dobava in montaža kabla za sinhronizacijo ur NPI 2x1,5mm2.</t>
  </si>
  <si>
    <t>Dobava in montaža kabla za napajanje ur NPI 3x1,5mm2.</t>
  </si>
  <si>
    <t>7 24 11</t>
  </si>
  <si>
    <t>Dobava in montaža podometnega stikala s ključem za odklepanje zadnjih vhodnih vrat komplet z dozo.</t>
  </si>
  <si>
    <t>DOBAVA IN MONTAŽA PODOMETNEGA ELEKTRIČNEGA RAZDELILCA ER-NU3 (NARAV. UČIL. 3)</t>
  </si>
  <si>
    <t>DOBAVA IN MONTAŽA PODOMETNEGA ELEKTRIČNEGA RAZDELILCA ER-3N</t>
  </si>
  <si>
    <r>
      <t xml:space="preserve">Dobava in vgradnja cevastih svetlobnikov </t>
    </r>
    <r>
      <rPr>
        <sz val="11"/>
        <rFont val="Calibri"/>
        <family val="2"/>
      </rPr>
      <t>Ф</t>
    </r>
    <r>
      <rPr>
        <sz val="11"/>
        <rFont val="Arial"/>
        <family val="2"/>
      </rPr>
      <t>35cm v strešno ploščo, s kompletnim materialom za zatesnitev in tipskimi strešnimi nastavki in priključki.</t>
    </r>
  </si>
  <si>
    <t>1 04 20a</t>
  </si>
  <si>
    <t>Dobava in vgradnja dodatnih dnevnih zatemnjevalnikov v svetlobnikih Solatube 290 DS - 350 mm v učilnicah 2. nadstropja.</t>
  </si>
  <si>
    <t>7 15 08a</t>
  </si>
  <si>
    <r>
      <t>NPI kabel 4x1,5mm</t>
    </r>
    <r>
      <rPr>
        <vertAlign val="superscript"/>
        <sz val="11"/>
        <rFont val="Arial CE"/>
        <family val="2"/>
      </rPr>
      <t>2</t>
    </r>
  </si>
  <si>
    <t>1 01-1</t>
  </si>
  <si>
    <t>DEMONTAŽNA IN RUŠITVENA DELA</t>
  </si>
  <si>
    <t>1 01-1 1</t>
  </si>
  <si>
    <t>Demontaža obstoječega strelovoda in ponovni priklop.</t>
  </si>
  <si>
    <t xml:space="preserve">1 01-1 2 </t>
  </si>
  <si>
    <t xml:space="preserve"> Demontaža oziroma odstranitev obstoječe fasadne pločevine ter ponovna nova montaža pločevine z zaključnimi obrobami na streho.                                                                                                                                                                                                                                    </t>
  </si>
  <si>
    <t xml:space="preserve">1 01-1 3 </t>
  </si>
  <si>
    <t>Odstranitev obstoječega okna telovadnice v 1.nadstropju, dimenzije 435 x 220 cm ter pospravilo v določen prostor telovadnice.</t>
  </si>
  <si>
    <t xml:space="preserve">1 01-1 4 </t>
  </si>
  <si>
    <t>Strojno rušenje AB parapeta s predhodnim razrezom AB parapeta ter odstranitev ruševin pod obstoječim oknom telovadnice (dim. 435X53x20cm).</t>
  </si>
  <si>
    <t>DEMONTAŽNA IN RUŠITVENA DELA SKUPAJ</t>
  </si>
  <si>
    <t>1 04 27</t>
  </si>
  <si>
    <t>Kronsko vrtanje lukenj v AB steni fi 202mm na razdalji 60 cm v globini 30 cm s pomožnim štemanjem.</t>
  </si>
  <si>
    <t>kom</t>
  </si>
  <si>
    <t>1 04 28</t>
  </si>
  <si>
    <t>Dobava in polaganje EPS plošč deb.5 cm za dilatacijo med obstoječimi fasadnimi elementi in novo AB steno po demontaži obstoječe fasadne pločevine.</t>
  </si>
  <si>
    <t>1 07 20a</t>
  </si>
  <si>
    <t>(Opomba: pregled in dopolnitev manjkajočih elementov).</t>
  </si>
  <si>
    <t>7 27</t>
  </si>
  <si>
    <t>5% VREDNOSTI DEL - STROŠKI NEPREDVIDENIH DEL, STROŠKI DOKONČANJA, DOPOLNITVE ALI POPRAVILA ŽE IZVEDENIH DEL</t>
  </si>
  <si>
    <t>8 05 09</t>
  </si>
  <si>
    <t>Ureditev gradbišča: ograditev gradbišča, očiščenje gradbišča, gradbiščni priključki, označevalne table, gradbiščne table, kontejner za sestanke, varovanje gradbišča,…).</t>
  </si>
  <si>
    <t>0 01 07</t>
  </si>
  <si>
    <t>POPIS MATERIALA IN DEL ZA IZVEDBO</t>
  </si>
  <si>
    <t xml:space="preserve"> MIZARSKA DELA SKUPAJ                                                                                                                                                                                                                                             </t>
  </si>
  <si>
    <t>Okno 80/190, spodnji del 75 cm fiksno varnostno steklo, zgoraj odpiranje na ventus, g&lt;50%.</t>
  </si>
  <si>
    <t>Isto kot zgoraj, steklo g&gt;50%.</t>
  </si>
  <si>
    <t>Okno 120/190, spodnji del 75 cm fiksno varnostno steklo, zgoraj odpiranje na ventus. g&lt;50%.</t>
  </si>
  <si>
    <t>Okno 60/190, spodnji del 75 cm fiksno varnostno steklo, zgoraj odpiranje na ventus.</t>
  </si>
  <si>
    <t>Dvodelno okno 193/190cm, zgornja dva dela  odpiranje okrog vertikalne osi, spodnji del višine 75 cm fiksen, varnostno steklo.</t>
  </si>
  <si>
    <t>Okno iz dveh pravokotno postavljenih delov, 220/190 in 110/190, spodnji del 75 cm varnostno steklo, zgornji del odpiranje okrog vertikalne osi, g&lt;50%.</t>
  </si>
  <si>
    <t>Razna manjša gradbena dela, ki se izvajajo v režiji. Obračun na podlagi količin vpisanih v gradbenem dnevniku potrjenih s strani nadzornega inženirja.</t>
  </si>
  <si>
    <t>KV delavec</t>
  </si>
  <si>
    <t>rovokopač</t>
  </si>
  <si>
    <t>3 02 02a</t>
  </si>
  <si>
    <t>3 01 03a</t>
  </si>
  <si>
    <t>Čiščenje in pregled kanalizacije s kamero.</t>
  </si>
  <si>
    <t>4 04 01a</t>
  </si>
  <si>
    <t>4 05 04a</t>
  </si>
  <si>
    <t>4 01 18</t>
  </si>
  <si>
    <t>NEPREDVIDENA DELA v vrednosti 7% (popravila, dopolnitve na že izvedenih delih, sanacije, izsuševanje in ostala nepredvidena dela)</t>
  </si>
  <si>
    <t>EM</t>
  </si>
  <si>
    <t>za izvedbo</t>
  </si>
  <si>
    <t>cena/EM</t>
  </si>
  <si>
    <t>vrednost</t>
  </si>
  <si>
    <t>že izvedeno</t>
  </si>
  <si>
    <t>količina</t>
  </si>
  <si>
    <t>zap.št.</t>
  </si>
  <si>
    <t>opis postavke</t>
  </si>
  <si>
    <t>DOPOLNITEV EL. INSTALACIJ (PZI SPREMEMBA SEPTEMBER 2013)</t>
  </si>
  <si>
    <t>Dobava in montaža sklopnih večdelnih vrat za odprtino 855/ 260 cm, izdelanih iz kril z  laminatno oblogo z vsem potrebnim okovjem, tesnili, letvami, pritlrdilnim materialom, nasadili in drsniki v stropu. Širino elemenotv prilagoditi (vadbeni prostor v 1. triadi), zvočno izolativna vrata 28 db, v enem elementu se izvede osebni prehod svetle širine 90/210 cm.</t>
  </si>
  <si>
    <t>Isto kot zgoraj, dimenzije 600/300 (kabinet gospodinjski pouk), brez osebnega prehoda.</t>
  </si>
  <si>
    <t>Isto kot zgoraj dimenzije 835/300 cm (jedilnica), brez osebnega prehoda.</t>
  </si>
  <si>
    <t>Isto kot zgoraj, dimenzije 512/300 (jedilnica), z osebnim prehodom svetle dimenzije 90/210 cm v enem elementu.</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</si>
</sst>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S_I_T_-;\-* #,##0.00\ _S_I_T_-;_-* \-??\ _S_I_T_-;_-@_-"/>
    <numFmt numFmtId="165" formatCode="###,###,##0.00"/>
    <numFmt numFmtId="166" formatCode="##,###,##0.000"/>
    <numFmt numFmtId="167" formatCode="#,##0.000"/>
    <numFmt numFmtId="168" formatCode="##,###,##0.00"/>
    <numFmt numFmtId="169" formatCode="dd/\ mmm"/>
    <numFmt numFmtId="170" formatCode="##,###,##0"/>
    <numFmt numFmtId="171" formatCode="#,##0.0"/>
    <numFmt numFmtId="172" formatCode="_-* #,##0.00\ [$€]_-;\-* #,##0.00\ [$€]_-;_-* \-??\ [$€]_-;_-@_-"/>
    <numFmt numFmtId="173" formatCode="000"/>
    <numFmt numFmtId="174" formatCode="0.0"/>
    <numFmt numFmtId="175" formatCode="#,##0.00&quot; SIT&quot;"/>
    <numFmt numFmtId="176" formatCode="#,##0.00\ _€"/>
    <numFmt numFmtId="177" formatCode="#,##0.00&quot; €&quot;"/>
    <numFmt numFmtId="178" formatCode="#,##0.00\ [$€-1]"/>
    <numFmt numFmtId="179" formatCode="#,###.00"/>
    <numFmt numFmtId="180" formatCode="_-* #,##0.00&quot; €&quot;_-;\-* #,##0.00&quot; €&quot;_-;_-* \-??&quot; €&quot;_-;_-@_-"/>
    <numFmt numFmtId="181" formatCode="#,##0.00_ ;\-#,##0.00\ "/>
    <numFmt numFmtId="182" formatCode="#,##0_ ;\-#,##0\ "/>
  </numFmts>
  <fonts count="81">
    <font>
      <sz val="11"/>
      <color indexed="8"/>
      <name val="Calibri"/>
      <family val="2"/>
    </font>
    <font>
      <sz val="10"/>
      <name val="Arial"/>
      <family val="0"/>
    </font>
    <font>
      <sz val="11"/>
      <color indexed="9"/>
      <name val="Calibri"/>
      <family val="2"/>
    </font>
    <font>
      <sz val="11"/>
      <color indexed="17"/>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name val="Times New Roman"/>
      <family val="1"/>
    </font>
    <font>
      <sz val="10"/>
      <name val="Times New Roman"/>
      <family val="1"/>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2"/>
      <color indexed="15"/>
      <name val="Arial"/>
      <family val="2"/>
    </font>
    <font>
      <b/>
      <sz val="10"/>
      <name val="Arial"/>
      <family val="2"/>
    </font>
    <font>
      <b/>
      <sz val="20"/>
      <name val="Arial"/>
      <family val="2"/>
    </font>
    <font>
      <b/>
      <sz val="14"/>
      <name val="Arial"/>
      <family val="2"/>
    </font>
    <font>
      <i/>
      <sz val="11"/>
      <name val="Arial"/>
      <family val="2"/>
    </font>
    <font>
      <b/>
      <sz val="12"/>
      <name val="Arial"/>
      <family val="2"/>
    </font>
    <font>
      <b/>
      <sz val="11"/>
      <name val="Arial"/>
      <family val="2"/>
    </font>
    <font>
      <sz val="11"/>
      <name val="Arial"/>
      <family val="2"/>
    </font>
    <font>
      <sz val="11"/>
      <name val="Arial Narrow"/>
      <family val="2"/>
    </font>
    <font>
      <sz val="11"/>
      <color indexed="15"/>
      <name val="Calibri"/>
      <family val="2"/>
    </font>
    <font>
      <sz val="10"/>
      <color indexed="10"/>
      <name val="Arial"/>
      <family val="2"/>
    </font>
    <font>
      <sz val="11"/>
      <color indexed="10"/>
      <name val="Arial"/>
      <family val="2"/>
    </font>
    <font>
      <sz val="11"/>
      <name val="Arial CE"/>
      <family val="2"/>
    </font>
    <font>
      <sz val="11"/>
      <color indexed="10"/>
      <name val="Arial CE"/>
      <family val="2"/>
    </font>
    <font>
      <b/>
      <sz val="11"/>
      <color indexed="12"/>
      <name val="Arial"/>
      <family val="2"/>
    </font>
    <font>
      <b/>
      <sz val="12"/>
      <color indexed="10"/>
      <name val="Arial"/>
      <family val="2"/>
    </font>
    <font>
      <b/>
      <i/>
      <sz val="10"/>
      <name val="Arial CE"/>
      <family val="2"/>
    </font>
    <font>
      <b/>
      <i/>
      <sz val="10"/>
      <color indexed="10"/>
      <name val="Arial CE"/>
      <family val="2"/>
    </font>
    <font>
      <i/>
      <sz val="10"/>
      <name val="Arial"/>
      <family val="2"/>
    </font>
    <font>
      <i/>
      <sz val="10"/>
      <color indexed="10"/>
      <name val="Arial"/>
      <family val="2"/>
    </font>
    <font>
      <sz val="11"/>
      <color indexed="15"/>
      <name val="Arial"/>
      <family val="2"/>
    </font>
    <font>
      <b/>
      <sz val="11"/>
      <color indexed="8"/>
      <name val="Arial"/>
      <family val="2"/>
    </font>
    <font>
      <sz val="11"/>
      <color indexed="8"/>
      <name val="Arial"/>
      <family val="2"/>
    </font>
    <font>
      <sz val="11"/>
      <name val="Calibri"/>
      <family val="2"/>
    </font>
    <font>
      <b/>
      <i/>
      <sz val="11"/>
      <name val="Arial CE"/>
      <family val="2"/>
    </font>
    <font>
      <b/>
      <sz val="11"/>
      <name val="Arial CE"/>
      <family val="2"/>
    </font>
    <font>
      <b/>
      <sz val="16"/>
      <name val="Arial"/>
      <family val="2"/>
    </font>
    <font>
      <sz val="12"/>
      <name val="Arial"/>
      <family val="2"/>
    </font>
    <font>
      <sz val="12"/>
      <color indexed="10"/>
      <name val="Arial"/>
      <family val="2"/>
    </font>
    <font>
      <b/>
      <sz val="11"/>
      <color indexed="10"/>
      <name val="Arial"/>
      <family val="2"/>
    </font>
    <font>
      <sz val="11"/>
      <color indexed="60"/>
      <name val="Arial CE"/>
      <family val="2"/>
    </font>
    <font>
      <vertAlign val="superscript"/>
      <sz val="11"/>
      <name val="Arial"/>
      <family val="2"/>
    </font>
    <font>
      <b/>
      <sz val="11"/>
      <color indexed="10"/>
      <name val="Arial CE"/>
      <family val="2"/>
    </font>
    <font>
      <b/>
      <sz val="11"/>
      <name val="Arial Narrow"/>
      <family val="2"/>
    </font>
    <font>
      <sz val="11"/>
      <color indexed="10"/>
      <name val="Arial Narrow"/>
      <family val="2"/>
    </font>
    <font>
      <sz val="11"/>
      <color indexed="48"/>
      <name val="Arial"/>
      <family val="2"/>
    </font>
    <font>
      <sz val="11"/>
      <name val="Symbol"/>
      <family val="1"/>
    </font>
    <font>
      <sz val="11"/>
      <color indexed="11"/>
      <name val="Arial CE"/>
      <family val="2"/>
    </font>
    <font>
      <vertAlign val="superscript"/>
      <sz val="11"/>
      <name val="Arial CE"/>
      <family val="2"/>
    </font>
    <font>
      <b/>
      <sz val="10"/>
      <name val="Arial CE"/>
      <family val="2"/>
    </font>
    <font>
      <sz val="11"/>
      <color indexed="30"/>
      <name val="Arial"/>
      <family val="2"/>
    </font>
    <font>
      <i/>
      <sz val="12"/>
      <name val="Arial"/>
      <family val="2"/>
    </font>
    <font>
      <b/>
      <i/>
      <sz val="11"/>
      <name val="Arial"/>
      <family val="2"/>
    </font>
    <font>
      <u val="single"/>
      <sz val="11"/>
      <name val="Arial"/>
      <family val="2"/>
    </font>
    <font>
      <sz val="12"/>
      <color indexed="8"/>
      <name val="Calibri"/>
      <family val="2"/>
    </font>
    <font>
      <i/>
      <sz val="11"/>
      <name val="Arial CE"/>
      <family val="2"/>
    </font>
    <font>
      <sz val="10"/>
      <name val="Times New Roman CE"/>
      <family val="0"/>
    </font>
    <font>
      <i/>
      <sz val="8"/>
      <name val="Arial"/>
      <family val="2"/>
    </font>
    <font>
      <i/>
      <sz val="8"/>
      <color indexed="10"/>
      <name val="Arial"/>
      <family val="2"/>
    </font>
    <font>
      <b/>
      <sz val="11"/>
      <color indexed="30"/>
      <name val="Arial"/>
      <family val="2"/>
    </font>
    <font>
      <b/>
      <sz val="12"/>
      <color indexed="30"/>
      <name val="Arial"/>
      <family val="2"/>
    </font>
    <font>
      <b/>
      <sz val="14"/>
      <color indexed="30"/>
      <name val="Arial"/>
      <family val="2"/>
    </font>
    <font>
      <i/>
      <sz val="8"/>
      <color indexed="30"/>
      <name val="Arial"/>
      <family val="2"/>
    </font>
    <font>
      <b/>
      <sz val="18"/>
      <color theme="3"/>
      <name val="Cambria"/>
      <family val="2"/>
    </font>
    <font>
      <b/>
      <sz val="11"/>
      <color rgb="FF0070C0"/>
      <name val="Arial"/>
      <family val="2"/>
    </font>
    <font>
      <sz val="11"/>
      <color rgb="FF0070C0"/>
      <name val="Arial"/>
      <family val="2"/>
    </font>
    <font>
      <b/>
      <sz val="12"/>
      <color rgb="FF0070C0"/>
      <name val="Arial"/>
      <family val="2"/>
    </font>
    <font>
      <b/>
      <sz val="14"/>
      <color rgb="FF0070C0"/>
      <name val="Arial"/>
      <family val="2"/>
    </font>
    <font>
      <sz val="11"/>
      <color rgb="FFFF0000"/>
      <name val="Arial"/>
      <family val="2"/>
    </font>
    <font>
      <sz val="11"/>
      <color rgb="FFFF0000"/>
      <name val="Arial CE"/>
      <family val="2"/>
    </font>
    <font>
      <i/>
      <sz val="8"/>
      <color rgb="FF0070C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6" tint="0.5999900102615356"/>
        <bgColor indexed="64"/>
      </patternFill>
    </fill>
    <fill>
      <patternFill patternType="solid">
        <fgColor rgb="FFFFFF00"/>
        <bgColor indexed="64"/>
      </patternFill>
    </fill>
  </fills>
  <borders count="2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color indexed="63"/>
      </bottom>
    </border>
  </borders>
  <cellStyleXfs count="1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73"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17" borderId="0" applyNumberFormat="0" applyBorder="0" applyAlignment="0" applyProtection="0"/>
    <xf numFmtId="0" fontId="10" fillId="0" borderId="0">
      <alignment/>
      <protection/>
    </xf>
    <xf numFmtId="0" fontId="66" fillId="0" borderId="0">
      <alignment/>
      <protection/>
    </xf>
    <xf numFmtId="0" fontId="10" fillId="0" borderId="0">
      <alignment/>
      <protection/>
    </xf>
    <xf numFmtId="0" fontId="1" fillId="0" borderId="0">
      <alignment/>
      <protection/>
    </xf>
    <xf numFmtId="9" fontId="1" fillId="0" borderId="0" applyFill="0" applyBorder="0" applyAlignment="0" applyProtection="0"/>
    <xf numFmtId="0" fontId="0" fillId="18"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164" fontId="0" fillId="0" borderId="0" applyFill="0" applyBorder="0" applyAlignment="0" applyProtection="0"/>
    <xf numFmtId="41" fontId="1" fillId="0" borderId="0" applyFill="0" applyBorder="0" applyAlignment="0" applyProtection="0"/>
    <xf numFmtId="0" fontId="18" fillId="7" borderId="8" applyNumberFormat="0" applyAlignment="0" applyProtection="0"/>
    <xf numFmtId="0" fontId="19" fillId="0" borderId="9" applyNumberFormat="0" applyFill="0" applyAlignment="0" applyProtection="0"/>
  </cellStyleXfs>
  <cellXfs count="733">
    <xf numFmtId="0" fontId="0" fillId="0" borderId="0" xfId="0" applyAlignment="1">
      <alignment/>
    </xf>
    <xf numFmtId="4" fontId="20" fillId="0" borderId="0" xfId="0" applyNumberFormat="1" applyFont="1" applyAlignment="1">
      <alignment/>
    </xf>
    <xf numFmtId="0" fontId="1" fillId="0" borderId="0" xfId="77" applyFont="1" applyAlignment="1">
      <alignment vertical="top"/>
      <protection/>
    </xf>
    <xf numFmtId="0" fontId="1" fillId="0" borderId="0" xfId="77">
      <alignment/>
      <protection/>
    </xf>
    <xf numFmtId="4" fontId="20" fillId="0" borderId="0" xfId="77" applyNumberFormat="1" applyFont="1">
      <alignment/>
      <protection/>
    </xf>
    <xf numFmtId="0" fontId="22" fillId="0" borderId="0" xfId="77" applyFont="1" applyAlignment="1">
      <alignment vertical="top"/>
      <protection/>
    </xf>
    <xf numFmtId="0" fontId="23" fillId="0" borderId="0" xfId="77" applyFont="1" applyAlignment="1">
      <alignment vertical="top"/>
      <protection/>
    </xf>
    <xf numFmtId="0" fontId="23" fillId="0" borderId="0" xfId="77" applyFont="1" applyAlignment="1">
      <alignment vertical="top" wrapText="1"/>
      <protection/>
    </xf>
    <xf numFmtId="0" fontId="25" fillId="0" borderId="10" xfId="77" applyFont="1" applyBorder="1" applyAlignment="1">
      <alignment horizontal="center" vertical="top" wrapText="1"/>
      <protection/>
    </xf>
    <xf numFmtId="0" fontId="25" fillId="0" borderId="10" xfId="77" applyFont="1" applyBorder="1" applyAlignment="1">
      <alignment vertical="top" wrapText="1"/>
      <protection/>
    </xf>
    <xf numFmtId="164" fontId="26" fillId="0" borderId="0" xfId="123" applyFont="1" applyFill="1" applyBorder="1" applyAlignment="1" applyProtection="1">
      <alignment/>
      <protection/>
    </xf>
    <xf numFmtId="165" fontId="25" fillId="0" borderId="0" xfId="77" applyNumberFormat="1" applyFont="1" applyAlignment="1">
      <alignment horizontal="right"/>
      <protection/>
    </xf>
    <xf numFmtId="0" fontId="1" fillId="0" borderId="0" xfId="77" applyAlignment="1">
      <alignment horizontal="center" vertical="top"/>
      <protection/>
    </xf>
    <xf numFmtId="0" fontId="1" fillId="0" borderId="0" xfId="77" applyAlignment="1">
      <alignment horizontal="center"/>
      <protection/>
    </xf>
    <xf numFmtId="0" fontId="25" fillId="0" borderId="0" xfId="77" applyFont="1" applyAlignment="1">
      <alignment vertical="top" wrapText="1"/>
      <protection/>
    </xf>
    <xf numFmtId="0" fontId="27" fillId="0" borderId="0" xfId="77" applyFont="1" applyAlignment="1">
      <alignment horizontal="center" vertical="top"/>
      <protection/>
    </xf>
    <xf numFmtId="0" fontId="27" fillId="0" borderId="0" xfId="0" applyFont="1" applyAlignment="1">
      <alignment vertical="top" wrapText="1"/>
    </xf>
    <xf numFmtId="165" fontId="27" fillId="0" borderId="0" xfId="77" applyNumberFormat="1" applyFont="1" applyAlignment="1">
      <alignment horizontal="right"/>
      <protection/>
    </xf>
    <xf numFmtId="0" fontId="25" fillId="0" borderId="0" xfId="77" applyFont="1" applyAlignment="1">
      <alignment horizontal="center" vertical="top"/>
      <protection/>
    </xf>
    <xf numFmtId="4" fontId="28" fillId="0" borderId="0" xfId="0" applyNumberFormat="1" applyFont="1" applyAlignment="1">
      <alignment/>
    </xf>
    <xf numFmtId="4" fontId="26" fillId="0" borderId="0" xfId="0" applyNumberFormat="1" applyFont="1" applyAlignment="1">
      <alignment/>
    </xf>
    <xf numFmtId="0" fontId="23" fillId="0" borderId="10" xfId="77" applyFont="1" applyBorder="1" applyAlignment="1">
      <alignment vertical="top" wrapText="1"/>
      <protection/>
    </xf>
    <xf numFmtId="164" fontId="23" fillId="0" borderId="0" xfId="123" applyFont="1" applyFill="1" applyBorder="1" applyAlignment="1" applyProtection="1">
      <alignment/>
      <protection/>
    </xf>
    <xf numFmtId="164" fontId="25" fillId="0" borderId="0" xfId="123" applyNumberFormat="1" applyFont="1" applyFill="1" applyBorder="1" applyAlignment="1" applyProtection="1">
      <alignment horizontal="right"/>
      <protection/>
    </xf>
    <xf numFmtId="0" fontId="0" fillId="0" borderId="0" xfId="0" applyAlignment="1">
      <alignment horizontal="center"/>
    </xf>
    <xf numFmtId="0" fontId="12" fillId="0" borderId="0" xfId="0" applyFont="1" applyAlignment="1">
      <alignment horizontal="center"/>
    </xf>
    <xf numFmtId="4" fontId="29" fillId="0" borderId="0" xfId="0" applyNumberFormat="1" applyFont="1" applyAlignment="1">
      <alignment/>
    </xf>
    <xf numFmtId="0" fontId="1" fillId="0" borderId="0" xfId="51" applyFont="1">
      <alignment/>
      <protection/>
    </xf>
    <xf numFmtId="0" fontId="27" fillId="0" borderId="0" xfId="51" applyFont="1" applyAlignment="1">
      <alignment vertical="top"/>
      <protection/>
    </xf>
    <xf numFmtId="0" fontId="27" fillId="0" borderId="0" xfId="51" applyFont="1">
      <alignment/>
      <protection/>
    </xf>
    <xf numFmtId="0" fontId="32" fillId="0" borderId="0" xfId="0" applyFont="1" applyAlignment="1">
      <alignment/>
    </xf>
    <xf numFmtId="165" fontId="27" fillId="0" borderId="0" xfId="51" applyNumberFormat="1" applyFont="1" applyAlignment="1">
      <alignment horizontal="right"/>
      <protection/>
    </xf>
    <xf numFmtId="0" fontId="26" fillId="0" borderId="0" xfId="51" applyFont="1" applyAlignment="1">
      <alignment vertical="top" wrapText="1"/>
      <protection/>
    </xf>
    <xf numFmtId="0" fontId="36" fillId="0" borderId="0" xfId="0" applyFont="1" applyAlignment="1">
      <alignment vertical="top"/>
    </xf>
    <xf numFmtId="0" fontId="36" fillId="0" borderId="0" xfId="0" applyFont="1" applyAlignment="1">
      <alignment vertical="top" wrapText="1"/>
    </xf>
    <xf numFmtId="167" fontId="36" fillId="0" borderId="0" xfId="0" applyNumberFormat="1" applyFont="1" applyAlignment="1">
      <alignment vertical="top"/>
    </xf>
    <xf numFmtId="167" fontId="37" fillId="0" borderId="0" xfId="0" applyNumberFormat="1" applyFont="1" applyAlignment="1">
      <alignment vertical="top"/>
    </xf>
    <xf numFmtId="0" fontId="1" fillId="0" borderId="0" xfId="0" applyFont="1" applyAlignment="1">
      <alignment vertical="top" wrapText="1"/>
    </xf>
    <xf numFmtId="4" fontId="38" fillId="0" borderId="0" xfId="0" applyNumberFormat="1" applyFont="1" applyAlignment="1">
      <alignment vertical="top"/>
    </xf>
    <xf numFmtId="168" fontId="31" fillId="0" borderId="0" xfId="94" applyNumberFormat="1" applyFont="1" applyFill="1" applyAlignment="1">
      <alignment horizontal="right"/>
      <protection/>
    </xf>
    <xf numFmtId="4" fontId="21" fillId="0" borderId="0" xfId="0" applyNumberFormat="1" applyFont="1" applyAlignment="1">
      <alignment vertical="top"/>
    </xf>
    <xf numFmtId="49" fontId="25" fillId="0" borderId="0" xfId="0" applyNumberFormat="1" applyFont="1" applyAlignment="1">
      <alignment vertical="top"/>
    </xf>
    <xf numFmtId="0" fontId="25" fillId="0" borderId="0" xfId="0" applyFont="1" applyAlignment="1">
      <alignment vertical="top" wrapText="1"/>
    </xf>
    <xf numFmtId="4" fontId="39" fillId="0" borderId="0" xfId="0" applyNumberFormat="1" applyFont="1" applyAlignment="1">
      <alignment vertical="top"/>
    </xf>
    <xf numFmtId="49" fontId="27" fillId="0" borderId="10" xfId="0" applyNumberFormat="1" applyFont="1" applyBorder="1" applyAlignment="1">
      <alignment vertical="top"/>
    </xf>
    <xf numFmtId="0" fontId="27" fillId="0" borderId="10" xfId="0" applyFont="1" applyBorder="1" applyAlignment="1">
      <alignment vertical="top" wrapText="1"/>
    </xf>
    <xf numFmtId="4" fontId="27" fillId="0" borderId="10" xfId="0" applyNumberFormat="1" applyFont="1" applyBorder="1" applyAlignment="1">
      <alignment vertical="top"/>
    </xf>
    <xf numFmtId="4" fontId="31" fillId="0" borderId="10" xfId="0" applyNumberFormat="1" applyFont="1" applyBorder="1" applyAlignment="1">
      <alignment vertical="top"/>
    </xf>
    <xf numFmtId="4" fontId="26" fillId="0" borderId="10" xfId="0" applyNumberFormat="1" applyFont="1" applyBorder="1" applyAlignment="1">
      <alignment vertical="top"/>
    </xf>
    <xf numFmtId="49" fontId="27" fillId="0" borderId="0" xfId="0" applyNumberFormat="1" applyFont="1" applyBorder="1" applyAlignment="1">
      <alignment vertical="top"/>
    </xf>
    <xf numFmtId="0" fontId="27" fillId="0" borderId="0" xfId="0" applyFont="1" applyBorder="1" applyAlignment="1">
      <alignment vertical="top" wrapText="1"/>
    </xf>
    <xf numFmtId="4" fontId="27" fillId="0" borderId="0" xfId="0" applyNumberFormat="1" applyFont="1" applyBorder="1" applyAlignment="1">
      <alignment vertical="top"/>
    </xf>
    <xf numFmtId="4" fontId="31" fillId="0" borderId="0" xfId="0" applyNumberFormat="1" applyFont="1" applyBorder="1" applyAlignment="1">
      <alignment vertical="top"/>
    </xf>
    <xf numFmtId="4" fontId="26" fillId="0" borderId="0" xfId="0" applyNumberFormat="1" applyFont="1" applyBorder="1" applyAlignment="1">
      <alignment vertical="top"/>
    </xf>
    <xf numFmtId="49" fontId="1" fillId="0" borderId="0" xfId="0" applyNumberFormat="1" applyFont="1" applyAlignment="1">
      <alignment vertical="top"/>
    </xf>
    <xf numFmtId="4" fontId="1" fillId="0" borderId="0" xfId="0" applyNumberFormat="1" applyFont="1" applyAlignment="1">
      <alignment vertical="top"/>
    </xf>
    <xf numFmtId="4" fontId="30" fillId="0" borderId="0" xfId="0" applyNumberFormat="1" applyFont="1" applyAlignment="1">
      <alignment vertical="top"/>
    </xf>
    <xf numFmtId="49" fontId="26" fillId="0" borderId="0" xfId="0" applyNumberFormat="1" applyFont="1" applyAlignment="1">
      <alignment vertical="top"/>
    </xf>
    <xf numFmtId="0" fontId="26" fillId="0" borderId="0" xfId="0" applyFont="1" applyAlignment="1">
      <alignment vertical="top" wrapText="1"/>
    </xf>
    <xf numFmtId="49" fontId="27" fillId="0" borderId="0" xfId="0" applyNumberFormat="1" applyFont="1" applyAlignment="1">
      <alignment vertical="top"/>
    </xf>
    <xf numFmtId="168" fontId="27" fillId="0" borderId="0" xfId="94" applyNumberFormat="1" applyFont="1" applyAlignment="1">
      <alignment horizontal="right"/>
      <protection/>
    </xf>
    <xf numFmtId="168" fontId="31" fillId="0" borderId="0" xfId="94" applyNumberFormat="1" applyFont="1" applyAlignment="1">
      <alignment horizontal="right"/>
      <protection/>
    </xf>
    <xf numFmtId="168" fontId="27" fillId="0" borderId="0" xfId="0" applyNumberFormat="1" applyFont="1" applyAlignment="1">
      <alignment vertical="top"/>
    </xf>
    <xf numFmtId="168" fontId="27" fillId="0" borderId="0" xfId="94" applyNumberFormat="1" applyFont="1" applyFill="1" applyAlignment="1">
      <alignment horizontal="right"/>
      <protection/>
    </xf>
    <xf numFmtId="168" fontId="27" fillId="0" borderId="10" xfId="94" applyNumberFormat="1" applyFont="1" applyBorder="1" applyAlignment="1">
      <alignment horizontal="right"/>
      <protection/>
    </xf>
    <xf numFmtId="0" fontId="27" fillId="0" borderId="0" xfId="75" applyFont="1" applyAlignment="1">
      <alignment vertical="top"/>
      <protection/>
    </xf>
    <xf numFmtId="0" fontId="27" fillId="0" borderId="0" xfId="75" applyFont="1" applyAlignment="1">
      <alignment vertical="top" wrapText="1"/>
      <protection/>
    </xf>
    <xf numFmtId="0" fontId="31" fillId="0" borderId="0" xfId="0" applyFont="1" applyAlignment="1">
      <alignment vertical="top" wrapText="1"/>
    </xf>
    <xf numFmtId="0" fontId="27" fillId="0" borderId="0" xfId="0" applyFont="1" applyFill="1" applyAlignment="1">
      <alignment vertical="top" wrapText="1"/>
    </xf>
    <xf numFmtId="0" fontId="27" fillId="0" borderId="0" xfId="78" applyFont="1" applyAlignment="1">
      <alignment vertical="top"/>
      <protection/>
    </xf>
    <xf numFmtId="0" fontId="27" fillId="0" borderId="0" xfId="78" applyFont="1" applyFill="1" applyAlignment="1">
      <alignment vertical="top" wrapText="1"/>
      <protection/>
    </xf>
    <xf numFmtId="0" fontId="31" fillId="0" borderId="0" xfId="0" applyFont="1" applyFill="1" applyAlignment="1">
      <alignment vertical="top" wrapText="1"/>
    </xf>
    <xf numFmtId="0" fontId="27" fillId="0" borderId="0" xfId="53" applyFont="1" applyFill="1" applyAlignment="1">
      <alignment vertical="top" wrapText="1"/>
      <protection/>
    </xf>
    <xf numFmtId="0" fontId="41" fillId="0" borderId="0" xfId="79" applyFont="1" applyAlignment="1">
      <alignment vertical="top" wrapText="1"/>
      <protection/>
    </xf>
    <xf numFmtId="1" fontId="42" fillId="0" borderId="0" xfId="80" applyNumberFormat="1" applyFont="1" applyAlignment="1">
      <alignment wrapText="1"/>
      <protection/>
    </xf>
    <xf numFmtId="1" fontId="42" fillId="0" borderId="0" xfId="81" applyNumberFormat="1" applyFont="1" applyAlignment="1">
      <alignment/>
      <protection/>
    </xf>
    <xf numFmtId="1" fontId="42" fillId="0" borderId="0" xfId="81" applyNumberFormat="1" applyFont="1" applyAlignment="1">
      <alignment wrapText="1"/>
      <protection/>
    </xf>
    <xf numFmtId="0" fontId="41" fillId="0" borderId="0" xfId="82" applyFont="1" applyAlignment="1">
      <alignment vertical="top" wrapText="1"/>
      <protection/>
    </xf>
    <xf numFmtId="1" fontId="42" fillId="0" borderId="0" xfId="83" applyNumberFormat="1" applyFont="1" applyAlignment="1">
      <alignment wrapText="1"/>
      <protection/>
    </xf>
    <xf numFmtId="1" fontId="42" fillId="0" borderId="0" xfId="84" applyNumberFormat="1" applyFont="1" applyAlignment="1">
      <alignment/>
      <protection/>
    </xf>
    <xf numFmtId="0" fontId="41" fillId="0" borderId="0" xfId="85" applyFont="1" applyAlignment="1">
      <alignment vertical="top" wrapText="1"/>
      <protection/>
    </xf>
    <xf numFmtId="1" fontId="42" fillId="0" borderId="0" xfId="90" applyNumberFormat="1" applyFont="1" applyAlignment="1">
      <alignment horizontal="left"/>
      <protection/>
    </xf>
    <xf numFmtId="0" fontId="26" fillId="0" borderId="0" xfId="91" applyFont="1" applyAlignment="1">
      <alignment vertical="top" wrapText="1"/>
      <protection/>
    </xf>
    <xf numFmtId="1" fontId="42" fillId="0" borderId="0" xfId="93" applyNumberFormat="1" applyFont="1" applyAlignment="1">
      <alignment/>
      <protection/>
    </xf>
    <xf numFmtId="0" fontId="27" fillId="0" borderId="0" xfId="57" applyFont="1" applyFill="1" applyAlignment="1">
      <alignment vertical="top" wrapText="1"/>
      <protection/>
    </xf>
    <xf numFmtId="168" fontId="27" fillId="0" borderId="10" xfId="94" applyNumberFormat="1" applyFont="1" applyFill="1" applyBorder="1" applyAlignment="1">
      <alignment horizontal="right"/>
      <protection/>
    </xf>
    <xf numFmtId="168" fontId="27" fillId="0" borderId="0" xfId="95" applyNumberFormat="1" applyFont="1" applyFill="1" applyAlignment="1">
      <alignment horizontal="right"/>
      <protection/>
    </xf>
    <xf numFmtId="168" fontId="27" fillId="0" borderId="0" xfId="95" applyNumberFormat="1" applyFont="1" applyAlignment="1">
      <alignment horizontal="right"/>
      <protection/>
    </xf>
    <xf numFmtId="49" fontId="27" fillId="0" borderId="0" xfId="0" applyNumberFormat="1" applyFont="1" applyFill="1" applyAlignment="1">
      <alignment vertical="top"/>
    </xf>
    <xf numFmtId="0" fontId="27" fillId="0" borderId="0" xfId="94" applyFont="1" applyAlignment="1">
      <alignment vertical="top"/>
      <protection/>
    </xf>
    <xf numFmtId="0" fontId="27" fillId="0" borderId="0" xfId="94" applyFont="1" applyAlignment="1">
      <alignment vertical="top" wrapText="1"/>
      <protection/>
    </xf>
    <xf numFmtId="0" fontId="27" fillId="0" borderId="0" xfId="61" applyFont="1" applyAlignment="1">
      <alignment vertical="top" wrapText="1"/>
      <protection/>
    </xf>
    <xf numFmtId="0" fontId="27" fillId="0" borderId="0" xfId="98" applyFont="1" applyAlignment="1">
      <alignment vertical="top"/>
      <protection/>
    </xf>
    <xf numFmtId="0" fontId="27" fillId="0" borderId="0" xfId="98" applyFont="1" applyAlignment="1">
      <alignment vertical="top" wrapText="1"/>
      <protection/>
    </xf>
    <xf numFmtId="0" fontId="44" fillId="0" borderId="0" xfId="0" applyFont="1" applyAlignment="1">
      <alignment vertical="top"/>
    </xf>
    <xf numFmtId="0" fontId="44" fillId="0" borderId="0" xfId="0" applyFont="1" applyAlignment="1">
      <alignment vertical="top" wrapText="1"/>
    </xf>
    <xf numFmtId="0" fontId="27" fillId="0" borderId="0" xfId="98" applyFont="1" applyFill="1" applyAlignment="1">
      <alignment vertical="top" wrapText="1"/>
      <protection/>
    </xf>
    <xf numFmtId="0" fontId="45" fillId="0" borderId="0" xfId="0" applyFont="1" applyAlignment="1">
      <alignment vertical="top" wrapText="1"/>
    </xf>
    <xf numFmtId="0" fontId="27" fillId="0" borderId="0" xfId="98" applyFont="1" applyFill="1" applyAlignment="1">
      <alignment vertical="top"/>
      <protection/>
    </xf>
    <xf numFmtId="0" fontId="44" fillId="0" borderId="0" xfId="0" applyFont="1" applyFill="1" applyAlignment="1">
      <alignment vertical="top"/>
    </xf>
    <xf numFmtId="0" fontId="44" fillId="0" borderId="0" xfId="0" applyFont="1" applyFill="1" applyAlignment="1">
      <alignment vertical="top" wrapText="1"/>
    </xf>
    <xf numFmtId="166" fontId="27" fillId="0" borderId="0" xfId="94" applyNumberFormat="1" applyFont="1" applyAlignment="1">
      <alignment horizontal="right"/>
      <protection/>
    </xf>
    <xf numFmtId="166" fontId="31" fillId="0" borderId="0" xfId="94" applyNumberFormat="1" applyFont="1" applyAlignment="1">
      <alignment horizontal="right"/>
      <protection/>
    </xf>
    <xf numFmtId="0" fontId="12" fillId="0" borderId="0" xfId="0" applyFont="1" applyAlignment="1">
      <alignment/>
    </xf>
    <xf numFmtId="49" fontId="46" fillId="0" borderId="0" xfId="0" applyNumberFormat="1" applyFont="1" applyAlignment="1">
      <alignment vertical="top"/>
    </xf>
    <xf numFmtId="0" fontId="46" fillId="0" borderId="0" xfId="0" applyFont="1" applyAlignment="1">
      <alignment vertical="top" wrapText="1"/>
    </xf>
    <xf numFmtId="0" fontId="1" fillId="0" borderId="0" xfId="0" applyFont="1" applyAlignment="1">
      <alignment horizontal="right" vertical="top"/>
    </xf>
    <xf numFmtId="0" fontId="47" fillId="0" borderId="0" xfId="0" applyFont="1" applyAlignment="1">
      <alignment horizontal="right" vertical="top"/>
    </xf>
    <xf numFmtId="4" fontId="25" fillId="0" borderId="0" xfId="0" applyNumberFormat="1" applyFont="1" applyAlignment="1">
      <alignment vertical="top"/>
    </xf>
    <xf numFmtId="4" fontId="35" fillId="0" borderId="0" xfId="0" applyNumberFormat="1" applyFont="1" applyAlignment="1">
      <alignment vertical="top"/>
    </xf>
    <xf numFmtId="4" fontId="48" fillId="0" borderId="0" xfId="0" applyNumberFormat="1" applyFont="1" applyAlignment="1">
      <alignment vertical="top"/>
    </xf>
    <xf numFmtId="0" fontId="27" fillId="0" borderId="0" xfId="45" applyFont="1" applyFill="1" applyAlignment="1">
      <alignment vertical="top" wrapText="1"/>
      <protection/>
    </xf>
    <xf numFmtId="0" fontId="27" fillId="0" borderId="0" xfId="0" applyFont="1" applyAlignment="1">
      <alignment horizontal="right"/>
    </xf>
    <xf numFmtId="4" fontId="27" fillId="0" borderId="0" xfId="0" applyNumberFormat="1" applyFont="1" applyAlignment="1">
      <alignment/>
    </xf>
    <xf numFmtId="4" fontId="27" fillId="0" borderId="10" xfId="0" applyNumberFormat="1" applyFont="1" applyBorder="1" applyAlignment="1">
      <alignment/>
    </xf>
    <xf numFmtId="0" fontId="27" fillId="0" borderId="0" xfId="46" applyFont="1" applyFill="1" applyAlignment="1">
      <alignment vertical="top" wrapText="1"/>
      <protection/>
    </xf>
    <xf numFmtId="4" fontId="27" fillId="0" borderId="10" xfId="0" applyNumberFormat="1" applyFont="1" applyFill="1" applyBorder="1" applyAlignment="1">
      <alignment/>
    </xf>
    <xf numFmtId="0" fontId="27" fillId="0" borderId="0" xfId="100" applyFont="1" applyFill="1" applyAlignment="1">
      <alignment vertical="top" wrapText="1"/>
      <protection/>
    </xf>
    <xf numFmtId="0" fontId="27" fillId="0" borderId="0" xfId="47" applyFont="1" applyFill="1" applyAlignment="1">
      <alignment vertical="top" wrapText="1"/>
      <protection/>
    </xf>
    <xf numFmtId="0" fontId="27" fillId="0" borderId="0" xfId="63" applyFont="1" applyAlignment="1">
      <alignment vertical="top"/>
      <protection/>
    </xf>
    <xf numFmtId="0" fontId="27" fillId="0" borderId="0" xfId="64" applyFont="1" applyAlignment="1">
      <alignment vertical="top"/>
      <protection/>
    </xf>
    <xf numFmtId="4" fontId="27" fillId="0" borderId="0" xfId="0" applyNumberFormat="1" applyFont="1" applyFill="1" applyAlignment="1">
      <alignment/>
    </xf>
    <xf numFmtId="49" fontId="26" fillId="0" borderId="0" xfId="0" applyNumberFormat="1" applyFont="1" applyFill="1" applyAlignment="1">
      <alignment vertical="top"/>
    </xf>
    <xf numFmtId="0" fontId="26" fillId="0" borderId="0" xfId="0" applyFont="1" applyFill="1" applyAlignment="1">
      <alignment vertical="top" wrapText="1"/>
    </xf>
    <xf numFmtId="0" fontId="27" fillId="0" borderId="0" xfId="0" applyFont="1" applyFill="1" applyAlignment="1">
      <alignment horizontal="right"/>
    </xf>
    <xf numFmtId="0" fontId="27" fillId="0" borderId="0" xfId="66" applyFont="1" applyFill="1" applyAlignment="1">
      <alignment vertical="top"/>
      <protection/>
    </xf>
    <xf numFmtId="0" fontId="27" fillId="0" borderId="0" xfId="66" applyFont="1" applyFill="1" applyAlignment="1">
      <alignment vertical="top" wrapText="1"/>
      <protection/>
    </xf>
    <xf numFmtId="0" fontId="27" fillId="0" borderId="0" xfId="66" applyFont="1" applyFill="1" applyAlignment="1">
      <alignment horizontal="right"/>
      <protection/>
    </xf>
    <xf numFmtId="166" fontId="27" fillId="0" borderId="0" xfId="66" applyNumberFormat="1" applyFont="1" applyFill="1" applyAlignment="1">
      <alignment horizontal="right"/>
      <protection/>
    </xf>
    <xf numFmtId="166" fontId="31" fillId="0" borderId="0" xfId="66" applyNumberFormat="1" applyFont="1" applyFill="1" applyAlignment="1">
      <alignment horizontal="right"/>
      <protection/>
    </xf>
    <xf numFmtId="2" fontId="27" fillId="0" borderId="0" xfId="66" applyNumberFormat="1" applyFont="1" applyFill="1" applyAlignment="1">
      <alignment horizontal="right"/>
      <protection/>
    </xf>
    <xf numFmtId="0" fontId="27" fillId="0" borderId="0" xfId="65" applyFont="1" applyFill="1" applyAlignment="1">
      <alignment vertical="top" wrapText="1"/>
      <protection/>
    </xf>
    <xf numFmtId="0" fontId="31" fillId="0" borderId="0" xfId="65" applyFont="1" applyFill="1" applyAlignment="1">
      <alignment vertical="top" wrapText="1"/>
      <protection/>
    </xf>
    <xf numFmtId="0" fontId="27" fillId="0" borderId="0" xfId="66" applyFont="1" applyFill="1" applyAlignment="1">
      <alignment/>
      <protection/>
    </xf>
    <xf numFmtId="0" fontId="26" fillId="0" borderId="0" xfId="65" applyFont="1" applyAlignment="1">
      <alignment vertical="top" wrapText="1"/>
      <protection/>
    </xf>
    <xf numFmtId="0" fontId="27" fillId="0" borderId="0" xfId="66" applyFont="1" applyAlignment="1">
      <alignment/>
      <protection/>
    </xf>
    <xf numFmtId="166" fontId="27" fillId="0" borderId="0" xfId="66" applyNumberFormat="1" applyFont="1" applyAlignment="1">
      <alignment horizontal="right"/>
      <protection/>
    </xf>
    <xf numFmtId="166" fontId="31" fillId="0" borderId="0" xfId="66" applyNumberFormat="1" applyFont="1" applyAlignment="1">
      <alignment horizontal="right"/>
      <protection/>
    </xf>
    <xf numFmtId="0" fontId="27" fillId="0" borderId="0" xfId="65" applyFont="1" applyAlignment="1">
      <alignment vertical="top" wrapText="1"/>
      <protection/>
    </xf>
    <xf numFmtId="0" fontId="27" fillId="0" borderId="0" xfId="67" applyFont="1" applyAlignment="1">
      <alignment/>
      <protection/>
    </xf>
    <xf numFmtId="0" fontId="27" fillId="0" borderId="0" xfId="67" applyFont="1" applyFill="1" applyAlignment="1">
      <alignment/>
      <protection/>
    </xf>
    <xf numFmtId="0" fontId="27" fillId="0" borderId="0" xfId="67" applyFont="1">
      <alignment/>
      <protection/>
    </xf>
    <xf numFmtId="0" fontId="27" fillId="0" borderId="0" xfId="67" applyFont="1" applyBorder="1" applyAlignment="1">
      <alignment vertical="top" wrapText="1"/>
      <protection/>
    </xf>
    <xf numFmtId="0" fontId="26" fillId="0" borderId="0" xfId="67" applyFont="1" applyBorder="1" applyAlignment="1">
      <alignment vertical="top" wrapText="1"/>
      <protection/>
    </xf>
    <xf numFmtId="0" fontId="27" fillId="0" borderId="0" xfId="67" applyFont="1" applyFill="1" applyAlignment="1">
      <alignment vertical="top"/>
      <protection/>
    </xf>
    <xf numFmtId="0" fontId="27" fillId="0" borderId="0" xfId="67" applyFont="1" applyFill="1" applyAlignment="1">
      <alignment horizontal="right"/>
      <protection/>
    </xf>
    <xf numFmtId="170" fontId="27" fillId="0" borderId="0" xfId="67" applyNumberFormat="1" applyFont="1" applyFill="1" applyAlignment="1">
      <alignment horizontal="right"/>
      <protection/>
    </xf>
    <xf numFmtId="0" fontId="27" fillId="0" borderId="0" xfId="67" applyFont="1" applyFill="1" applyAlignment="1">
      <alignment vertical="top" wrapText="1"/>
      <protection/>
    </xf>
    <xf numFmtId="170" fontId="31" fillId="0" borderId="0" xfId="67" applyNumberFormat="1" applyFont="1" applyFill="1" applyAlignment="1">
      <alignment horizontal="right"/>
      <protection/>
    </xf>
    <xf numFmtId="4" fontId="27" fillId="0" borderId="0" xfId="67" applyNumberFormat="1" applyFont="1" applyFill="1" applyAlignment="1">
      <alignment horizontal="right"/>
      <protection/>
    </xf>
    <xf numFmtId="0" fontId="27" fillId="0" borderId="0" xfId="67" applyFont="1" applyFill="1">
      <alignment/>
      <protection/>
    </xf>
    <xf numFmtId="0" fontId="31" fillId="0" borderId="0" xfId="67" applyFont="1" applyFill="1" applyAlignment="1">
      <alignment vertical="top" wrapText="1"/>
      <protection/>
    </xf>
    <xf numFmtId="0" fontId="31" fillId="0" borderId="0" xfId="67" applyFont="1" applyFill="1">
      <alignment/>
      <protection/>
    </xf>
    <xf numFmtId="0" fontId="27" fillId="0" borderId="0" xfId="67" applyFont="1" applyFill="1" applyAlignment="1">
      <alignment wrapText="1"/>
      <protection/>
    </xf>
    <xf numFmtId="0" fontId="26" fillId="0" borderId="0" xfId="67" applyFont="1" applyFill="1" applyAlignment="1">
      <alignment/>
      <protection/>
    </xf>
    <xf numFmtId="166" fontId="26" fillId="0" borderId="0" xfId="67" applyNumberFormat="1" applyFont="1" applyFill="1" applyAlignment="1">
      <alignment horizontal="right"/>
      <protection/>
    </xf>
    <xf numFmtId="166" fontId="49" fillId="0" borderId="0" xfId="67" applyNumberFormat="1" applyFont="1" applyFill="1" applyAlignment="1">
      <alignment horizontal="right"/>
      <protection/>
    </xf>
    <xf numFmtId="0" fontId="26" fillId="0" borderId="0" xfId="67" applyFont="1" applyFill="1" applyAlignment="1">
      <alignment horizontal="right"/>
      <protection/>
    </xf>
    <xf numFmtId="168" fontId="27" fillId="0" borderId="0" xfId="67" applyNumberFormat="1" applyFont="1" applyFill="1" applyAlignment="1">
      <alignment horizontal="right"/>
      <protection/>
    </xf>
    <xf numFmtId="0" fontId="27" fillId="0" borderId="0" xfId="67" applyFont="1" applyAlignment="1">
      <alignment vertical="top"/>
      <protection/>
    </xf>
    <xf numFmtId="0" fontId="27" fillId="0" borderId="0" xfId="67" applyFont="1" applyAlignment="1">
      <alignment vertical="top" wrapText="1"/>
      <protection/>
    </xf>
    <xf numFmtId="0" fontId="27" fillId="0" borderId="0" xfId="67" applyFont="1" applyAlignment="1">
      <alignment horizontal="right"/>
      <protection/>
    </xf>
    <xf numFmtId="166" fontId="27" fillId="0" borderId="0" xfId="67" applyNumberFormat="1" applyFont="1" applyAlignment="1">
      <alignment horizontal="right"/>
      <protection/>
    </xf>
    <xf numFmtId="166" fontId="31" fillId="0" borderId="0" xfId="67" applyNumberFormat="1" applyFont="1" applyAlignment="1">
      <alignment horizontal="right"/>
      <protection/>
    </xf>
    <xf numFmtId="168" fontId="27" fillId="0" borderId="0" xfId="67" applyNumberFormat="1" applyFont="1" applyAlignment="1">
      <alignment horizontal="right"/>
      <protection/>
    </xf>
    <xf numFmtId="0" fontId="27" fillId="0" borderId="0" xfId="68" applyFont="1" applyAlignment="1">
      <alignment horizontal="right"/>
      <protection/>
    </xf>
    <xf numFmtId="168" fontId="27" fillId="0" borderId="0" xfId="68" applyNumberFormat="1" applyFont="1" applyAlignment="1">
      <alignment horizontal="right"/>
      <protection/>
    </xf>
    <xf numFmtId="168" fontId="31" fillId="0" borderId="0" xfId="68" applyNumberFormat="1" applyFont="1" applyAlignment="1">
      <alignment horizontal="right"/>
      <protection/>
    </xf>
    <xf numFmtId="4" fontId="27" fillId="0" borderId="0" xfId="68" applyNumberFormat="1" applyFont="1" applyFill="1" applyAlignment="1">
      <alignment horizontal="right"/>
      <protection/>
    </xf>
    <xf numFmtId="170" fontId="27" fillId="0" borderId="0" xfId="68" applyNumberFormat="1" applyFont="1" applyAlignment="1">
      <alignment horizontal="right"/>
      <protection/>
    </xf>
    <xf numFmtId="170" fontId="31" fillId="0" borderId="0" xfId="68" applyNumberFormat="1" applyFont="1" applyAlignment="1">
      <alignment horizontal="right"/>
      <protection/>
    </xf>
    <xf numFmtId="166" fontId="27" fillId="0" borderId="0" xfId="68" applyNumberFormat="1" applyFont="1" applyAlignment="1">
      <alignment horizontal="right"/>
      <protection/>
    </xf>
    <xf numFmtId="166" fontId="31" fillId="0" borderId="0" xfId="68" applyNumberFormat="1" applyFont="1" applyAlignment="1">
      <alignment horizontal="right"/>
      <protection/>
    </xf>
    <xf numFmtId="0" fontId="27" fillId="0" borderId="0" xfId="70" applyFont="1" applyAlignment="1">
      <alignment vertical="top"/>
      <protection/>
    </xf>
    <xf numFmtId="0" fontId="27" fillId="0" borderId="0" xfId="71" applyFont="1" applyAlignment="1">
      <alignment vertical="top"/>
      <protection/>
    </xf>
    <xf numFmtId="0" fontId="27" fillId="0" borderId="0" xfId="72" applyFont="1" applyFill="1" applyAlignment="1">
      <alignment vertical="top"/>
      <protection/>
    </xf>
    <xf numFmtId="0" fontId="27" fillId="0" borderId="0" xfId="72" applyFont="1" applyFill="1" applyAlignment="1">
      <alignment vertical="top" wrapText="1"/>
      <protection/>
    </xf>
    <xf numFmtId="0" fontId="27" fillId="0" borderId="0" xfId="72" applyFont="1" applyAlignment="1">
      <alignment vertical="top"/>
      <protection/>
    </xf>
    <xf numFmtId="0" fontId="27" fillId="0" borderId="0" xfId="72" applyFont="1" applyAlignment="1">
      <alignment/>
      <protection/>
    </xf>
    <xf numFmtId="166" fontId="27" fillId="0" borderId="0" xfId="72" applyNumberFormat="1" applyFont="1" applyAlignment="1">
      <alignment horizontal="right"/>
      <protection/>
    </xf>
    <xf numFmtId="166" fontId="31" fillId="0" borderId="0" xfId="72" applyNumberFormat="1" applyFont="1" applyAlignment="1">
      <alignment horizontal="right"/>
      <protection/>
    </xf>
    <xf numFmtId="2" fontId="27" fillId="0" borderId="0" xfId="72" applyNumberFormat="1" applyFont="1" applyFill="1" applyAlignment="1">
      <alignment horizontal="right"/>
      <protection/>
    </xf>
    <xf numFmtId="0" fontId="27" fillId="0" borderId="0" xfId="0" applyFont="1" applyAlignment="1">
      <alignment horizontal="right" wrapText="1"/>
    </xf>
    <xf numFmtId="4" fontId="26" fillId="0" borderId="0" xfId="0" applyNumberFormat="1" applyFont="1" applyFill="1" applyAlignment="1">
      <alignment/>
    </xf>
    <xf numFmtId="0" fontId="32" fillId="0" borderId="0" xfId="0" applyFont="1" applyAlignment="1">
      <alignment/>
    </xf>
    <xf numFmtId="0" fontId="32" fillId="0" borderId="0" xfId="0" applyFont="1" applyFill="1" applyAlignment="1">
      <alignment/>
    </xf>
    <xf numFmtId="169" fontId="45" fillId="0" borderId="0" xfId="0" applyNumberFormat="1" applyFont="1" applyAlignment="1">
      <alignment/>
    </xf>
    <xf numFmtId="0" fontId="45" fillId="0" borderId="0" xfId="0" applyFont="1" applyAlignment="1">
      <alignment/>
    </xf>
    <xf numFmtId="0" fontId="27" fillId="0" borderId="0" xfId="73" applyFont="1" applyFill="1" applyAlignment="1">
      <alignment vertical="top" wrapText="1"/>
      <protection/>
    </xf>
    <xf numFmtId="0" fontId="27" fillId="0" borderId="0" xfId="73" applyFont="1" applyAlignment="1">
      <alignment vertical="top" wrapText="1"/>
      <protection/>
    </xf>
    <xf numFmtId="0" fontId="27" fillId="0" borderId="0" xfId="73" applyFont="1" applyAlignment="1">
      <alignment/>
      <protection/>
    </xf>
    <xf numFmtId="2" fontId="27" fillId="0" borderId="0" xfId="73" applyNumberFormat="1" applyFont="1" applyFill="1" applyAlignment="1">
      <alignment horizontal="right"/>
      <protection/>
    </xf>
    <xf numFmtId="0" fontId="26" fillId="0" borderId="0" xfId="73" applyFont="1" applyAlignment="1">
      <alignment vertical="top" wrapText="1"/>
      <protection/>
    </xf>
    <xf numFmtId="0" fontId="26" fillId="0" borderId="0" xfId="73" applyFont="1" applyAlignment="1">
      <alignment/>
      <protection/>
    </xf>
    <xf numFmtId="166" fontId="26" fillId="0" borderId="0" xfId="73" applyNumberFormat="1" applyFont="1" applyAlignment="1">
      <alignment horizontal="right"/>
      <protection/>
    </xf>
    <xf numFmtId="166" fontId="49" fillId="0" borderId="0" xfId="73" applyNumberFormat="1" applyFont="1" applyAlignment="1">
      <alignment horizontal="right"/>
      <protection/>
    </xf>
    <xf numFmtId="0" fontId="26" fillId="0" borderId="0" xfId="73" applyFont="1" applyFill="1" applyAlignment="1">
      <alignment horizontal="right"/>
      <protection/>
    </xf>
    <xf numFmtId="0" fontId="42" fillId="0" borderId="0" xfId="43" applyFont="1" applyAlignment="1">
      <alignment horizontal="left" vertical="center"/>
      <protection/>
    </xf>
    <xf numFmtId="0" fontId="42" fillId="0" borderId="0" xfId="44" applyFont="1" applyAlignment="1">
      <alignment horizontal="left" vertical="center"/>
      <protection/>
    </xf>
    <xf numFmtId="0" fontId="26" fillId="0" borderId="0" xfId="73" applyFont="1" applyFill="1" applyAlignment="1">
      <alignment vertical="top" wrapText="1"/>
      <protection/>
    </xf>
    <xf numFmtId="4" fontId="27" fillId="0" borderId="0" xfId="99" applyNumberFormat="1" applyFont="1" applyAlignment="1">
      <alignment horizontal="right"/>
      <protection/>
    </xf>
    <xf numFmtId="0" fontId="0" fillId="0" borderId="0" xfId="0" applyFont="1" applyAlignment="1">
      <alignment/>
    </xf>
    <xf numFmtId="0" fontId="50" fillId="0" borderId="0" xfId="0" applyFont="1" applyAlignment="1">
      <alignment/>
    </xf>
    <xf numFmtId="4" fontId="27" fillId="0" borderId="0" xfId="0" applyNumberFormat="1" applyFont="1" applyAlignment="1">
      <alignment vertical="top"/>
    </xf>
    <xf numFmtId="4" fontId="31" fillId="0" borderId="0" xfId="0" applyNumberFormat="1" applyFont="1" applyAlignment="1">
      <alignment vertical="top"/>
    </xf>
    <xf numFmtId="4" fontId="26" fillId="0" borderId="0" xfId="0" applyNumberFormat="1" applyFont="1" applyAlignment="1">
      <alignment vertical="top"/>
    </xf>
    <xf numFmtId="0" fontId="27" fillId="0" borderId="0" xfId="0" applyFont="1" applyBorder="1" applyAlignment="1">
      <alignment vertical="top"/>
    </xf>
    <xf numFmtId="0" fontId="26" fillId="0" borderId="0" xfId="0" applyFont="1" applyFill="1" applyBorder="1" applyAlignment="1">
      <alignment vertical="top" wrapText="1"/>
    </xf>
    <xf numFmtId="0" fontId="33" fillId="0" borderId="0" xfId="0" applyFont="1" applyAlignment="1">
      <alignment/>
    </xf>
    <xf numFmtId="0" fontId="32" fillId="0" borderId="0" xfId="0" applyFont="1" applyAlignment="1">
      <alignment vertical="top"/>
    </xf>
    <xf numFmtId="49" fontId="27" fillId="0" borderId="0" xfId="49" applyNumberFormat="1" applyFont="1" applyAlignment="1">
      <alignment vertical="top" wrapText="1"/>
      <protection/>
    </xf>
    <xf numFmtId="4" fontId="27" fillId="0" borderId="0" xfId="49" applyNumberFormat="1" applyFont="1" applyAlignment="1">
      <alignment/>
      <protection/>
    </xf>
    <xf numFmtId="4" fontId="27" fillId="0" borderId="10" xfId="49" applyNumberFormat="1" applyFont="1" applyBorder="1" applyAlignment="1">
      <alignment/>
      <protection/>
    </xf>
    <xf numFmtId="4" fontId="27" fillId="0" borderId="0" xfId="49" applyNumberFormat="1" applyFont="1" applyBorder="1" applyAlignment="1">
      <alignment/>
      <protection/>
    </xf>
    <xf numFmtId="49" fontId="26" fillId="0" borderId="0" xfId="0" applyNumberFormat="1" applyFont="1" applyFill="1" applyBorder="1" applyAlignment="1" applyProtection="1">
      <alignment wrapText="1"/>
      <protection/>
    </xf>
    <xf numFmtId="0" fontId="27" fillId="0" borderId="0" xfId="0" applyNumberFormat="1" applyFont="1" applyFill="1" applyBorder="1" applyAlignment="1" applyProtection="1">
      <alignment/>
      <protection/>
    </xf>
    <xf numFmtId="4" fontId="27" fillId="0" borderId="0" xfId="0" applyNumberFormat="1" applyFont="1" applyFill="1" applyBorder="1" applyAlignment="1" applyProtection="1">
      <alignment/>
      <protection/>
    </xf>
    <xf numFmtId="4" fontId="31" fillId="0" borderId="0" xfId="0" applyNumberFormat="1" applyFont="1" applyFill="1" applyBorder="1" applyAlignment="1" applyProtection="1">
      <alignment/>
      <protection/>
    </xf>
    <xf numFmtId="49" fontId="27" fillId="0" borderId="0" xfId="0" applyNumberFormat="1" applyFont="1" applyFill="1" applyBorder="1" applyAlignment="1" applyProtection="1">
      <alignment vertical="top" wrapText="1"/>
      <protection/>
    </xf>
    <xf numFmtId="49" fontId="27" fillId="0" borderId="0" xfId="0" applyNumberFormat="1" applyFont="1" applyFill="1" applyBorder="1" applyAlignment="1" applyProtection="1">
      <alignment wrapText="1"/>
      <protection/>
    </xf>
    <xf numFmtId="49" fontId="27" fillId="0" borderId="0" xfId="0" applyNumberFormat="1" applyFont="1" applyFill="1" applyBorder="1" applyAlignment="1" applyProtection="1">
      <alignment horizontal="left" vertical="top" wrapText="1"/>
      <protection/>
    </xf>
    <xf numFmtId="0" fontId="45" fillId="0" borderId="0" xfId="0" applyFont="1" applyAlignment="1">
      <alignment vertical="top"/>
    </xf>
    <xf numFmtId="0" fontId="0" fillId="0" borderId="0" xfId="0" applyAlignment="1">
      <alignment vertical="top"/>
    </xf>
    <xf numFmtId="0" fontId="0" fillId="0" borderId="0" xfId="0" applyFont="1" applyAlignment="1">
      <alignment/>
    </xf>
    <xf numFmtId="0" fontId="27" fillId="0" borderId="0" xfId="0" applyNumberFormat="1" applyFont="1" applyFill="1" applyBorder="1" applyAlignment="1" applyProtection="1">
      <alignment wrapText="1"/>
      <protection/>
    </xf>
    <xf numFmtId="4" fontId="27" fillId="0" borderId="10" xfId="49" applyNumberFormat="1" applyFont="1" applyFill="1" applyBorder="1" applyAlignment="1">
      <alignment/>
      <protection/>
    </xf>
    <xf numFmtId="49" fontId="53" fillId="0" borderId="0" xfId="0" applyNumberFormat="1" applyFont="1" applyFill="1" applyBorder="1" applyAlignment="1" applyProtection="1">
      <alignment wrapText="1"/>
      <protection/>
    </xf>
    <xf numFmtId="0" fontId="28" fillId="0" borderId="0" xfId="0" applyNumberFormat="1" applyFont="1" applyFill="1" applyBorder="1" applyAlignment="1" applyProtection="1">
      <alignment/>
      <protection/>
    </xf>
    <xf numFmtId="4" fontId="28" fillId="0" borderId="0" xfId="0" applyNumberFormat="1" applyFont="1" applyFill="1" applyBorder="1" applyAlignment="1" applyProtection="1">
      <alignment/>
      <protection/>
    </xf>
    <xf numFmtId="0" fontId="31" fillId="0" borderId="0" xfId="0" applyNumberFormat="1" applyFont="1" applyFill="1" applyBorder="1" applyAlignment="1" applyProtection="1">
      <alignment/>
      <protection/>
    </xf>
    <xf numFmtId="49" fontId="26" fillId="0" borderId="0" xfId="0" applyNumberFormat="1" applyFont="1" applyFill="1" applyBorder="1" applyAlignment="1" applyProtection="1">
      <alignment horizontal="left" wrapText="1"/>
      <protection/>
    </xf>
    <xf numFmtId="4" fontId="27" fillId="0" borderId="0" xfId="0" applyNumberFormat="1" applyFont="1" applyFill="1" applyBorder="1" applyAlignment="1" applyProtection="1">
      <alignment horizontal="right"/>
      <protection/>
    </xf>
    <xf numFmtId="4" fontId="31" fillId="0" borderId="0" xfId="0" applyNumberFormat="1" applyFont="1" applyFill="1" applyBorder="1" applyAlignment="1" applyProtection="1">
      <alignment horizontal="right"/>
      <protection/>
    </xf>
    <xf numFmtId="2" fontId="27" fillId="0" borderId="0" xfId="0" applyNumberFormat="1" applyFont="1" applyFill="1" applyBorder="1" applyAlignment="1" applyProtection="1">
      <alignment vertical="top" wrapText="1"/>
      <protection/>
    </xf>
    <xf numFmtId="0" fontId="27" fillId="0" borderId="0" xfId="0" applyNumberFormat="1" applyFont="1" applyFill="1" applyBorder="1" applyAlignment="1" applyProtection="1">
      <alignment vertical="top" wrapText="1"/>
      <protection/>
    </xf>
    <xf numFmtId="4" fontId="27" fillId="0" borderId="10" xfId="0" applyNumberFormat="1" applyFont="1" applyFill="1" applyBorder="1" applyAlignment="1" applyProtection="1">
      <alignment/>
      <protection/>
    </xf>
    <xf numFmtId="0" fontId="31" fillId="0" borderId="0" xfId="0" applyNumberFormat="1" applyFont="1" applyFill="1" applyBorder="1" applyAlignment="1" applyProtection="1">
      <alignment vertical="top" wrapText="1"/>
      <protection/>
    </xf>
    <xf numFmtId="49" fontId="31" fillId="0" borderId="0" xfId="0" applyNumberFormat="1" applyFont="1" applyFill="1" applyBorder="1" applyAlignment="1" applyProtection="1">
      <alignment vertical="top" wrapText="1"/>
      <protection/>
    </xf>
    <xf numFmtId="49" fontId="26" fillId="0" borderId="0" xfId="0" applyNumberFormat="1" applyFont="1" applyFill="1" applyBorder="1" applyAlignment="1" applyProtection="1">
      <alignment vertical="top" wrapText="1"/>
      <protection/>
    </xf>
    <xf numFmtId="3" fontId="27" fillId="0" borderId="0" xfId="0" applyNumberFormat="1" applyFont="1" applyFill="1" applyBorder="1" applyAlignment="1" applyProtection="1">
      <alignment/>
      <protection/>
    </xf>
    <xf numFmtId="3" fontId="31" fillId="0" borderId="0" xfId="0" applyNumberFormat="1" applyFont="1" applyFill="1" applyBorder="1" applyAlignment="1" applyProtection="1">
      <alignment/>
      <protection/>
    </xf>
    <xf numFmtId="4" fontId="55" fillId="0" borderId="0" xfId="0" applyNumberFormat="1" applyFont="1" applyFill="1" applyBorder="1" applyAlignment="1" applyProtection="1">
      <alignment horizontal="right"/>
      <protection/>
    </xf>
    <xf numFmtId="0" fontId="32" fillId="0" borderId="0" xfId="0" applyFont="1" applyFill="1" applyAlignment="1">
      <alignment vertical="top"/>
    </xf>
    <xf numFmtId="171" fontId="27" fillId="0" borderId="0" xfId="0" applyNumberFormat="1" applyFont="1" applyFill="1" applyBorder="1" applyAlignment="1" applyProtection="1">
      <alignment horizontal="right"/>
      <protection/>
    </xf>
    <xf numFmtId="0" fontId="35" fillId="0" borderId="0" xfId="0" applyFont="1" applyAlignment="1">
      <alignment vertical="top" wrapText="1"/>
    </xf>
    <xf numFmtId="0" fontId="31" fillId="0" borderId="0" xfId="0" applyFont="1" applyBorder="1" applyAlignment="1">
      <alignment vertical="top"/>
    </xf>
    <xf numFmtId="0" fontId="48" fillId="0" borderId="0" xfId="0" applyFont="1" applyAlignment="1">
      <alignment horizontal="right" vertical="top"/>
    </xf>
    <xf numFmtId="0" fontId="26" fillId="0" borderId="0" xfId="0" applyFont="1" applyFill="1" applyBorder="1" applyAlignment="1">
      <alignment vertical="top"/>
    </xf>
    <xf numFmtId="0" fontId="0" fillId="0" borderId="0" xfId="0" applyBorder="1" applyAlignment="1">
      <alignment/>
    </xf>
    <xf numFmtId="0" fontId="12" fillId="0" borderId="0" xfId="0" applyFont="1" applyBorder="1" applyAlignment="1">
      <alignment/>
    </xf>
    <xf numFmtId="0" fontId="32" fillId="0" borderId="0" xfId="0" applyFont="1" applyFill="1" applyBorder="1" applyAlignment="1">
      <alignment horizontal="justify" vertical="top"/>
    </xf>
    <xf numFmtId="172" fontId="32" fillId="0" borderId="0" xfId="0" applyNumberFormat="1" applyFont="1" applyFill="1" applyBorder="1" applyAlignment="1" applyProtection="1">
      <alignment/>
      <protection/>
    </xf>
    <xf numFmtId="0" fontId="32" fillId="0" borderId="0" xfId="0" applyNumberFormat="1" applyFont="1" applyFill="1" applyBorder="1" applyAlignment="1" applyProtection="1">
      <alignment/>
      <protection/>
    </xf>
    <xf numFmtId="0" fontId="33" fillId="0" borderId="0" xfId="0" applyNumberFormat="1" applyFont="1" applyFill="1" applyBorder="1" applyAlignment="1" applyProtection="1">
      <alignment/>
      <protection/>
    </xf>
    <xf numFmtId="0" fontId="32" fillId="0" borderId="0" xfId="0" applyNumberFormat="1" applyFont="1" applyFill="1" applyBorder="1" applyAlignment="1" applyProtection="1">
      <alignment horizontal="justify" vertical="top"/>
      <protection/>
    </xf>
    <xf numFmtId="0" fontId="57" fillId="0" borderId="0" xfId="0" applyNumberFormat="1" applyFont="1" applyFill="1" applyBorder="1" applyAlignment="1" applyProtection="1">
      <alignment/>
      <protection/>
    </xf>
    <xf numFmtId="0" fontId="32" fillId="0" borderId="0" xfId="0" applyNumberFormat="1" applyFont="1" applyFill="1" applyBorder="1" applyAlignment="1" applyProtection="1">
      <alignment horizontal="justify" vertical="top" wrapText="1"/>
      <protection locked="0"/>
    </xf>
    <xf numFmtId="0" fontId="0" fillId="0" borderId="0" xfId="0" applyNumberFormat="1" applyFont="1" applyFill="1" applyBorder="1" applyAlignment="1" applyProtection="1">
      <alignment/>
      <protection/>
    </xf>
    <xf numFmtId="0" fontId="12" fillId="0" borderId="0" xfId="0" applyNumberFormat="1" applyFont="1" applyFill="1" applyBorder="1" applyAlignment="1" applyProtection="1">
      <alignment/>
      <protection/>
    </xf>
    <xf numFmtId="4" fontId="32" fillId="0" borderId="0" xfId="0" applyNumberFormat="1" applyFont="1" applyFill="1" applyBorder="1" applyAlignment="1" applyProtection="1">
      <alignment/>
      <protection/>
    </xf>
    <xf numFmtId="49" fontId="32" fillId="0" borderId="0" xfId="0" applyNumberFormat="1" applyFont="1" applyFill="1" applyBorder="1" applyAlignment="1" applyProtection="1">
      <alignment horizontal="justify" vertical="top" wrapText="1"/>
      <protection/>
    </xf>
    <xf numFmtId="49" fontId="32" fillId="0" borderId="0" xfId="0" applyNumberFormat="1" applyFont="1" applyFill="1" applyBorder="1" applyAlignment="1" applyProtection="1">
      <alignment horizontal="left" vertical="top" wrapText="1"/>
      <protection/>
    </xf>
    <xf numFmtId="0" fontId="45" fillId="0" borderId="0" xfId="0" applyNumberFormat="1" applyFont="1" applyFill="1" applyBorder="1" applyAlignment="1" applyProtection="1">
      <alignment/>
      <protection/>
    </xf>
    <xf numFmtId="0" fontId="52" fillId="0" borderId="0" xfId="0" applyNumberFormat="1" applyFont="1" applyFill="1" applyBorder="1" applyAlignment="1" applyProtection="1">
      <alignment/>
      <protection/>
    </xf>
    <xf numFmtId="172" fontId="45" fillId="0" borderId="0" xfId="0" applyNumberFormat="1" applyFont="1" applyFill="1" applyBorder="1" applyAlignment="1" applyProtection="1">
      <alignment/>
      <protection/>
    </xf>
    <xf numFmtId="0" fontId="32" fillId="0" borderId="0" xfId="0" applyNumberFormat="1" applyFont="1" applyFill="1" applyBorder="1" applyAlignment="1" applyProtection="1">
      <alignment horizontal="justify" vertical="top" wrapText="1"/>
      <protection/>
    </xf>
    <xf numFmtId="4" fontId="32" fillId="0" borderId="0" xfId="0" applyNumberFormat="1" applyFont="1" applyFill="1" applyBorder="1" applyAlignment="1" applyProtection="1">
      <alignment/>
      <protection locked="0"/>
    </xf>
    <xf numFmtId="0" fontId="43" fillId="0" borderId="0" xfId="0" applyFont="1" applyAlignment="1">
      <alignment/>
    </xf>
    <xf numFmtId="4" fontId="0" fillId="0" borderId="0" xfId="0" applyNumberFormat="1" applyAlignment="1">
      <alignment/>
    </xf>
    <xf numFmtId="4" fontId="47" fillId="0" borderId="0" xfId="0" applyNumberFormat="1" applyFont="1" applyAlignment="1">
      <alignment vertical="top"/>
    </xf>
    <xf numFmtId="4" fontId="32" fillId="0" borderId="10" xfId="0" applyNumberFormat="1" applyFont="1" applyFill="1" applyBorder="1" applyAlignment="1" applyProtection="1">
      <alignment/>
      <protection/>
    </xf>
    <xf numFmtId="0" fontId="45" fillId="0" borderId="0" xfId="0" applyNumberFormat="1" applyFont="1" applyFill="1" applyBorder="1" applyAlignment="1" applyProtection="1">
      <alignment horizontal="left"/>
      <protection/>
    </xf>
    <xf numFmtId="0" fontId="59" fillId="0" borderId="0" xfId="0" applyNumberFormat="1" applyFont="1" applyFill="1" applyBorder="1" applyAlignment="1" applyProtection="1">
      <alignment horizontal="left"/>
      <protection/>
    </xf>
    <xf numFmtId="0" fontId="59" fillId="0" borderId="0" xfId="0" applyNumberFormat="1" applyFont="1" applyFill="1" applyBorder="1" applyAlignment="1" applyProtection="1">
      <alignment/>
      <protection/>
    </xf>
    <xf numFmtId="4" fontId="45" fillId="0" borderId="0" xfId="0" applyNumberFormat="1" applyFont="1" applyFill="1" applyBorder="1" applyAlignment="1" applyProtection="1">
      <alignment/>
      <protection/>
    </xf>
    <xf numFmtId="0" fontId="0" fillId="0" borderId="10" xfId="0" applyBorder="1" applyAlignment="1">
      <alignment vertical="top"/>
    </xf>
    <xf numFmtId="49" fontId="27" fillId="0" borderId="11" xfId="0" applyNumberFormat="1" applyFont="1" applyBorder="1" applyAlignment="1">
      <alignment vertical="top"/>
    </xf>
    <xf numFmtId="49" fontId="27" fillId="0" borderId="11" xfId="0" applyNumberFormat="1" applyFont="1" applyFill="1" applyBorder="1" applyAlignment="1">
      <alignment vertical="top"/>
    </xf>
    <xf numFmtId="0" fontId="32" fillId="0" borderId="0" xfId="0" applyNumberFormat="1" applyFont="1" applyFill="1" applyBorder="1" applyAlignment="1" applyProtection="1">
      <alignment horizontal="left" vertical="top" wrapText="1"/>
      <protection/>
    </xf>
    <xf numFmtId="4" fontId="32" fillId="0" borderId="10" xfId="0" applyNumberFormat="1" applyFont="1" applyFill="1" applyBorder="1" applyAlignment="1" applyProtection="1">
      <alignment/>
      <protection locked="0"/>
    </xf>
    <xf numFmtId="0" fontId="32" fillId="0" borderId="0" xfId="0" applyNumberFormat="1" applyFont="1" applyFill="1" applyBorder="1" applyAlignment="1" applyProtection="1">
      <alignment horizontal="center"/>
      <protection/>
    </xf>
    <xf numFmtId="49" fontId="27" fillId="0" borderId="0" xfId="0" applyNumberFormat="1" applyFont="1" applyFill="1" applyAlignment="1">
      <alignment wrapText="1"/>
    </xf>
    <xf numFmtId="0" fontId="45" fillId="0" borderId="0" xfId="0" applyFont="1" applyFill="1" applyAlignment="1">
      <alignment vertical="top"/>
    </xf>
    <xf numFmtId="173" fontId="27" fillId="0" borderId="10" xfId="97" applyNumberFormat="1" applyFont="1" applyBorder="1" applyAlignment="1">
      <alignment horizontal="left" vertical="top"/>
      <protection/>
    </xf>
    <xf numFmtId="49" fontId="27" fillId="0" borderId="10" xfId="97" applyNumberFormat="1" applyFont="1" applyBorder="1" applyAlignment="1">
      <alignment wrapText="1"/>
      <protection/>
    </xf>
    <xf numFmtId="0" fontId="27" fillId="0" borderId="0" xfId="97" applyFont="1">
      <alignment/>
      <protection/>
    </xf>
    <xf numFmtId="173" fontId="27" fillId="0" borderId="0" xfId="97" applyNumberFormat="1" applyFont="1" applyAlignment="1">
      <alignment horizontal="left" vertical="top"/>
      <protection/>
    </xf>
    <xf numFmtId="49" fontId="27" fillId="0" borderId="10" xfId="97" applyNumberFormat="1" applyFont="1" applyBorder="1" applyAlignment="1">
      <alignment/>
      <protection/>
    </xf>
    <xf numFmtId="173" fontId="27" fillId="0" borderId="0" xfId="0" applyNumberFormat="1" applyFont="1" applyFill="1" applyBorder="1" applyAlignment="1" applyProtection="1">
      <alignment horizontal="left" vertical="top"/>
      <protection/>
    </xf>
    <xf numFmtId="0" fontId="27" fillId="0" borderId="0" xfId="0" applyNumberFormat="1" applyFont="1" applyFill="1" applyBorder="1" applyAlignment="1" applyProtection="1">
      <alignment horizontal="right" vertical="top" wrapText="1"/>
      <protection/>
    </xf>
    <xf numFmtId="4" fontId="26" fillId="0" borderId="0" xfId="0" applyNumberFormat="1" applyFont="1" applyFill="1" applyBorder="1" applyAlignment="1" applyProtection="1">
      <alignment/>
      <protection/>
    </xf>
    <xf numFmtId="49" fontId="26" fillId="0" borderId="0" xfId="0" applyNumberFormat="1" applyFont="1" applyFill="1" applyBorder="1" applyAlignment="1" applyProtection="1">
      <alignment horizontal="left" vertical="top"/>
      <protection/>
    </xf>
    <xf numFmtId="0" fontId="26" fillId="0" borderId="0" xfId="0" applyNumberFormat="1" applyFont="1" applyFill="1" applyBorder="1" applyAlignment="1" applyProtection="1">
      <alignment/>
      <protection/>
    </xf>
    <xf numFmtId="173" fontId="27" fillId="0" borderId="0" xfId="0" applyNumberFormat="1" applyFont="1" applyFill="1" applyBorder="1" applyAlignment="1" applyProtection="1">
      <alignment horizontal="left" vertical="top" wrapText="1"/>
      <protection/>
    </xf>
    <xf numFmtId="173" fontId="27" fillId="0" borderId="0" xfId="0" applyNumberFormat="1" applyFont="1" applyFill="1" applyBorder="1" applyAlignment="1" applyProtection="1">
      <alignment horizontal="right" vertical="top"/>
      <protection/>
    </xf>
    <xf numFmtId="0" fontId="27" fillId="0" borderId="0" xfId="0" applyNumberFormat="1" applyFont="1" applyFill="1" applyBorder="1" applyAlignment="1" applyProtection="1">
      <alignment horizontal="left" vertical="top" wrapText="1"/>
      <protection/>
    </xf>
    <xf numFmtId="1"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right" wrapText="1"/>
      <protection/>
    </xf>
    <xf numFmtId="173" fontId="27" fillId="0" borderId="0" xfId="0" applyNumberFormat="1" applyFont="1" applyFill="1" applyBorder="1" applyAlignment="1" applyProtection="1">
      <alignment horizontal="left" wrapText="1"/>
      <protection/>
    </xf>
    <xf numFmtId="173" fontId="27" fillId="0" borderId="0" xfId="0" applyNumberFormat="1" applyFont="1" applyFill="1" applyBorder="1" applyAlignment="1" applyProtection="1">
      <alignment horizontal="left"/>
      <protection/>
    </xf>
    <xf numFmtId="173" fontId="26" fillId="0" borderId="0" xfId="0" applyNumberFormat="1" applyFont="1" applyFill="1" applyBorder="1" applyAlignment="1" applyProtection="1">
      <alignment horizontal="right" vertical="top"/>
      <protection/>
    </xf>
    <xf numFmtId="0" fontId="26" fillId="0" borderId="0" xfId="0" applyNumberFormat="1" applyFont="1" applyFill="1" applyBorder="1" applyAlignment="1" applyProtection="1">
      <alignment wrapText="1"/>
      <protection/>
    </xf>
    <xf numFmtId="0" fontId="24" fillId="0" borderId="0" xfId="0" applyNumberFormat="1" applyFont="1" applyFill="1" applyBorder="1" applyAlignment="1" applyProtection="1">
      <alignment wrapText="1"/>
      <protection/>
    </xf>
    <xf numFmtId="4" fontId="27" fillId="0" borderId="0" xfId="0" applyNumberFormat="1" applyFont="1" applyFill="1" applyBorder="1" applyAlignment="1" applyProtection="1">
      <alignment horizontal="left" vertical="top" wrapText="1"/>
      <protection/>
    </xf>
    <xf numFmtId="173" fontId="27" fillId="0" borderId="0" xfId="0" applyNumberFormat="1" applyFont="1" applyFill="1" applyBorder="1" applyAlignment="1" applyProtection="1">
      <alignment horizontal="right" vertical="top" wrapText="1"/>
      <protection/>
    </xf>
    <xf numFmtId="4" fontId="27" fillId="0" borderId="0" xfId="0" applyNumberFormat="1" applyFont="1" applyFill="1" applyBorder="1" applyAlignment="1" applyProtection="1">
      <alignment horizontal="center"/>
      <protection/>
    </xf>
    <xf numFmtId="4" fontId="27" fillId="0" borderId="0" xfId="0" applyNumberFormat="1" applyFont="1" applyFill="1" applyBorder="1" applyAlignment="1" applyProtection="1">
      <alignment wrapText="1"/>
      <protection/>
    </xf>
    <xf numFmtId="49" fontId="26" fillId="0" borderId="0" xfId="0" applyNumberFormat="1" applyFont="1" applyFill="1" applyBorder="1" applyAlignment="1" applyProtection="1">
      <alignment/>
      <protection/>
    </xf>
    <xf numFmtId="0" fontId="27" fillId="0" borderId="0" xfId="0" applyNumberFormat="1" applyFont="1" applyFill="1" applyBorder="1" applyAlignment="1" applyProtection="1">
      <alignment horizontal="left" wrapText="1"/>
      <protection/>
    </xf>
    <xf numFmtId="4" fontId="26" fillId="0" borderId="0" xfId="0" applyNumberFormat="1" applyFont="1" applyFill="1" applyBorder="1" applyAlignment="1" applyProtection="1">
      <alignment horizontal="center"/>
      <protection/>
    </xf>
    <xf numFmtId="0" fontId="27" fillId="0" borderId="0" xfId="0" applyNumberFormat="1" applyFont="1" applyFill="1" applyBorder="1" applyAlignment="1" applyProtection="1">
      <alignment horizontal="justify"/>
      <protection/>
    </xf>
    <xf numFmtId="49" fontId="26" fillId="0" borderId="0" xfId="0" applyNumberFormat="1" applyFont="1" applyFill="1" applyBorder="1" applyAlignment="1" applyProtection="1">
      <alignment horizontal="left"/>
      <protection/>
    </xf>
    <xf numFmtId="4" fontId="27" fillId="0" borderId="0" xfId="0" applyNumberFormat="1" applyFont="1" applyFill="1" applyBorder="1" applyAlignment="1" applyProtection="1">
      <alignment horizontal="right" indent="1"/>
      <protection/>
    </xf>
    <xf numFmtId="4" fontId="26" fillId="0" borderId="0" xfId="0" applyNumberFormat="1" applyFont="1" applyFill="1" applyBorder="1" applyAlignment="1" applyProtection="1">
      <alignment horizontal="right" indent="1"/>
      <protection/>
    </xf>
    <xf numFmtId="176" fontId="27" fillId="0" borderId="0" xfId="0" applyNumberFormat="1" applyFont="1" applyFill="1" applyBorder="1" applyAlignment="1" applyProtection="1">
      <alignment/>
      <protection/>
    </xf>
    <xf numFmtId="165" fontId="74" fillId="0" borderId="0" xfId="51" applyNumberFormat="1" applyFont="1" applyBorder="1" applyAlignment="1">
      <alignment horizontal="right"/>
      <protection/>
    </xf>
    <xf numFmtId="4" fontId="75" fillId="0" borderId="10" xfId="0" applyNumberFormat="1" applyFont="1" applyBorder="1" applyAlignment="1">
      <alignment vertical="top"/>
    </xf>
    <xf numFmtId="4" fontId="76" fillId="0" borderId="10" xfId="0" applyNumberFormat="1" applyFont="1" applyBorder="1" applyAlignment="1">
      <alignment vertical="top"/>
    </xf>
    <xf numFmtId="168" fontId="74" fillId="0" borderId="0" xfId="94" applyNumberFormat="1" applyFont="1" applyBorder="1" applyAlignment="1">
      <alignment horizontal="right"/>
      <protection/>
    </xf>
    <xf numFmtId="4" fontId="75" fillId="0" borderId="0" xfId="0" applyNumberFormat="1" applyFont="1" applyAlignment="1">
      <alignment/>
    </xf>
    <xf numFmtId="4" fontId="74" fillId="0" borderId="10" xfId="0" applyNumberFormat="1" applyFont="1" applyBorder="1" applyAlignment="1">
      <alignment/>
    </xf>
    <xf numFmtId="165" fontId="74" fillId="0" borderId="10" xfId="72" applyNumberFormat="1" applyFont="1" applyBorder="1" applyAlignment="1">
      <alignment horizontal="right"/>
      <protection/>
    </xf>
    <xf numFmtId="165" fontId="74" fillId="0" borderId="10" xfId="73" applyNumberFormat="1" applyFont="1" applyBorder="1" applyAlignment="1">
      <alignment horizontal="right"/>
      <protection/>
    </xf>
    <xf numFmtId="49" fontId="26" fillId="24" borderId="0" xfId="0" applyNumberFormat="1" applyFont="1" applyFill="1" applyAlignment="1">
      <alignment vertical="top"/>
    </xf>
    <xf numFmtId="0" fontId="26" fillId="24" borderId="0" xfId="0" applyFont="1" applyFill="1" applyAlignment="1">
      <alignment vertical="top" wrapText="1"/>
    </xf>
    <xf numFmtId="0" fontId="27" fillId="24" borderId="0" xfId="0" applyFont="1" applyFill="1" applyAlignment="1">
      <alignment horizontal="right"/>
    </xf>
    <xf numFmtId="4" fontId="27" fillId="24" borderId="0" xfId="0" applyNumberFormat="1" applyFont="1" applyFill="1" applyAlignment="1">
      <alignment/>
    </xf>
    <xf numFmtId="4" fontId="75" fillId="24" borderId="0" xfId="0" applyNumberFormat="1" applyFont="1" applyFill="1" applyAlignment="1">
      <alignment/>
    </xf>
    <xf numFmtId="4" fontId="75" fillId="0" borderId="0" xfId="0" applyNumberFormat="1" applyFont="1" applyFill="1" applyAlignment="1">
      <alignment/>
    </xf>
    <xf numFmtId="169" fontId="45" fillId="24" borderId="0" xfId="0" applyNumberFormat="1" applyFont="1" applyFill="1" applyAlignment="1">
      <alignment/>
    </xf>
    <xf numFmtId="0" fontId="45" fillId="24" borderId="0" xfId="0" applyFont="1" applyFill="1" applyAlignment="1">
      <alignment/>
    </xf>
    <xf numFmtId="0" fontId="32" fillId="24" borderId="0" xfId="0" applyFont="1" applyFill="1" applyAlignment="1">
      <alignment/>
    </xf>
    <xf numFmtId="0" fontId="1" fillId="25" borderId="0" xfId="51" applyFont="1" applyFill="1">
      <alignment/>
      <protection/>
    </xf>
    <xf numFmtId="4" fontId="75" fillId="25" borderId="0" xfId="0" applyNumberFormat="1" applyFont="1" applyFill="1" applyAlignment="1">
      <alignment/>
    </xf>
    <xf numFmtId="0" fontId="27" fillId="0" borderId="0" xfId="51" applyFont="1" applyAlignment="1">
      <alignment horizontal="right"/>
      <protection/>
    </xf>
    <xf numFmtId="0" fontId="0" fillId="0" borderId="0" xfId="0" applyFont="1" applyAlignment="1">
      <alignment/>
    </xf>
    <xf numFmtId="0" fontId="0" fillId="0" borderId="0" xfId="0" applyFont="1" applyAlignment="1">
      <alignment horizontal="center"/>
    </xf>
    <xf numFmtId="0" fontId="26" fillId="25" borderId="0" xfId="51" applyFont="1" applyFill="1" applyAlignment="1">
      <alignment vertical="top" wrapText="1"/>
      <protection/>
    </xf>
    <xf numFmtId="0" fontId="27" fillId="25" borderId="0" xfId="51" applyFont="1" applyFill="1">
      <alignment/>
      <protection/>
    </xf>
    <xf numFmtId="0" fontId="27" fillId="25" borderId="0" xfId="51" applyFont="1" applyFill="1" applyAlignment="1">
      <alignment horizontal="center"/>
      <protection/>
    </xf>
    <xf numFmtId="0" fontId="31" fillId="25" borderId="0" xfId="51" applyFont="1" applyFill="1" applyAlignment="1">
      <alignment horizontal="center"/>
      <protection/>
    </xf>
    <xf numFmtId="0" fontId="27" fillId="0" borderId="0" xfId="51" applyFont="1" applyAlignment="1">
      <alignment horizontal="center"/>
      <protection/>
    </xf>
    <xf numFmtId="0" fontId="31" fillId="0" borderId="0" xfId="51" applyFont="1" applyAlignment="1">
      <alignment horizontal="center"/>
      <protection/>
    </xf>
    <xf numFmtId="166" fontId="26" fillId="0" borderId="0" xfId="51" applyNumberFormat="1" applyFont="1" applyAlignment="1">
      <alignment horizontal="center"/>
      <protection/>
    </xf>
    <xf numFmtId="166" fontId="49" fillId="0" borderId="0" xfId="51" applyNumberFormat="1" applyFont="1" applyAlignment="1">
      <alignment horizontal="center"/>
      <protection/>
    </xf>
    <xf numFmtId="0" fontId="26" fillId="0" borderId="0" xfId="51" applyFont="1" applyAlignment="1">
      <alignment horizontal="right"/>
      <protection/>
    </xf>
    <xf numFmtId="0" fontId="32" fillId="0" borderId="0" xfId="0" applyFont="1" applyAlignment="1">
      <alignment horizontal="center"/>
    </xf>
    <xf numFmtId="0" fontId="26" fillId="0" borderId="0" xfId="51" applyFont="1" applyAlignment="1">
      <alignment horizontal="center"/>
      <protection/>
    </xf>
    <xf numFmtId="0" fontId="26" fillId="25" borderId="0" xfId="51" applyFont="1" applyFill="1" applyAlignment="1">
      <alignment horizontal="left" vertical="top"/>
      <protection/>
    </xf>
    <xf numFmtId="4" fontId="61" fillId="0" borderId="0" xfId="0" applyNumberFormat="1" applyFont="1" applyAlignment="1">
      <alignment vertical="top"/>
    </xf>
    <xf numFmtId="4" fontId="75" fillId="0" borderId="0" xfId="0" applyNumberFormat="1" applyFont="1" applyAlignment="1">
      <alignment horizontal="right" wrapText="1"/>
    </xf>
    <xf numFmtId="0" fontId="27" fillId="0" borderId="0" xfId="0" applyFont="1" applyAlignment="1">
      <alignment horizontal="center" vertical="top" wrapText="1"/>
    </xf>
    <xf numFmtId="0" fontId="27" fillId="0" borderId="10" xfId="0" applyFont="1" applyBorder="1" applyAlignment="1">
      <alignment horizontal="center" vertical="top" wrapText="1"/>
    </xf>
    <xf numFmtId="0" fontId="27" fillId="0" borderId="0" xfId="0" applyFont="1" applyBorder="1" applyAlignment="1">
      <alignment horizontal="center" vertical="top" wrapText="1"/>
    </xf>
    <xf numFmtId="0" fontId="27" fillId="0" borderId="0" xfId="94" applyFont="1" applyAlignment="1">
      <alignment horizontal="center"/>
      <protection/>
    </xf>
    <xf numFmtId="0" fontId="27" fillId="0" borderId="0" xfId="94" applyFont="1" applyFill="1" applyAlignment="1">
      <alignment horizontal="center"/>
      <protection/>
    </xf>
    <xf numFmtId="0" fontId="27" fillId="0" borderId="0" xfId="95" applyFont="1" applyFill="1" applyAlignment="1">
      <alignment horizontal="center"/>
      <protection/>
    </xf>
    <xf numFmtId="0" fontId="27" fillId="0" borderId="0" xfId="95" applyFont="1" applyAlignment="1">
      <alignment horizontal="center"/>
      <protection/>
    </xf>
    <xf numFmtId="0" fontId="44" fillId="0" borderId="0" xfId="0" applyFont="1" applyAlignment="1">
      <alignment horizontal="center" vertical="top" wrapText="1"/>
    </xf>
    <xf numFmtId="49" fontId="26" fillId="25" borderId="0" xfId="0" applyNumberFormat="1" applyFont="1" applyFill="1" applyAlignment="1">
      <alignment vertical="top"/>
    </xf>
    <xf numFmtId="0" fontId="26" fillId="25" borderId="0" xfId="0" applyFont="1" applyFill="1" applyAlignment="1">
      <alignment vertical="top" wrapText="1"/>
    </xf>
    <xf numFmtId="166" fontId="27" fillId="25" borderId="0" xfId="51" applyNumberFormat="1" applyFont="1" applyFill="1" applyAlignment="1">
      <alignment horizontal="center"/>
      <protection/>
    </xf>
    <xf numFmtId="166" fontId="31" fillId="25" borderId="0" xfId="51" applyNumberFormat="1" applyFont="1" applyFill="1" applyAlignment="1">
      <alignment horizontal="center"/>
      <protection/>
    </xf>
    <xf numFmtId="0" fontId="27" fillId="25" borderId="0" xfId="51" applyFont="1" applyFill="1" applyAlignment="1">
      <alignment horizontal="right"/>
      <protection/>
    </xf>
    <xf numFmtId="4" fontId="75" fillId="25" borderId="0" xfId="0" applyNumberFormat="1" applyFont="1" applyFill="1" applyAlignment="1">
      <alignment wrapText="1"/>
    </xf>
    <xf numFmtId="0" fontId="27" fillId="25" borderId="0" xfId="94" applyFont="1" applyFill="1" applyAlignment="1">
      <alignment horizontal="center"/>
      <protection/>
    </xf>
    <xf numFmtId="168" fontId="27" fillId="25" borderId="0" xfId="94" applyNumberFormat="1" applyFont="1" applyFill="1" applyAlignment="1">
      <alignment horizontal="right"/>
      <protection/>
    </xf>
    <xf numFmtId="168" fontId="31" fillId="25" borderId="0" xfId="94" applyNumberFormat="1" applyFont="1" applyFill="1" applyAlignment="1">
      <alignment horizontal="right"/>
      <protection/>
    </xf>
    <xf numFmtId="4" fontId="74" fillId="0" borderId="0" xfId="0" applyNumberFormat="1" applyFont="1" applyAlignment="1">
      <alignment/>
    </xf>
    <xf numFmtId="0" fontId="0" fillId="0" borderId="0" xfId="0" applyFill="1" applyAlignment="1">
      <alignment/>
    </xf>
    <xf numFmtId="0" fontId="27" fillId="0" borderId="0" xfId="94" applyFont="1" applyFill="1" applyAlignment="1">
      <alignment vertical="top"/>
      <protection/>
    </xf>
    <xf numFmtId="0" fontId="26" fillId="25" borderId="0" xfId="98" applyFont="1" applyFill="1" applyAlignment="1">
      <alignment vertical="top"/>
      <protection/>
    </xf>
    <xf numFmtId="0" fontId="26" fillId="25" borderId="0" xfId="98" applyFont="1" applyFill="1" applyAlignment="1">
      <alignment vertical="top" wrapText="1"/>
      <protection/>
    </xf>
    <xf numFmtId="4" fontId="76" fillId="0" borderId="0" xfId="77" applyNumberFormat="1" applyFont="1">
      <alignment/>
      <protection/>
    </xf>
    <xf numFmtId="4" fontId="76" fillId="0" borderId="0" xfId="77" applyNumberFormat="1" applyFont="1" applyAlignment="1">
      <alignment horizontal="right"/>
      <protection/>
    </xf>
    <xf numFmtId="4" fontId="77" fillId="0" borderId="10" xfId="123" applyNumberFormat="1" applyFont="1" applyFill="1" applyBorder="1" applyAlignment="1" applyProtection="1">
      <alignment/>
      <protection/>
    </xf>
    <xf numFmtId="0" fontId="25" fillId="0" borderId="10" xfId="77" applyFont="1" applyBorder="1" applyAlignment="1">
      <alignment horizontal="center" vertical="top"/>
      <protection/>
    </xf>
    <xf numFmtId="0" fontId="25" fillId="0" borderId="0" xfId="77" applyFont="1" applyAlignment="1">
      <alignment vertical="top"/>
      <protection/>
    </xf>
    <xf numFmtId="0" fontId="47" fillId="0" borderId="0" xfId="77" applyFont="1" applyAlignment="1">
      <alignment vertical="top"/>
      <protection/>
    </xf>
    <xf numFmtId="166" fontId="1" fillId="25" borderId="0" xfId="51" applyNumberFormat="1" applyFont="1" applyFill="1" applyAlignment="1">
      <alignment horizontal="center"/>
      <protection/>
    </xf>
    <xf numFmtId="166" fontId="30" fillId="25" borderId="0" xfId="51" applyNumberFormat="1" applyFont="1" applyFill="1" applyAlignment="1">
      <alignment horizontal="center"/>
      <protection/>
    </xf>
    <xf numFmtId="0" fontId="1" fillId="25" borderId="0" xfId="51" applyFont="1" applyFill="1" applyAlignment="1">
      <alignment horizontal="right"/>
      <protection/>
    </xf>
    <xf numFmtId="0" fontId="27" fillId="25" borderId="0" xfId="0" applyFont="1" applyFill="1" applyAlignment="1">
      <alignment horizontal="right"/>
    </xf>
    <xf numFmtId="4" fontId="27" fillId="25" borderId="0" xfId="0" applyNumberFormat="1" applyFont="1" applyFill="1" applyAlignment="1">
      <alignment/>
    </xf>
    <xf numFmtId="49" fontId="27" fillId="26" borderId="0" xfId="0" applyNumberFormat="1" applyFont="1" applyFill="1" applyAlignment="1">
      <alignment vertical="top"/>
    </xf>
    <xf numFmtId="4" fontId="27" fillId="0" borderId="0" xfId="66" applyNumberFormat="1" applyFont="1" applyFill="1" applyAlignment="1">
      <alignment horizontal="right"/>
      <protection/>
    </xf>
    <xf numFmtId="4" fontId="27" fillId="0" borderId="0" xfId="66" applyNumberFormat="1" applyFont="1" applyAlignment="1">
      <alignment horizontal="right"/>
      <protection/>
    </xf>
    <xf numFmtId="4" fontId="26" fillId="0" borderId="0" xfId="67" applyNumberFormat="1" applyFont="1" applyFill="1" applyAlignment="1">
      <alignment horizontal="right"/>
      <protection/>
    </xf>
    <xf numFmtId="4" fontId="27" fillId="0" borderId="0" xfId="67" applyNumberFormat="1" applyFont="1" applyAlignment="1">
      <alignment horizontal="right"/>
      <protection/>
    </xf>
    <xf numFmtId="4" fontId="27" fillId="0" borderId="0" xfId="68" applyNumberFormat="1" applyFont="1" applyAlignment="1">
      <alignment horizontal="right"/>
      <protection/>
    </xf>
    <xf numFmtId="4" fontId="27" fillId="0" borderId="0" xfId="72" applyNumberFormat="1" applyFont="1" applyAlignment="1">
      <alignment horizontal="right"/>
      <protection/>
    </xf>
    <xf numFmtId="4" fontId="26" fillId="0" borderId="0" xfId="73" applyNumberFormat="1" applyFont="1" applyAlignment="1">
      <alignment horizontal="right"/>
      <protection/>
    </xf>
    <xf numFmtId="169" fontId="26" fillId="25" borderId="0" xfId="67" applyNumberFormat="1" applyFont="1" applyFill="1" applyAlignment="1">
      <alignment vertical="top"/>
      <protection/>
    </xf>
    <xf numFmtId="0" fontId="26" fillId="25" borderId="0" xfId="67" applyFont="1" applyFill="1" applyAlignment="1">
      <alignment vertical="top" wrapText="1"/>
      <protection/>
    </xf>
    <xf numFmtId="0" fontId="27" fillId="25" borderId="0" xfId="67" applyFont="1" applyFill="1" applyAlignment="1">
      <alignment/>
      <protection/>
    </xf>
    <xf numFmtId="4" fontId="75" fillId="0" borderId="11" xfId="0" applyNumberFormat="1" applyFont="1" applyBorder="1" applyAlignment="1">
      <alignment vertical="top"/>
    </xf>
    <xf numFmtId="4" fontId="75" fillId="0" borderId="0" xfId="0" applyNumberFormat="1" applyFont="1" applyBorder="1" applyAlignment="1">
      <alignment vertical="top"/>
    </xf>
    <xf numFmtId="4" fontId="74" fillId="0" borderId="10" xfId="0" applyNumberFormat="1" applyFont="1" applyFill="1" applyBorder="1" applyAlignment="1" applyProtection="1">
      <alignment/>
      <protection/>
    </xf>
    <xf numFmtId="4" fontId="74" fillId="0" borderId="10" xfId="0" applyNumberFormat="1" applyFont="1" applyBorder="1" applyAlignment="1">
      <alignment vertical="top"/>
    </xf>
    <xf numFmtId="4" fontId="74" fillId="0" borderId="10" xfId="0" applyNumberFormat="1" applyFont="1" applyBorder="1" applyAlignment="1">
      <alignment/>
    </xf>
    <xf numFmtId="0" fontId="45" fillId="25" borderId="0" xfId="0" applyFont="1" applyFill="1" applyAlignment="1">
      <alignment/>
    </xf>
    <xf numFmtId="0" fontId="26" fillId="25" borderId="0" xfId="0" applyFont="1" applyFill="1" applyBorder="1" applyAlignment="1">
      <alignment vertical="top" wrapText="1"/>
    </xf>
    <xf numFmtId="4" fontId="75" fillId="25" borderId="0" xfId="0" applyNumberFormat="1" applyFont="1" applyFill="1" applyAlignment="1">
      <alignment horizontal="right" wrapText="1"/>
    </xf>
    <xf numFmtId="0" fontId="25" fillId="0" borderId="0" xfId="0" applyFont="1" applyAlignment="1">
      <alignment horizontal="center" vertical="top" wrapText="1"/>
    </xf>
    <xf numFmtId="0" fontId="27" fillId="0" borderId="0" xfId="0" applyFont="1" applyBorder="1" applyAlignment="1">
      <alignment horizontal="center" vertical="top"/>
    </xf>
    <xf numFmtId="0" fontId="47" fillId="0" borderId="0" xfId="0" applyFont="1" applyAlignment="1">
      <alignment horizontal="center" vertical="top"/>
    </xf>
    <xf numFmtId="0" fontId="27" fillId="0" borderId="0" xfId="49" applyFont="1" applyAlignment="1">
      <alignment horizontal="center"/>
      <protection/>
    </xf>
    <xf numFmtId="0" fontId="27" fillId="0" borderId="0" xfId="0" applyNumberFormat="1" applyFont="1" applyFill="1" applyBorder="1" applyAlignment="1" applyProtection="1">
      <alignment horizontal="center"/>
      <protection/>
    </xf>
    <xf numFmtId="0" fontId="45" fillId="0" borderId="0" xfId="0" applyFont="1" applyAlignment="1">
      <alignment horizontal="center"/>
    </xf>
    <xf numFmtId="0" fontId="28" fillId="0" borderId="0" xfId="0" applyNumberFormat="1" applyFont="1" applyFill="1" applyBorder="1" applyAlignment="1" applyProtection="1">
      <alignment horizontal="center"/>
      <protection/>
    </xf>
    <xf numFmtId="49" fontId="27" fillId="0" borderId="0" xfId="0" applyNumberFormat="1" applyFont="1" applyFill="1" applyBorder="1" applyAlignment="1" applyProtection="1">
      <alignment horizontal="center"/>
      <protection/>
    </xf>
    <xf numFmtId="0" fontId="27" fillId="0" borderId="0" xfId="0" applyNumberFormat="1" applyFont="1" applyFill="1" applyBorder="1" applyAlignment="1" applyProtection="1">
      <alignment horizontal="center" wrapText="1"/>
      <protection/>
    </xf>
    <xf numFmtId="0" fontId="26" fillId="0" borderId="0" xfId="0" applyFont="1" applyAlignment="1">
      <alignment horizontal="center" vertical="top" wrapText="1"/>
    </xf>
    <xf numFmtId="0" fontId="27" fillId="0" borderId="0" xfId="0" applyFont="1" applyAlignment="1">
      <alignment horizontal="center" vertical="top"/>
    </xf>
    <xf numFmtId="0" fontId="0" fillId="0" borderId="0" xfId="0" applyFont="1" applyAlignment="1">
      <alignment horizontal="center"/>
    </xf>
    <xf numFmtId="0" fontId="45" fillId="25" borderId="0" xfId="0" applyFont="1" applyFill="1" applyAlignment="1">
      <alignment vertical="top"/>
    </xf>
    <xf numFmtId="0" fontId="32" fillId="25" borderId="0" xfId="0" applyFont="1" applyFill="1" applyAlignment="1">
      <alignment horizontal="center"/>
    </xf>
    <xf numFmtId="0" fontId="32" fillId="25" borderId="0" xfId="0" applyFont="1" applyFill="1" applyAlignment="1">
      <alignment/>
    </xf>
    <xf numFmtId="0" fontId="0" fillId="25" borderId="0" xfId="0" applyFont="1" applyFill="1" applyAlignment="1">
      <alignment horizontal="center"/>
    </xf>
    <xf numFmtId="0" fontId="0" fillId="25" borderId="0" xfId="0" applyFont="1" applyFill="1" applyAlignment="1">
      <alignment/>
    </xf>
    <xf numFmtId="0" fontId="12" fillId="25" borderId="0" xfId="0" applyFont="1" applyFill="1" applyAlignment="1">
      <alignment/>
    </xf>
    <xf numFmtId="0" fontId="27" fillId="27" borderId="0" xfId="0" applyNumberFormat="1" applyFont="1" applyFill="1" applyBorder="1" applyAlignment="1" applyProtection="1">
      <alignment wrapText="1"/>
      <protection/>
    </xf>
    <xf numFmtId="0" fontId="0" fillId="25" borderId="0" xfId="0" applyFill="1" applyAlignment="1">
      <alignment horizontal="center"/>
    </xf>
    <xf numFmtId="0" fontId="0" fillId="25" borderId="0" xfId="0" applyFill="1" applyAlignment="1">
      <alignment/>
    </xf>
    <xf numFmtId="0" fontId="32" fillId="25" borderId="0" xfId="0" applyFont="1" applyFill="1" applyAlignment="1">
      <alignment vertical="top"/>
    </xf>
    <xf numFmtId="0" fontId="64" fillId="0" borderId="0" xfId="0" applyFont="1" applyAlignment="1">
      <alignment/>
    </xf>
    <xf numFmtId="4" fontId="76" fillId="0" borderId="0" xfId="0" applyNumberFormat="1" applyFont="1" applyBorder="1" applyAlignment="1">
      <alignment vertical="top"/>
    </xf>
    <xf numFmtId="0" fontId="26" fillId="0" borderId="0" xfId="0" applyFont="1" applyFill="1" applyBorder="1" applyAlignment="1">
      <alignment horizontal="center" vertical="top"/>
    </xf>
    <xf numFmtId="0" fontId="1" fillId="0" borderId="0" xfId="51" applyFont="1" applyAlignment="1">
      <alignment horizontal="center"/>
      <protection/>
    </xf>
    <xf numFmtId="0" fontId="45" fillId="0" borderId="0" xfId="0" applyNumberFormat="1" applyFont="1" applyFill="1" applyBorder="1" applyAlignment="1" applyProtection="1">
      <alignment horizontal="center"/>
      <protection/>
    </xf>
    <xf numFmtId="4" fontId="74" fillId="0" borderId="10" xfId="0" applyNumberFormat="1" applyFont="1" applyFill="1" applyBorder="1" applyAlignment="1" applyProtection="1">
      <alignment/>
      <protection locked="0"/>
    </xf>
    <xf numFmtId="0" fontId="75" fillId="0" borderId="0" xfId="0" applyFont="1" applyAlignment="1">
      <alignment/>
    </xf>
    <xf numFmtId="0" fontId="32" fillId="27" borderId="0" xfId="0" applyNumberFormat="1" applyFont="1" applyFill="1" applyBorder="1" applyAlignment="1" applyProtection="1">
      <alignment horizontal="justify" vertical="top"/>
      <protection/>
    </xf>
    <xf numFmtId="0" fontId="64" fillId="0" borderId="0" xfId="0" applyFont="1" applyAlignment="1">
      <alignment horizontal="center"/>
    </xf>
    <xf numFmtId="0" fontId="42" fillId="0" borderId="0" xfId="0" applyFont="1" applyBorder="1" applyAlignment="1">
      <alignment horizontal="center"/>
    </xf>
    <xf numFmtId="172" fontId="27" fillId="0" borderId="0" xfId="0" applyNumberFormat="1" applyFont="1" applyFill="1" applyBorder="1" applyAlignment="1" applyProtection="1">
      <alignment horizontal="center"/>
      <protection/>
    </xf>
    <xf numFmtId="0" fontId="42" fillId="0" borderId="0" xfId="0" applyNumberFormat="1" applyFont="1" applyFill="1" applyBorder="1" applyAlignment="1" applyProtection="1">
      <alignment horizontal="center"/>
      <protection/>
    </xf>
    <xf numFmtId="0" fontId="42" fillId="0" borderId="0" xfId="0" applyFont="1" applyAlignment="1">
      <alignment horizontal="center"/>
    </xf>
    <xf numFmtId="0" fontId="42" fillId="25" borderId="0" xfId="0" applyFont="1" applyFill="1" applyAlignment="1">
      <alignment horizontal="center"/>
    </xf>
    <xf numFmtId="0" fontId="26" fillId="0" borderId="0" xfId="0" applyNumberFormat="1" applyFont="1" applyFill="1" applyBorder="1" applyAlignment="1" applyProtection="1">
      <alignment horizontal="center"/>
      <protection/>
    </xf>
    <xf numFmtId="0" fontId="27" fillId="0" borderId="0" xfId="0" applyNumberFormat="1" applyFont="1" applyFill="1" applyBorder="1" applyAlignment="1" applyProtection="1">
      <alignment horizontal="center" vertical="top"/>
      <protection/>
    </xf>
    <xf numFmtId="4" fontId="75" fillId="0" borderId="0" xfId="0" applyNumberFormat="1" applyFont="1" applyAlignment="1">
      <alignment/>
    </xf>
    <xf numFmtId="0" fontId="65" fillId="0" borderId="12" xfId="0" applyFont="1" applyBorder="1" applyAlignment="1">
      <alignment wrapText="1"/>
    </xf>
    <xf numFmtId="0" fontId="43" fillId="25" borderId="0" xfId="0" applyFont="1" applyFill="1" applyAlignment="1">
      <alignment/>
    </xf>
    <xf numFmtId="0" fontId="65" fillId="0" borderId="0" xfId="0" applyFont="1" applyBorder="1" applyAlignment="1">
      <alignment wrapText="1"/>
    </xf>
    <xf numFmtId="49" fontId="26" fillId="0" borderId="0" xfId="0" applyNumberFormat="1" applyFont="1" applyFill="1" applyBorder="1" applyAlignment="1" applyProtection="1">
      <alignment horizontal="center"/>
      <protection/>
    </xf>
    <xf numFmtId="173" fontId="27" fillId="0" borderId="0" xfId="0" applyNumberFormat="1" applyFont="1" applyFill="1" applyBorder="1" applyAlignment="1" applyProtection="1">
      <alignment horizontal="center" vertical="top"/>
      <protection/>
    </xf>
    <xf numFmtId="173" fontId="27" fillId="0" borderId="0" xfId="0" applyNumberFormat="1" applyFont="1" applyFill="1" applyBorder="1" applyAlignment="1" applyProtection="1">
      <alignment horizontal="center"/>
      <protection/>
    </xf>
    <xf numFmtId="175" fontId="27" fillId="0" borderId="0" xfId="0" applyNumberFormat="1" applyFont="1" applyFill="1" applyBorder="1" applyAlignment="1" applyProtection="1">
      <alignment horizontal="center"/>
      <protection/>
    </xf>
    <xf numFmtId="0" fontId="31" fillId="0" borderId="0" xfId="0" applyFont="1" applyAlignment="1">
      <alignment horizontal="center" vertical="top" wrapText="1"/>
    </xf>
    <xf numFmtId="0" fontId="33" fillId="0" borderId="0" xfId="0" applyFont="1" applyAlignment="1">
      <alignment horizontal="center"/>
    </xf>
    <xf numFmtId="49" fontId="26" fillId="25" borderId="0" xfId="0" applyNumberFormat="1" applyFont="1" applyFill="1" applyBorder="1" applyAlignment="1" applyProtection="1">
      <alignment horizontal="left" vertical="top"/>
      <protection/>
    </xf>
    <xf numFmtId="0" fontId="26" fillId="25" borderId="0" xfId="0" applyNumberFormat="1" applyFont="1" applyFill="1" applyBorder="1" applyAlignment="1" applyProtection="1">
      <alignment/>
      <protection/>
    </xf>
    <xf numFmtId="49" fontId="27" fillId="25" borderId="0" xfId="0" applyNumberFormat="1" applyFont="1" applyFill="1" applyBorder="1" applyAlignment="1" applyProtection="1">
      <alignment horizontal="center"/>
      <protection/>
    </xf>
    <xf numFmtId="4" fontId="27" fillId="25" borderId="0" xfId="0" applyNumberFormat="1" applyFont="1" applyFill="1" applyBorder="1" applyAlignment="1" applyProtection="1">
      <alignment/>
      <protection/>
    </xf>
    <xf numFmtId="4" fontId="27" fillId="25" borderId="0" xfId="0" applyNumberFormat="1" applyFont="1" applyFill="1" applyBorder="1" applyAlignment="1" applyProtection="1">
      <alignment horizontal="center"/>
      <protection/>
    </xf>
    <xf numFmtId="49" fontId="26" fillId="25" borderId="0" xfId="0" applyNumberFormat="1" applyFont="1" applyFill="1" applyBorder="1" applyAlignment="1" applyProtection="1">
      <alignment horizontal="left"/>
      <protection/>
    </xf>
    <xf numFmtId="4" fontId="27" fillId="0" borderId="13" xfId="0" applyNumberFormat="1" applyFont="1" applyFill="1" applyBorder="1" applyAlignment="1" applyProtection="1">
      <alignment/>
      <protection/>
    </xf>
    <xf numFmtId="173" fontId="27" fillId="0" borderId="11" xfId="97" applyNumberFormat="1" applyFont="1" applyBorder="1" applyAlignment="1">
      <alignment horizontal="left" vertical="top"/>
      <protection/>
    </xf>
    <xf numFmtId="49" fontId="27" fillId="0" borderId="11" xfId="97" applyNumberFormat="1" applyFont="1" applyBorder="1" applyAlignment="1">
      <alignment/>
      <protection/>
    </xf>
    <xf numFmtId="0" fontId="27" fillId="0" borderId="11" xfId="0" applyFont="1" applyBorder="1" applyAlignment="1">
      <alignment horizontal="center" vertical="top" wrapText="1"/>
    </xf>
    <xf numFmtId="4" fontId="26" fillId="0" borderId="11" xfId="0" applyNumberFormat="1" applyFont="1" applyBorder="1" applyAlignment="1">
      <alignment vertical="top"/>
    </xf>
    <xf numFmtId="0" fontId="27" fillId="0" borderId="0" xfId="0" applyNumberFormat="1" applyFont="1" applyFill="1" applyBorder="1" applyAlignment="1" applyProtection="1">
      <alignment vertical="center" wrapText="1"/>
      <protection/>
    </xf>
    <xf numFmtId="4" fontId="27" fillId="0" borderId="14" xfId="0" applyNumberFormat="1" applyFont="1" applyFill="1" applyBorder="1" applyAlignment="1" applyProtection="1">
      <alignment/>
      <protection/>
    </xf>
    <xf numFmtId="4" fontId="40" fillId="0" borderId="0" xfId="0" applyNumberFormat="1" applyFont="1" applyAlignment="1">
      <alignment/>
    </xf>
    <xf numFmtId="0" fontId="27" fillId="0" borderId="0" xfId="51" applyFont="1" applyFill="1" applyAlignment="1">
      <alignment vertical="top" wrapText="1"/>
      <protection/>
    </xf>
    <xf numFmtId="0" fontId="27" fillId="0" borderId="0" xfId="51" applyFont="1" applyFill="1" applyAlignment="1">
      <alignment horizontal="center"/>
      <protection/>
    </xf>
    <xf numFmtId="2" fontId="27" fillId="0" borderId="0" xfId="51" applyNumberFormat="1" applyFont="1" applyFill="1" applyAlignment="1">
      <alignment horizontal="center"/>
      <protection/>
    </xf>
    <xf numFmtId="2" fontId="31" fillId="0" borderId="0" xfId="51" applyNumberFormat="1" applyFont="1" applyFill="1" applyAlignment="1">
      <alignment horizontal="center"/>
      <protection/>
    </xf>
    <xf numFmtId="0" fontId="0" fillId="0" borderId="0" xfId="0" applyFont="1" applyFill="1" applyAlignment="1">
      <alignment/>
    </xf>
    <xf numFmtId="4" fontId="0" fillId="0" borderId="0" xfId="0" applyNumberFormat="1" applyFont="1" applyFill="1" applyAlignment="1">
      <alignment/>
    </xf>
    <xf numFmtId="0" fontId="26" fillId="0" borderId="0" xfId="0" applyFont="1" applyFill="1" applyAlignment="1">
      <alignment vertical="top"/>
    </xf>
    <xf numFmtId="49" fontId="26" fillId="0" borderId="0" xfId="0" applyNumberFormat="1" applyFont="1" applyFill="1" applyAlignment="1">
      <alignment wrapText="1"/>
    </xf>
    <xf numFmtId="0" fontId="27" fillId="0" borderId="0" xfId="0" applyFont="1" applyFill="1" applyAlignment="1">
      <alignment/>
    </xf>
    <xf numFmtId="0" fontId="27" fillId="0" borderId="0" xfId="0" applyFont="1" applyFill="1" applyAlignment="1">
      <alignment vertical="top"/>
    </xf>
    <xf numFmtId="181" fontId="27" fillId="0" borderId="0" xfId="0" applyNumberFormat="1" applyFont="1" applyFill="1" applyAlignment="1">
      <alignment/>
    </xf>
    <xf numFmtId="181" fontId="27" fillId="0" borderId="0" xfId="0" applyNumberFormat="1" applyFont="1" applyFill="1" applyAlignment="1">
      <alignment horizontal="right"/>
    </xf>
    <xf numFmtId="0" fontId="26" fillId="0" borderId="0" xfId="0" applyFont="1" applyFill="1" applyAlignment="1">
      <alignment/>
    </xf>
    <xf numFmtId="0" fontId="42" fillId="0" borderId="0" xfId="0" applyFont="1" applyFill="1" applyAlignment="1">
      <alignment/>
    </xf>
    <xf numFmtId="181" fontId="26" fillId="0" borderId="10" xfId="0" applyNumberFormat="1" applyFont="1" applyFill="1" applyBorder="1" applyAlignment="1" applyProtection="1">
      <alignment horizontal="right"/>
      <protection locked="0"/>
    </xf>
    <xf numFmtId="4" fontId="75" fillId="0" borderId="11" xfId="0" applyNumberFormat="1" applyFont="1" applyFill="1" applyBorder="1" applyAlignment="1">
      <alignment vertical="top"/>
    </xf>
    <xf numFmtId="4" fontId="74" fillId="0" borderId="0" xfId="0" applyNumberFormat="1" applyFont="1" applyBorder="1" applyAlignment="1">
      <alignment vertical="top"/>
    </xf>
    <xf numFmtId="0" fontId="0" fillId="0" borderId="10" xfId="0" applyBorder="1" applyAlignment="1">
      <alignment horizontal="center" vertical="top"/>
    </xf>
    <xf numFmtId="0" fontId="32" fillId="0" borderId="0" xfId="0" applyNumberFormat="1" applyFont="1" applyFill="1" applyBorder="1" applyAlignment="1" applyProtection="1">
      <alignment horizontal="center" wrapText="1"/>
      <protection/>
    </xf>
    <xf numFmtId="0" fontId="35" fillId="0" borderId="0" xfId="0" applyFont="1" applyAlignment="1">
      <alignment horizontal="center" vertical="top" wrapText="1"/>
    </xf>
    <xf numFmtId="0" fontId="12" fillId="0" borderId="10" xfId="0" applyFont="1" applyBorder="1" applyAlignment="1">
      <alignment horizontal="center" vertical="top"/>
    </xf>
    <xf numFmtId="0" fontId="48" fillId="0" borderId="0" xfId="0" applyFont="1" applyAlignment="1">
      <alignment horizontal="center" vertical="top"/>
    </xf>
    <xf numFmtId="0" fontId="33"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horizontal="center" wrapText="1"/>
      <protection/>
    </xf>
    <xf numFmtId="4" fontId="32" fillId="0" borderId="15" xfId="0" applyNumberFormat="1" applyFont="1" applyFill="1" applyBorder="1" applyAlignment="1" applyProtection="1">
      <alignment/>
      <protection locked="0"/>
    </xf>
    <xf numFmtId="172" fontId="32" fillId="0" borderId="0" xfId="0" applyNumberFormat="1" applyFont="1" applyFill="1" applyBorder="1" applyAlignment="1" applyProtection="1">
      <alignment horizontal="center"/>
      <protection/>
    </xf>
    <xf numFmtId="172" fontId="32" fillId="0" borderId="0" xfId="0" applyNumberFormat="1" applyFont="1" applyFill="1" applyBorder="1" applyAlignment="1" applyProtection="1">
      <alignment horizontal="center" wrapText="1"/>
      <protection/>
    </xf>
    <xf numFmtId="4" fontId="74" fillId="0" borderId="0" xfId="0" applyNumberFormat="1" applyFont="1" applyFill="1" applyBorder="1" applyAlignment="1" applyProtection="1">
      <alignment/>
      <protection locked="0"/>
    </xf>
    <xf numFmtId="0" fontId="75" fillId="0" borderId="0" xfId="0" applyFont="1" applyFill="1" applyAlignment="1">
      <alignment/>
    </xf>
    <xf numFmtId="181" fontId="78" fillId="0" borderId="0" xfId="0" applyNumberFormat="1" applyFont="1" applyFill="1" applyBorder="1" applyAlignment="1" applyProtection="1">
      <alignment/>
      <protection locked="0"/>
    </xf>
    <xf numFmtId="182" fontId="42" fillId="0" borderId="0" xfId="0" applyNumberFormat="1" applyFont="1" applyFill="1" applyBorder="1" applyAlignment="1" applyProtection="1">
      <alignment/>
      <protection locked="0"/>
    </xf>
    <xf numFmtId="49" fontId="27" fillId="0" borderId="0" xfId="0" applyNumberFormat="1" applyFont="1" applyFill="1" applyBorder="1" applyAlignment="1">
      <alignment vertical="top"/>
    </xf>
    <xf numFmtId="4" fontId="75" fillId="0" borderId="0" xfId="0" applyNumberFormat="1" applyFont="1" applyFill="1" applyBorder="1" applyAlignment="1">
      <alignment vertical="top"/>
    </xf>
    <xf numFmtId="49" fontId="27" fillId="0" borderId="14" xfId="0" applyNumberFormat="1" applyFont="1" applyFill="1" applyBorder="1" applyAlignment="1">
      <alignment vertical="top"/>
    </xf>
    <xf numFmtId="4" fontId="75" fillId="0" borderId="14" xfId="0" applyNumberFormat="1" applyFont="1" applyFill="1" applyBorder="1" applyAlignment="1">
      <alignment vertical="top"/>
    </xf>
    <xf numFmtId="168" fontId="27" fillId="0" borderId="0" xfId="94" applyNumberFormat="1" applyFont="1" applyBorder="1" applyAlignment="1">
      <alignment horizontal="right"/>
      <protection/>
    </xf>
    <xf numFmtId="0" fontId="27" fillId="0" borderId="0" xfId="60" applyFont="1" applyFill="1" applyAlignment="1">
      <alignment vertical="top" wrapText="1"/>
      <protection/>
    </xf>
    <xf numFmtId="0" fontId="26" fillId="0" borderId="0" xfId="0" applyFont="1" applyAlignment="1">
      <alignment vertical="top"/>
    </xf>
    <xf numFmtId="0" fontId="79" fillId="0" borderId="0" xfId="0" applyNumberFormat="1" applyFont="1" applyFill="1" applyBorder="1" applyAlignment="1" applyProtection="1">
      <alignment horizontal="justify" vertical="top" wrapText="1"/>
      <protection/>
    </xf>
    <xf numFmtId="0" fontId="27" fillId="0" borderId="0" xfId="0" applyFont="1" applyFill="1" applyBorder="1" applyAlignment="1">
      <alignment vertical="top" wrapText="1"/>
    </xf>
    <xf numFmtId="0" fontId="32" fillId="0" borderId="0" xfId="0" applyFont="1" applyAlignment="1">
      <alignment wrapText="1"/>
    </xf>
    <xf numFmtId="4" fontId="74" fillId="0" borderId="0" xfId="0" applyNumberFormat="1" applyFont="1" applyBorder="1" applyAlignment="1">
      <alignment/>
    </xf>
    <xf numFmtId="0" fontId="42" fillId="0" borderId="0" xfId="0" applyFont="1" applyAlignment="1">
      <alignment/>
    </xf>
    <xf numFmtId="0" fontId="27" fillId="0" borderId="0" xfId="51" applyFont="1" applyFill="1" applyAlignment="1">
      <alignment vertical="top"/>
      <protection/>
    </xf>
    <xf numFmtId="0" fontId="27" fillId="0" borderId="0" xfId="51" applyFont="1" applyFill="1" applyAlignment="1">
      <alignment wrapText="1"/>
      <protection/>
    </xf>
    <xf numFmtId="165" fontId="27" fillId="0" borderId="10" xfId="51" applyNumberFormat="1" applyFont="1" applyFill="1" applyBorder="1" applyAlignment="1">
      <alignment horizontal="right"/>
      <protection/>
    </xf>
    <xf numFmtId="0" fontId="32" fillId="0" borderId="0" xfId="0" applyFont="1" applyFill="1" applyAlignment="1">
      <alignment/>
    </xf>
    <xf numFmtId="0" fontId="32" fillId="0" borderId="0" xfId="0" applyFont="1" applyFill="1" applyAlignment="1">
      <alignment horizontal="center"/>
    </xf>
    <xf numFmtId="2" fontId="32" fillId="0" borderId="0" xfId="0" applyNumberFormat="1" applyFont="1" applyFill="1" applyAlignment="1">
      <alignment horizontal="center"/>
    </xf>
    <xf numFmtId="2" fontId="33" fillId="0" borderId="0" xfId="0" applyNumberFormat="1" applyFont="1" applyFill="1" applyAlignment="1">
      <alignment horizontal="center"/>
    </xf>
    <xf numFmtId="0" fontId="27" fillId="0" borderId="0" xfId="51" applyFont="1" applyFill="1">
      <alignment/>
      <protection/>
    </xf>
    <xf numFmtId="165" fontId="27" fillId="0" borderId="0" xfId="51" applyNumberFormat="1" applyFont="1" applyFill="1" applyAlignment="1">
      <alignment horizontal="right"/>
      <protection/>
    </xf>
    <xf numFmtId="165" fontId="27" fillId="0" borderId="0" xfId="51" applyNumberFormat="1" applyFont="1" applyFill="1" applyBorder="1" applyAlignment="1">
      <alignment horizontal="right"/>
      <protection/>
    </xf>
    <xf numFmtId="165" fontId="27" fillId="0" borderId="13" xfId="51" applyNumberFormat="1" applyFont="1" applyFill="1" applyBorder="1" applyAlignment="1">
      <alignment horizontal="right"/>
      <protection/>
    </xf>
    <xf numFmtId="0" fontId="67" fillId="0" borderId="0" xfId="51" applyFont="1" applyAlignment="1">
      <alignment vertical="top"/>
      <protection/>
    </xf>
    <xf numFmtId="0" fontId="67" fillId="0" borderId="0" xfId="51" applyFont="1" applyAlignment="1">
      <alignment vertical="top" wrapText="1"/>
      <protection/>
    </xf>
    <xf numFmtId="0" fontId="67" fillId="0" borderId="0" xfId="51" applyFont="1" applyAlignment="1">
      <alignment horizontal="center"/>
      <protection/>
    </xf>
    <xf numFmtId="166" fontId="67" fillId="0" borderId="0" xfId="51" applyNumberFormat="1" applyFont="1" applyAlignment="1">
      <alignment horizontal="center"/>
      <protection/>
    </xf>
    <xf numFmtId="166" fontId="68" fillId="0" borderId="0" xfId="51" applyNumberFormat="1" applyFont="1" applyAlignment="1">
      <alignment horizontal="center"/>
      <protection/>
    </xf>
    <xf numFmtId="0" fontId="67" fillId="0" borderId="0" xfId="51" applyFont="1" applyAlignment="1">
      <alignment horizontal="right"/>
      <protection/>
    </xf>
    <xf numFmtId="4" fontId="80" fillId="0" borderId="0" xfId="0" applyNumberFormat="1" applyFont="1" applyAlignment="1">
      <alignment horizontal="right" wrapText="1"/>
    </xf>
    <xf numFmtId="168" fontId="27" fillId="0" borderId="0" xfId="0" applyNumberFormat="1" applyFont="1" applyFill="1" applyAlignment="1">
      <alignment vertical="top"/>
    </xf>
    <xf numFmtId="0" fontId="27" fillId="0" borderId="0" xfId="0" applyFont="1" applyFill="1" applyAlignment="1">
      <alignment horizontal="left" vertical="top" wrapText="1"/>
    </xf>
    <xf numFmtId="0" fontId="27" fillId="0" borderId="0" xfId="75" applyFont="1" applyFill="1" applyAlignment="1">
      <alignment vertical="top" wrapText="1"/>
      <protection/>
    </xf>
    <xf numFmtId="0" fontId="31" fillId="0" borderId="0" xfId="52" applyFont="1" applyFill="1" applyAlignment="1">
      <alignment vertical="top" wrapText="1"/>
      <protection/>
    </xf>
    <xf numFmtId="0" fontId="27" fillId="0" borderId="0" xfId="78" applyFont="1" applyFill="1" applyAlignment="1">
      <alignment vertical="top"/>
      <protection/>
    </xf>
    <xf numFmtId="0" fontId="27" fillId="0" borderId="0" xfId="76" applyFont="1" applyFill="1" applyAlignment="1">
      <alignment vertical="top"/>
      <protection/>
    </xf>
    <xf numFmtId="0" fontId="27" fillId="0" borderId="0" xfId="76" applyFont="1" applyFill="1" applyAlignment="1">
      <alignment vertical="top" wrapText="1"/>
      <protection/>
    </xf>
    <xf numFmtId="1" fontId="42" fillId="0" borderId="0" xfId="86" applyNumberFormat="1" applyFont="1" applyFill="1" applyAlignment="1">
      <alignment wrapText="1"/>
      <protection/>
    </xf>
    <xf numFmtId="1" fontId="42" fillId="0" borderId="0" xfId="87" applyNumberFormat="1" applyFont="1" applyFill="1" applyAlignment="1">
      <alignment/>
      <protection/>
    </xf>
    <xf numFmtId="1" fontId="42" fillId="0" borderId="0" xfId="81" applyNumberFormat="1" applyFont="1" applyFill="1" applyAlignment="1">
      <alignment wrapText="1"/>
      <protection/>
    </xf>
    <xf numFmtId="0" fontId="41" fillId="0" borderId="0" xfId="88" applyFont="1" applyFill="1" applyAlignment="1">
      <alignment vertical="top" wrapText="1"/>
      <protection/>
    </xf>
    <xf numFmtId="1" fontId="42" fillId="0" borderId="0" xfId="89" applyNumberFormat="1" applyFont="1" applyFill="1" applyAlignment="1">
      <alignment horizontal="left" wrapText="1"/>
      <protection/>
    </xf>
    <xf numFmtId="1" fontId="42" fillId="0" borderId="0" xfId="92" applyNumberFormat="1" applyFont="1" applyFill="1" applyAlignment="1">
      <alignment wrapText="1"/>
      <protection/>
    </xf>
    <xf numFmtId="0" fontId="27" fillId="0" borderId="0" xfId="55" applyFont="1" applyFill="1" applyAlignment="1">
      <alignment vertical="top" wrapText="1"/>
      <protection/>
    </xf>
    <xf numFmtId="0" fontId="42" fillId="0" borderId="0" xfId="0" applyFont="1" applyFill="1" applyAlignment="1">
      <alignment vertical="top" wrapText="1"/>
    </xf>
    <xf numFmtId="0" fontId="27" fillId="0" borderId="0" xfId="56" applyFont="1" applyFill="1" applyAlignment="1">
      <alignment vertical="top" wrapText="1"/>
      <protection/>
    </xf>
    <xf numFmtId="0" fontId="27" fillId="0" borderId="0" xfId="58" applyFont="1" applyFill="1" applyAlignment="1">
      <alignment vertical="top" wrapText="1"/>
      <protection/>
    </xf>
    <xf numFmtId="0" fontId="27" fillId="0" borderId="0" xfId="96" applyFont="1" applyFill="1" applyAlignment="1">
      <alignment vertical="top" wrapText="1"/>
      <protection/>
    </xf>
    <xf numFmtId="0" fontId="27" fillId="0" borderId="0" xfId="59" applyFont="1" applyFill="1" applyAlignment="1">
      <alignment vertical="top" wrapText="1"/>
      <protection/>
    </xf>
    <xf numFmtId="168" fontId="27" fillId="0" borderId="0" xfId="94" applyNumberFormat="1" applyFont="1" applyFill="1" applyBorder="1" applyAlignment="1">
      <alignment horizontal="right"/>
      <protection/>
    </xf>
    <xf numFmtId="0" fontId="27" fillId="0" borderId="0" xfId="94" applyFont="1" applyFill="1" applyAlignment="1">
      <alignment vertical="top" wrapText="1"/>
      <protection/>
    </xf>
    <xf numFmtId="0" fontId="27" fillId="0" borderId="0" xfId="62" applyFont="1" applyFill="1" applyAlignment="1">
      <alignment vertical="top" wrapText="1"/>
      <protection/>
    </xf>
    <xf numFmtId="0" fontId="27" fillId="0" borderId="0" xfId="101" applyFont="1" applyFill="1" applyAlignment="1">
      <alignment vertical="top" wrapText="1"/>
      <protection/>
    </xf>
    <xf numFmtId="0" fontId="27" fillId="0" borderId="0" xfId="63" applyFont="1" applyFill="1" applyAlignment="1">
      <alignment vertical="top" wrapText="1"/>
      <protection/>
    </xf>
    <xf numFmtId="0" fontId="27" fillId="0" borderId="0" xfId="64" applyFont="1" applyFill="1" applyAlignment="1">
      <alignment vertical="top" wrapText="1"/>
      <protection/>
    </xf>
    <xf numFmtId="0" fontId="27" fillId="0" borderId="0" xfId="48" applyFont="1" applyFill="1" applyAlignment="1">
      <alignment vertical="top" wrapText="1"/>
      <protection/>
    </xf>
    <xf numFmtId="0" fontId="31" fillId="0" borderId="0" xfId="63" applyFont="1" applyFill="1" applyAlignment="1">
      <alignment vertical="top" wrapText="1"/>
      <protection/>
    </xf>
    <xf numFmtId="0" fontId="27" fillId="0" borderId="0" xfId="67" applyFont="1" applyFill="1" applyBorder="1" applyAlignment="1">
      <alignment vertical="top" wrapText="1"/>
      <protection/>
    </xf>
    <xf numFmtId="4" fontId="27" fillId="0" borderId="0" xfId="0" applyNumberFormat="1" applyFont="1" applyFill="1" applyAlignment="1">
      <alignment/>
    </xf>
    <xf numFmtId="0" fontId="27" fillId="0" borderId="0" xfId="69" applyFont="1" applyFill="1" applyAlignment="1">
      <alignment vertical="top" wrapText="1"/>
      <protection/>
    </xf>
    <xf numFmtId="0" fontId="27" fillId="0" borderId="0" xfId="70" applyFont="1" applyFill="1" applyAlignment="1">
      <alignment vertical="top" wrapText="1"/>
      <protection/>
    </xf>
    <xf numFmtId="0" fontId="27" fillId="0" borderId="0" xfId="71" applyFont="1" applyFill="1" applyAlignment="1">
      <alignment vertical="top" wrapText="1"/>
      <protection/>
    </xf>
    <xf numFmtId="0" fontId="27" fillId="0" borderId="0" xfId="41" applyFont="1" applyFill="1" applyAlignment="1">
      <alignment vertical="top" wrapText="1"/>
      <protection/>
    </xf>
    <xf numFmtId="0" fontId="31" fillId="0" borderId="0" xfId="41" applyFont="1" applyFill="1" applyAlignment="1">
      <alignment vertical="top" wrapText="1"/>
      <protection/>
    </xf>
    <xf numFmtId="0" fontId="27" fillId="0" borderId="0" xfId="42" applyFont="1" applyFill="1" applyAlignment="1">
      <alignment vertical="top" wrapText="1"/>
      <protection/>
    </xf>
    <xf numFmtId="0" fontId="27" fillId="0" borderId="0" xfId="74" applyFont="1" applyFill="1" applyAlignment="1">
      <alignment vertical="top" wrapText="1"/>
      <protection/>
    </xf>
    <xf numFmtId="49" fontId="27" fillId="0" borderId="0" xfId="49" applyNumberFormat="1" applyFont="1" applyFill="1" applyBorder="1" applyAlignment="1">
      <alignment vertical="top" wrapText="1"/>
      <protection/>
    </xf>
    <xf numFmtId="0" fontId="27" fillId="0" borderId="0" xfId="49" applyFont="1" applyFill="1" applyBorder="1" applyAlignment="1">
      <alignment horizontal="center"/>
      <protection/>
    </xf>
    <xf numFmtId="4" fontId="27" fillId="0" borderId="0" xfId="49" applyNumberFormat="1" applyFont="1" applyFill="1" applyBorder="1" applyAlignment="1">
      <alignment/>
      <protection/>
    </xf>
    <xf numFmtId="0" fontId="33" fillId="0" borderId="0" xfId="0" applyFont="1" applyFill="1" applyAlignment="1">
      <alignment/>
    </xf>
    <xf numFmtId="0" fontId="32" fillId="0" borderId="0" xfId="0" applyFont="1" applyFill="1" applyAlignment="1">
      <alignment wrapText="1"/>
    </xf>
    <xf numFmtId="0" fontId="52" fillId="0" borderId="0" xfId="0" applyFont="1" applyAlignment="1">
      <alignment horizontal="center"/>
    </xf>
    <xf numFmtId="0" fontId="12" fillId="25" borderId="0" xfId="0" applyFont="1" applyFill="1" applyAlignment="1">
      <alignment horizontal="center"/>
    </xf>
    <xf numFmtId="0" fontId="52" fillId="0" borderId="0" xfId="0" applyNumberFormat="1" applyFont="1" applyFill="1" applyBorder="1" applyAlignment="1" applyProtection="1">
      <alignment horizontal="center"/>
      <protection/>
    </xf>
    <xf numFmtId="0" fontId="26" fillId="0" borderId="0" xfId="0" applyFont="1" applyFill="1" applyBorder="1" applyAlignment="1">
      <alignment horizontal="center" vertical="top" wrapText="1"/>
    </xf>
    <xf numFmtId="0" fontId="1" fillId="25" borderId="0" xfId="51" applyFont="1" applyFill="1" applyAlignment="1">
      <alignment horizontal="center"/>
      <protection/>
    </xf>
    <xf numFmtId="172" fontId="45" fillId="0" borderId="0" xfId="0" applyNumberFormat="1" applyFont="1" applyFill="1" applyBorder="1" applyAlignment="1" applyProtection="1">
      <alignment horizontal="center"/>
      <protection/>
    </xf>
    <xf numFmtId="0" fontId="42" fillId="0" borderId="0" xfId="0" applyFont="1" applyFill="1" applyAlignment="1">
      <alignment vertical="top"/>
    </xf>
    <xf numFmtId="49" fontId="42" fillId="0" borderId="0" xfId="0" applyNumberFormat="1" applyFont="1" applyFill="1" applyBorder="1" applyAlignment="1" applyProtection="1">
      <alignment horizontal="justify" vertical="top" wrapText="1"/>
      <protection/>
    </xf>
    <xf numFmtId="172" fontId="42" fillId="0" borderId="0" xfId="0" applyNumberFormat="1" applyFont="1" applyFill="1" applyBorder="1" applyAlignment="1" applyProtection="1">
      <alignment horizontal="center"/>
      <protection/>
    </xf>
    <xf numFmtId="181" fontId="42" fillId="0" borderId="0" xfId="0" applyNumberFormat="1" applyFont="1" applyFill="1" applyBorder="1" applyAlignment="1" applyProtection="1">
      <alignment horizontal="center"/>
      <protection locked="0"/>
    </xf>
    <xf numFmtId="181" fontId="78" fillId="0" borderId="0" xfId="0" applyNumberFormat="1" applyFont="1" applyFill="1" applyBorder="1" applyAlignment="1" applyProtection="1">
      <alignment horizontal="center"/>
      <protection locked="0"/>
    </xf>
    <xf numFmtId="181" fontId="42" fillId="0" borderId="10" xfId="0" applyNumberFormat="1" applyFont="1" applyFill="1" applyBorder="1" applyAlignment="1" applyProtection="1">
      <alignment horizontal="right"/>
      <protection locked="0"/>
    </xf>
    <xf numFmtId="181" fontId="42" fillId="0" borderId="0" xfId="0" applyNumberFormat="1" applyFont="1" applyFill="1" applyBorder="1" applyAlignment="1" applyProtection="1">
      <alignment horizontal="right"/>
      <protection locked="0"/>
    </xf>
    <xf numFmtId="0" fontId="42" fillId="0" borderId="0" xfId="0" applyNumberFormat="1" applyFont="1" applyFill="1" applyBorder="1" applyAlignment="1" applyProtection="1">
      <alignment horizontal="justify" vertical="top" wrapText="1"/>
      <protection/>
    </xf>
    <xf numFmtId="0" fontId="27" fillId="0" borderId="0" xfId="0" applyFont="1" applyFill="1" applyAlignment="1">
      <alignment horizontal="center"/>
    </xf>
    <xf numFmtId="181" fontId="27" fillId="0" borderId="0" xfId="0" applyNumberFormat="1" applyFont="1" applyFill="1" applyBorder="1" applyAlignment="1">
      <alignment horizontal="center"/>
    </xf>
    <xf numFmtId="49" fontId="26" fillId="0" borderId="0" xfId="103" applyNumberFormat="1" applyFont="1" applyFill="1" applyAlignment="1">
      <alignment horizontal="left" vertical="top"/>
      <protection/>
    </xf>
    <xf numFmtId="0" fontId="26" fillId="0" borderId="0" xfId="103" applyNumberFormat="1" applyFont="1" applyFill="1" applyAlignment="1">
      <alignment/>
      <protection/>
    </xf>
    <xf numFmtId="49" fontId="27" fillId="0" borderId="0" xfId="103" applyNumberFormat="1" applyFont="1" applyFill="1" applyAlignment="1">
      <alignment horizontal="right"/>
      <protection/>
    </xf>
    <xf numFmtId="0" fontId="27" fillId="0" borderId="0" xfId="103" applyFont="1" applyFill="1">
      <alignment/>
      <protection/>
    </xf>
    <xf numFmtId="173" fontId="27" fillId="0" borderId="0" xfId="103" applyNumberFormat="1" applyFont="1" applyFill="1" applyAlignment="1">
      <alignment horizontal="left" vertical="top"/>
      <protection/>
    </xf>
    <xf numFmtId="0" fontId="27" fillId="0" borderId="0" xfId="103" applyNumberFormat="1" applyFont="1" applyFill="1" applyAlignment="1">
      <alignment wrapText="1"/>
      <protection/>
    </xf>
    <xf numFmtId="173" fontId="27" fillId="0" borderId="0" xfId="103" applyNumberFormat="1" applyFont="1" applyFill="1" applyAlignment="1">
      <alignment horizontal="right" vertical="top"/>
      <protection/>
    </xf>
    <xf numFmtId="0" fontId="27" fillId="0" borderId="0" xfId="103" applyFont="1" applyFill="1" applyAlignment="1">
      <alignment wrapText="1"/>
      <protection/>
    </xf>
    <xf numFmtId="173" fontId="27" fillId="0" borderId="0" xfId="103" applyNumberFormat="1" applyFont="1" applyFill="1" applyAlignment="1">
      <alignment horizontal="left" vertical="top" wrapText="1"/>
      <protection/>
    </xf>
    <xf numFmtId="0" fontId="27" fillId="0" borderId="0" xfId="103" applyNumberFormat="1" applyFont="1" applyFill="1" applyAlignment="1">
      <alignment horizontal="right" wrapText="1"/>
      <protection/>
    </xf>
    <xf numFmtId="49" fontId="27" fillId="0" borderId="0" xfId="103" applyNumberFormat="1" applyFont="1" applyFill="1" applyAlignment="1">
      <alignment horizontal="right" wrapText="1"/>
      <protection/>
    </xf>
    <xf numFmtId="49" fontId="27" fillId="0" borderId="0" xfId="0" applyNumberFormat="1" applyFont="1" applyFill="1" applyBorder="1" applyAlignment="1" applyProtection="1">
      <alignment horizontal="right"/>
      <protection/>
    </xf>
    <xf numFmtId="0" fontId="27" fillId="0" borderId="0" xfId="106" applyFont="1" applyFill="1" applyBorder="1" applyAlignment="1" applyProtection="1">
      <alignment horizontal="left" vertical="top" wrapText="1"/>
      <protection hidden="1"/>
    </xf>
    <xf numFmtId="0" fontId="27" fillId="0" borderId="0" xfId="106" applyFont="1" applyFill="1" applyBorder="1" applyAlignment="1" applyProtection="1">
      <alignment horizontal="center" vertical="center"/>
      <protection hidden="1"/>
    </xf>
    <xf numFmtId="0" fontId="27" fillId="0" borderId="0" xfId="106" applyFont="1" applyFill="1" applyBorder="1" applyAlignment="1" applyProtection="1">
      <alignment horizontal="center"/>
      <protection hidden="1"/>
    </xf>
    <xf numFmtId="49" fontId="26" fillId="0" borderId="0" xfId="105" applyNumberFormat="1" applyFont="1" applyFill="1" applyAlignment="1">
      <alignment horizontal="left" vertical="top"/>
      <protection/>
    </xf>
    <xf numFmtId="0" fontId="27" fillId="0" borderId="0" xfId="105" applyFont="1" applyFill="1">
      <alignment/>
      <protection/>
    </xf>
    <xf numFmtId="0" fontId="27" fillId="0" borderId="0" xfId="105" applyFont="1" applyFill="1" applyAlignment="1">
      <alignment wrapText="1"/>
      <protection/>
    </xf>
    <xf numFmtId="173" fontId="27" fillId="0" borderId="0" xfId="105" applyNumberFormat="1" applyFont="1" applyFill="1" applyAlignment="1">
      <alignment horizontal="left" vertical="top"/>
      <protection/>
    </xf>
    <xf numFmtId="0" fontId="27" fillId="0" borderId="0" xfId="105" applyNumberFormat="1" applyFont="1" applyFill="1" applyAlignment="1">
      <alignment wrapText="1"/>
      <protection/>
    </xf>
    <xf numFmtId="49" fontId="27" fillId="0" borderId="0" xfId="105" applyNumberFormat="1" applyFont="1" applyFill="1" applyAlignment="1">
      <alignment horizontal="right"/>
      <protection/>
    </xf>
    <xf numFmtId="176" fontId="27" fillId="0" borderId="13" xfId="0" applyNumberFormat="1" applyFont="1" applyFill="1" applyBorder="1" applyAlignment="1" applyProtection="1">
      <alignment/>
      <protection/>
    </xf>
    <xf numFmtId="173" fontId="27" fillId="0" borderId="0" xfId="105" applyNumberFormat="1" applyFont="1" applyFill="1" applyAlignment="1">
      <alignment horizontal="right" vertical="top"/>
      <protection/>
    </xf>
    <xf numFmtId="176" fontId="27" fillId="0" borderId="14" xfId="0" applyNumberFormat="1" applyFont="1" applyFill="1" applyBorder="1" applyAlignment="1" applyProtection="1">
      <alignment/>
      <protection/>
    </xf>
    <xf numFmtId="173" fontId="27" fillId="0" borderId="0" xfId="104" applyNumberFormat="1" applyFont="1" applyFill="1" applyAlignment="1">
      <alignment horizontal="right" vertical="top" wrapText="1"/>
      <protection/>
    </xf>
    <xf numFmtId="0" fontId="27" fillId="0" borderId="0" xfId="105" applyNumberFormat="1" applyFont="1" applyFill="1" applyAlignment="1">
      <alignment vertical="top" wrapText="1"/>
      <protection/>
    </xf>
    <xf numFmtId="173" fontId="27" fillId="0" borderId="0" xfId="104" applyNumberFormat="1" applyFont="1" applyFill="1" applyAlignment="1">
      <alignment horizontal="right" vertical="top"/>
      <protection/>
    </xf>
    <xf numFmtId="173" fontId="27" fillId="0" borderId="0" xfId="105" applyNumberFormat="1" applyFont="1" applyFill="1" applyAlignment="1">
      <alignment horizontal="left" vertical="top" wrapText="1"/>
      <protection/>
    </xf>
    <xf numFmtId="0" fontId="27" fillId="0" borderId="0" xfId="105" applyNumberFormat="1" applyFont="1" applyFill="1" applyAlignment="1">
      <alignment horizontal="right" vertical="top" wrapText="1"/>
      <protection/>
    </xf>
    <xf numFmtId="4" fontId="1" fillId="0" borderId="0" xfId="0" applyNumberFormat="1" applyFont="1" applyAlignment="1">
      <alignment horizontal="right" vertical="top"/>
    </xf>
    <xf numFmtId="4" fontId="30" fillId="0" borderId="0" xfId="0" applyNumberFormat="1" applyFont="1" applyAlignment="1">
      <alignment horizontal="right" vertical="top"/>
    </xf>
    <xf numFmtId="4" fontId="27" fillId="0" borderId="10" xfId="0" applyNumberFormat="1" applyFont="1" applyBorder="1" applyAlignment="1">
      <alignment horizontal="right" vertical="top"/>
    </xf>
    <xf numFmtId="4" fontId="31" fillId="0" borderId="10" xfId="0" applyNumberFormat="1" applyFont="1" applyBorder="1" applyAlignment="1">
      <alignment horizontal="right" vertical="top"/>
    </xf>
    <xf numFmtId="4" fontId="25" fillId="0" borderId="0" xfId="0" applyNumberFormat="1" applyFont="1" applyAlignment="1">
      <alignment horizontal="right" vertical="top"/>
    </xf>
    <xf numFmtId="4" fontId="35" fillId="0" borderId="0" xfId="0" applyNumberFormat="1" applyFont="1" applyAlignment="1">
      <alignment horizontal="right" vertical="top"/>
    </xf>
    <xf numFmtId="166" fontId="67" fillId="0" borderId="0" xfId="51" applyNumberFormat="1" applyFont="1" applyAlignment="1">
      <alignment horizontal="right"/>
      <protection/>
    </xf>
    <xf numFmtId="166" fontId="68" fillId="0" borderId="0" xfId="51" applyNumberFormat="1" applyFont="1" applyAlignment="1">
      <alignment horizontal="right"/>
      <protection/>
    </xf>
    <xf numFmtId="4" fontId="1" fillId="25" borderId="0" xfId="51" applyNumberFormat="1" applyFont="1" applyFill="1" applyAlignment="1">
      <alignment horizontal="right"/>
      <protection/>
    </xf>
    <xf numFmtId="166" fontId="1" fillId="25" borderId="0" xfId="51" applyNumberFormat="1" applyFont="1" applyFill="1" applyAlignment="1">
      <alignment horizontal="right"/>
      <protection/>
    </xf>
    <xf numFmtId="166" fontId="30" fillId="25" borderId="0" xfId="51" applyNumberFormat="1" applyFont="1" applyFill="1" applyAlignment="1">
      <alignment horizontal="right"/>
      <protection/>
    </xf>
    <xf numFmtId="4" fontId="27" fillId="0" borderId="0" xfId="0" applyNumberFormat="1" applyFont="1" applyFill="1" applyAlignment="1">
      <alignment horizontal="right"/>
    </xf>
    <xf numFmtId="4" fontId="27" fillId="0" borderId="0" xfId="0" applyNumberFormat="1" applyFont="1" applyAlignment="1">
      <alignment horizontal="right"/>
    </xf>
    <xf numFmtId="4" fontId="31" fillId="0" borderId="0" xfId="0" applyNumberFormat="1" applyFont="1" applyAlignment="1">
      <alignment horizontal="right"/>
    </xf>
    <xf numFmtId="4" fontId="27" fillId="25" borderId="0" xfId="0" applyNumberFormat="1" applyFont="1" applyFill="1" applyAlignment="1">
      <alignment horizontal="right"/>
    </xf>
    <xf numFmtId="4" fontId="31" fillId="25" borderId="0" xfId="0" applyNumberFormat="1" applyFont="1" applyFill="1" applyAlignment="1">
      <alignment horizontal="right"/>
    </xf>
    <xf numFmtId="4" fontId="31" fillId="0" borderId="0" xfId="0" applyNumberFormat="1" applyFont="1" applyFill="1" applyAlignment="1">
      <alignment horizontal="right"/>
    </xf>
    <xf numFmtId="4" fontId="27" fillId="25" borderId="0" xfId="67" applyNumberFormat="1" applyFont="1" applyFill="1" applyAlignment="1">
      <alignment horizontal="right"/>
      <protection/>
    </xf>
    <xf numFmtId="0" fontId="27" fillId="25" borderId="0" xfId="67" applyFont="1" applyFill="1" applyAlignment="1">
      <alignment horizontal="right"/>
      <protection/>
    </xf>
    <xf numFmtId="0" fontId="31" fillId="25" borderId="0" xfId="67" applyFont="1" applyFill="1" applyAlignment="1">
      <alignment horizontal="right"/>
      <protection/>
    </xf>
    <xf numFmtId="0" fontId="31" fillId="0" borderId="0" xfId="67" applyFont="1" applyAlignment="1">
      <alignment horizontal="right"/>
      <protection/>
    </xf>
    <xf numFmtId="170" fontId="27" fillId="0" borderId="0" xfId="0" applyNumberFormat="1" applyFont="1" applyFill="1" applyAlignment="1">
      <alignment horizontal="right"/>
    </xf>
    <xf numFmtId="170" fontId="31" fillId="0" borderId="0" xfId="0" applyNumberFormat="1" applyFont="1" applyFill="1" applyAlignment="1">
      <alignment horizontal="right"/>
    </xf>
    <xf numFmtId="4" fontId="27" fillId="24" borderId="0" xfId="0" applyNumberFormat="1" applyFont="1" applyFill="1" applyAlignment="1">
      <alignment horizontal="right"/>
    </xf>
    <xf numFmtId="4" fontId="31" fillId="24" borderId="0" xfId="0" applyNumberFormat="1" applyFont="1" applyFill="1" applyAlignment="1">
      <alignment horizontal="right"/>
    </xf>
    <xf numFmtId="170" fontId="27" fillId="0" borderId="0" xfId="0" applyNumberFormat="1" applyFont="1" applyAlignment="1">
      <alignment horizontal="right"/>
    </xf>
    <xf numFmtId="170" fontId="31" fillId="0" borderId="0" xfId="0" applyNumberFormat="1" applyFont="1" applyAlignment="1">
      <alignment horizontal="right"/>
    </xf>
    <xf numFmtId="168" fontId="27" fillId="0" borderId="0" xfId="0" applyNumberFormat="1" applyFont="1" applyAlignment="1">
      <alignment horizontal="right"/>
    </xf>
    <xf numFmtId="168" fontId="31" fillId="0" borderId="0" xfId="0" applyNumberFormat="1" applyFont="1" applyAlignment="1">
      <alignment horizontal="right"/>
    </xf>
    <xf numFmtId="4" fontId="32" fillId="0" borderId="0" xfId="0" applyNumberFormat="1" applyFont="1" applyAlignment="1">
      <alignment horizontal="right"/>
    </xf>
    <xf numFmtId="0" fontId="32" fillId="0" borderId="0" xfId="0" applyFont="1" applyAlignment="1">
      <alignment horizontal="right"/>
    </xf>
    <xf numFmtId="0" fontId="33" fillId="0" borderId="0" xfId="0" applyFont="1" applyAlignment="1">
      <alignment horizontal="right"/>
    </xf>
    <xf numFmtId="4" fontId="32" fillId="24" borderId="0" xfId="0" applyNumberFormat="1" applyFont="1" applyFill="1" applyAlignment="1">
      <alignment horizontal="right"/>
    </xf>
    <xf numFmtId="0" fontId="32" fillId="24" borderId="0" xfId="0" applyFont="1" applyFill="1" applyAlignment="1">
      <alignment horizontal="right"/>
    </xf>
    <xf numFmtId="0" fontId="33" fillId="24" borderId="0" xfId="0" applyFont="1" applyFill="1" applyAlignment="1">
      <alignment horizontal="right"/>
    </xf>
    <xf numFmtId="4" fontId="27" fillId="0" borderId="0" xfId="73" applyNumberFormat="1" applyFont="1" applyAlignment="1">
      <alignment horizontal="right"/>
      <protection/>
    </xf>
    <xf numFmtId="0" fontId="27" fillId="0" borderId="0" xfId="73" applyFont="1" applyAlignment="1">
      <alignment horizontal="right"/>
      <protection/>
    </xf>
    <xf numFmtId="0" fontId="31" fillId="0" borderId="0" xfId="73" applyFont="1" applyAlignment="1">
      <alignment horizontal="right"/>
      <protection/>
    </xf>
    <xf numFmtId="4" fontId="0" fillId="0" borderId="0" xfId="0" applyNumberFormat="1" applyAlignment="1">
      <alignment horizontal="right"/>
    </xf>
    <xf numFmtId="0" fontId="0" fillId="0" borderId="0" xfId="0" applyAlignment="1">
      <alignment horizontal="right"/>
    </xf>
    <xf numFmtId="0" fontId="12" fillId="0" borderId="0" xfId="0" applyFont="1" applyAlignment="1">
      <alignment horizontal="right"/>
    </xf>
    <xf numFmtId="4" fontId="27" fillId="0" borderId="0" xfId="0" applyNumberFormat="1" applyFont="1" applyAlignment="1">
      <alignment horizontal="right" vertical="top"/>
    </xf>
    <xf numFmtId="4" fontId="31" fillId="0" borderId="0" xfId="0" applyNumberFormat="1" applyFont="1" applyAlignment="1">
      <alignment horizontal="right" vertical="top"/>
    </xf>
    <xf numFmtId="4" fontId="27" fillId="0" borderId="0" xfId="0" applyNumberFormat="1" applyFont="1" applyBorder="1" applyAlignment="1">
      <alignment horizontal="right" vertical="top"/>
    </xf>
    <xf numFmtId="4" fontId="31" fillId="0" borderId="0" xfId="0" applyNumberFormat="1" applyFont="1" applyBorder="1" applyAlignment="1">
      <alignment horizontal="right" vertical="top"/>
    </xf>
    <xf numFmtId="4" fontId="27" fillId="0" borderId="0" xfId="49" applyNumberFormat="1" applyFont="1" applyAlignment="1">
      <alignment horizontal="right"/>
      <protection/>
    </xf>
    <xf numFmtId="4" fontId="31" fillId="0" borderId="0" xfId="49" applyNumberFormat="1" applyFont="1" applyAlignment="1">
      <alignment horizontal="right"/>
      <protection/>
    </xf>
    <xf numFmtId="4" fontId="27" fillId="0" borderId="0" xfId="49" applyNumberFormat="1" applyFont="1" applyFill="1" applyBorder="1" applyAlignment="1">
      <alignment horizontal="right"/>
      <protection/>
    </xf>
    <xf numFmtId="4" fontId="31" fillId="0" borderId="0" xfId="49" applyNumberFormat="1" applyFont="1" applyFill="1" applyAlignment="1">
      <alignment horizontal="right"/>
      <protection/>
    </xf>
    <xf numFmtId="0" fontId="32" fillId="0" borderId="0" xfId="0" applyFont="1" applyFill="1" applyAlignment="1">
      <alignment horizontal="right"/>
    </xf>
    <xf numFmtId="0" fontId="33" fillId="0" borderId="0" xfId="0" applyFont="1" applyFill="1" applyAlignment="1">
      <alignment horizontal="right"/>
    </xf>
    <xf numFmtId="0" fontId="45" fillId="0" borderId="0" xfId="0" applyFont="1" applyAlignment="1">
      <alignment horizontal="right"/>
    </xf>
    <xf numFmtId="0" fontId="52" fillId="0" borderId="0" xfId="0" applyFont="1" applyAlignment="1">
      <alignment horizontal="right"/>
    </xf>
    <xf numFmtId="0" fontId="32" fillId="25" borderId="0" xfId="0" applyFont="1" applyFill="1" applyAlignment="1">
      <alignment horizontal="right"/>
    </xf>
    <xf numFmtId="0" fontId="33" fillId="25" borderId="0" xfId="0" applyFont="1" applyFill="1" applyAlignment="1">
      <alignment horizontal="right"/>
    </xf>
    <xf numFmtId="0" fontId="0" fillId="0" borderId="0" xfId="0" applyFont="1" applyAlignment="1">
      <alignment horizontal="right"/>
    </xf>
    <xf numFmtId="0" fontId="0" fillId="25" borderId="0" xfId="0" applyFont="1" applyFill="1" applyAlignment="1">
      <alignment horizontal="right"/>
    </xf>
    <xf numFmtId="0" fontId="12" fillId="25" borderId="0" xfId="0" applyFont="1" applyFill="1" applyAlignment="1">
      <alignment horizontal="right"/>
    </xf>
    <xf numFmtId="4" fontId="28" fillId="0" borderId="0" xfId="0" applyNumberFormat="1" applyFont="1" applyFill="1" applyBorder="1" applyAlignment="1" applyProtection="1">
      <alignment horizontal="right"/>
      <protection/>
    </xf>
    <xf numFmtId="4" fontId="54" fillId="0" borderId="0"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31" fillId="0" borderId="0" xfId="0" applyNumberFormat="1" applyFont="1" applyFill="1" applyBorder="1" applyAlignment="1" applyProtection="1">
      <alignment horizontal="right"/>
      <protection/>
    </xf>
    <xf numFmtId="0" fontId="28" fillId="0" borderId="0" xfId="0" applyNumberFormat="1" applyFont="1" applyFill="1" applyBorder="1" applyAlignment="1" applyProtection="1">
      <alignment horizontal="right"/>
      <protection/>
    </xf>
    <xf numFmtId="0" fontId="54" fillId="0" borderId="0" xfId="0" applyNumberFormat="1" applyFont="1" applyFill="1" applyBorder="1" applyAlignment="1" applyProtection="1">
      <alignment horizontal="right"/>
      <protection/>
    </xf>
    <xf numFmtId="0" fontId="27" fillId="0" borderId="0" xfId="0" applyFont="1" applyAlignment="1">
      <alignment horizontal="right" vertical="top" wrapText="1"/>
    </xf>
    <xf numFmtId="0" fontId="31" fillId="0" borderId="0" xfId="0" applyFont="1" applyAlignment="1">
      <alignment horizontal="right" vertical="top" wrapText="1"/>
    </xf>
    <xf numFmtId="0" fontId="27" fillId="0" borderId="10" xfId="0" applyFont="1" applyBorder="1" applyAlignment="1">
      <alignment horizontal="right" vertical="top" wrapText="1"/>
    </xf>
    <xf numFmtId="0" fontId="31" fillId="0" borderId="10" xfId="0" applyFont="1" applyBorder="1" applyAlignment="1">
      <alignment horizontal="right" vertical="top" wrapText="1"/>
    </xf>
    <xf numFmtId="0" fontId="27" fillId="0" borderId="11" xfId="0" applyFont="1" applyBorder="1" applyAlignment="1">
      <alignment horizontal="right" vertical="top" wrapText="1"/>
    </xf>
    <xf numFmtId="0" fontId="31" fillId="0" borderId="11" xfId="0" applyFont="1" applyBorder="1" applyAlignment="1">
      <alignment horizontal="right" vertical="top" wrapText="1"/>
    </xf>
    <xf numFmtId="166" fontId="1" fillId="0" borderId="0" xfId="51" applyNumberFormat="1" applyFont="1" applyAlignment="1">
      <alignment horizontal="right"/>
      <protection/>
    </xf>
    <xf numFmtId="166" fontId="31" fillId="0" borderId="0" xfId="51" applyNumberFormat="1" applyFont="1" applyAlignment="1">
      <alignment horizontal="right"/>
      <protection/>
    </xf>
    <xf numFmtId="3" fontId="27" fillId="0" borderId="0" xfId="0" applyNumberFormat="1" applyFont="1" applyFill="1" applyBorder="1" applyAlignment="1" applyProtection="1">
      <alignment horizontal="right"/>
      <protection/>
    </xf>
    <xf numFmtId="3" fontId="31" fillId="0" borderId="0" xfId="0" applyNumberFormat="1" applyFont="1" applyFill="1" applyBorder="1" applyAlignment="1" applyProtection="1">
      <alignment horizontal="right"/>
      <protection/>
    </xf>
    <xf numFmtId="3" fontId="26" fillId="0" borderId="0" xfId="0" applyNumberFormat="1" applyFont="1" applyFill="1" applyBorder="1" applyAlignment="1" applyProtection="1">
      <alignment horizontal="right"/>
      <protection/>
    </xf>
    <xf numFmtId="3" fontId="49" fillId="0" borderId="0" xfId="0" applyNumberFormat="1" applyFont="1" applyFill="1" applyBorder="1" applyAlignment="1" applyProtection="1">
      <alignment horizontal="right"/>
      <protection/>
    </xf>
    <xf numFmtId="1" fontId="27" fillId="0" borderId="0" xfId="0" applyNumberFormat="1" applyFont="1" applyFill="1" applyBorder="1" applyAlignment="1" applyProtection="1">
      <alignment horizontal="right"/>
      <protection/>
    </xf>
    <xf numFmtId="1" fontId="31" fillId="0" borderId="0" xfId="0" applyNumberFormat="1" applyFont="1" applyFill="1" applyBorder="1" applyAlignment="1" applyProtection="1">
      <alignment horizontal="right"/>
      <protection/>
    </xf>
    <xf numFmtId="1" fontId="27" fillId="0" borderId="0" xfId="0" applyNumberFormat="1" applyFont="1" applyFill="1" applyBorder="1" applyAlignment="1" applyProtection="1">
      <alignment horizontal="right" wrapText="1"/>
      <protection/>
    </xf>
    <xf numFmtId="1" fontId="31" fillId="0" borderId="0" xfId="0" applyNumberFormat="1" applyFont="1" applyFill="1" applyBorder="1" applyAlignment="1" applyProtection="1">
      <alignment horizontal="right" wrapText="1"/>
      <protection/>
    </xf>
    <xf numFmtId="1" fontId="26" fillId="0" borderId="0" xfId="0" applyNumberFormat="1" applyFont="1" applyFill="1" applyBorder="1" applyAlignment="1" applyProtection="1">
      <alignment horizontal="right"/>
      <protection/>
    </xf>
    <xf numFmtId="1" fontId="49" fillId="0" borderId="0" xfId="0" applyNumberFormat="1" applyFont="1" applyFill="1" applyBorder="1" applyAlignment="1" applyProtection="1">
      <alignment horizontal="right"/>
      <protection/>
    </xf>
    <xf numFmtId="1" fontId="27" fillId="0" borderId="0" xfId="103" applyNumberFormat="1" applyFont="1" applyFill="1" applyAlignment="1">
      <alignment horizontal="right" indent="1"/>
      <protection/>
    </xf>
    <xf numFmtId="0" fontId="27" fillId="0" borderId="0" xfId="103" applyFont="1" applyFill="1" applyAlignment="1">
      <alignment horizontal="right"/>
      <protection/>
    </xf>
    <xf numFmtId="1" fontId="27" fillId="25" borderId="0" xfId="0" applyNumberFormat="1" applyFont="1" applyFill="1" applyBorder="1" applyAlignment="1" applyProtection="1">
      <alignment horizontal="right"/>
      <protection/>
    </xf>
    <xf numFmtId="1" fontId="31" fillId="25" borderId="0" xfId="0" applyNumberFormat="1" applyFont="1" applyFill="1" applyBorder="1" applyAlignment="1" applyProtection="1">
      <alignment horizontal="right"/>
      <protection/>
    </xf>
    <xf numFmtId="0" fontId="27" fillId="0" borderId="0" xfId="106" applyFont="1" applyFill="1" applyBorder="1" applyAlignment="1" applyProtection="1">
      <alignment horizontal="right"/>
      <protection hidden="1"/>
    </xf>
    <xf numFmtId="174" fontId="27" fillId="0" borderId="0" xfId="0" applyNumberFormat="1" applyFont="1" applyFill="1" applyBorder="1" applyAlignment="1" applyProtection="1">
      <alignment horizontal="right"/>
      <protection/>
    </xf>
    <xf numFmtId="174" fontId="31" fillId="0" borderId="0" xfId="0" applyNumberFormat="1" applyFont="1" applyFill="1" applyBorder="1" applyAlignment="1" applyProtection="1">
      <alignment horizontal="right"/>
      <protection/>
    </xf>
    <xf numFmtId="49" fontId="26" fillId="0" borderId="0" xfId="0" applyNumberFormat="1" applyFont="1" applyFill="1" applyBorder="1" applyAlignment="1" applyProtection="1">
      <alignment horizontal="right"/>
      <protection/>
    </xf>
    <xf numFmtId="0" fontId="27" fillId="0" borderId="0" xfId="105" applyFont="1" applyFill="1" applyAlignment="1">
      <alignment horizontal="right"/>
      <protection/>
    </xf>
    <xf numFmtId="1" fontId="27" fillId="0" borderId="0" xfId="105" applyNumberFormat="1" applyFont="1" applyFill="1" applyAlignment="1">
      <alignment horizontal="right" indent="1"/>
      <protection/>
    </xf>
    <xf numFmtId="1" fontId="27" fillId="0" borderId="0" xfId="0" applyNumberFormat="1" applyFont="1" applyFill="1" applyBorder="1" applyAlignment="1" applyProtection="1">
      <alignment horizontal="right" indent="1"/>
      <protection/>
    </xf>
    <xf numFmtId="0" fontId="27" fillId="28" borderId="0" xfId="0" applyFont="1" applyFill="1" applyAlignment="1">
      <alignment vertical="top" wrapText="1"/>
    </xf>
    <xf numFmtId="0" fontId="62" fillId="0" borderId="0" xfId="77" applyFont="1" applyBorder="1" applyAlignment="1">
      <alignment vertical="top" wrapText="1"/>
      <protection/>
    </xf>
    <xf numFmtId="0" fontId="19" fillId="0" borderId="0" xfId="0" applyFont="1" applyAlignment="1">
      <alignment/>
    </xf>
    <xf numFmtId="0" fontId="38" fillId="0" borderId="16" xfId="50" applyFont="1" applyBorder="1" applyAlignment="1">
      <alignment wrapText="1"/>
      <protection/>
    </xf>
    <xf numFmtId="0" fontId="38" fillId="0" borderId="17" xfId="50" applyFont="1" applyBorder="1" applyAlignment="1">
      <alignment wrapText="1"/>
      <protection/>
    </xf>
    <xf numFmtId="0" fontId="38" fillId="0" borderId="18" xfId="50" applyFont="1" applyBorder="1" applyAlignment="1">
      <alignment wrapText="1"/>
      <protection/>
    </xf>
    <xf numFmtId="0" fontId="26" fillId="0" borderId="0" xfId="0" applyFont="1" applyFill="1" applyAlignment="1">
      <alignment vertical="top" wrapText="1"/>
    </xf>
    <xf numFmtId="0" fontId="0" fillId="0" borderId="0" xfId="0" applyAlignment="1">
      <alignment/>
    </xf>
    <xf numFmtId="0" fontId="27" fillId="0" borderId="0" xfId="0" applyFont="1" applyFill="1" applyAlignment="1">
      <alignment vertical="top" wrapText="1"/>
    </xf>
    <xf numFmtId="0" fontId="43" fillId="0" borderId="0" xfId="0" applyFont="1" applyFill="1" applyAlignment="1">
      <alignment/>
    </xf>
    <xf numFmtId="0" fontId="0" fillId="0" borderId="0" xfId="0" applyFill="1" applyAlignment="1">
      <alignment/>
    </xf>
    <xf numFmtId="49" fontId="26" fillId="0" borderId="0" xfId="0" applyNumberFormat="1" applyFont="1" applyFill="1" applyBorder="1" applyAlignment="1" applyProtection="1">
      <alignment horizontal="left" wrapText="1"/>
      <protection/>
    </xf>
    <xf numFmtId="0" fontId="25" fillId="0" borderId="0" xfId="0" applyFont="1" applyAlignment="1">
      <alignment vertical="top" wrapText="1"/>
    </xf>
    <xf numFmtId="0" fontId="64" fillId="0" borderId="0" xfId="0" applyFont="1" applyAlignment="1">
      <alignment/>
    </xf>
    <xf numFmtId="0" fontId="45" fillId="0" borderId="0" xfId="0" applyNumberFormat="1" applyFont="1" applyFill="1" applyBorder="1" applyAlignment="1" applyProtection="1">
      <alignment horizontal="justify" vertical="top" wrapText="1"/>
      <protection locked="0"/>
    </xf>
    <xf numFmtId="0" fontId="27" fillId="0" borderId="19" xfId="0" applyFont="1" applyFill="1" applyBorder="1" applyAlignment="1">
      <alignment vertical="top" wrapText="1"/>
    </xf>
    <xf numFmtId="0" fontId="0" fillId="0" borderId="19" xfId="0" applyBorder="1" applyAlignment="1">
      <alignment vertical="top" wrapText="1"/>
    </xf>
    <xf numFmtId="0" fontId="27" fillId="0" borderId="10" xfId="0" applyFont="1" applyBorder="1" applyAlignment="1">
      <alignment vertical="top" wrapText="1"/>
    </xf>
    <xf numFmtId="0" fontId="27" fillId="0" borderId="11" xfId="0" applyFont="1" applyFill="1" applyBorder="1" applyAlignment="1">
      <alignment vertical="top" wrapText="1"/>
    </xf>
    <xf numFmtId="0" fontId="32" fillId="0" borderId="0" xfId="0" applyNumberFormat="1" applyFont="1" applyFill="1" applyBorder="1" applyAlignment="1" applyProtection="1">
      <alignment horizontal="justify" vertical="top" wrapText="1"/>
      <protection/>
    </xf>
    <xf numFmtId="0" fontId="0" fillId="0" borderId="0" xfId="0" applyFont="1" applyFill="1" applyAlignment="1">
      <alignment wrapText="1"/>
    </xf>
    <xf numFmtId="49" fontId="27" fillId="0" borderId="15" xfId="0" applyNumberFormat="1" applyFont="1" applyFill="1" applyBorder="1" applyAlignment="1">
      <alignment vertical="top" wrapText="1"/>
    </xf>
    <xf numFmtId="0" fontId="0" fillId="0" borderId="15" xfId="0" applyBorder="1" applyAlignment="1">
      <alignment vertical="top" wrapText="1"/>
    </xf>
    <xf numFmtId="0" fontId="27" fillId="0" borderId="14" xfId="0" applyFont="1" applyFill="1" applyBorder="1" applyAlignment="1">
      <alignment vertical="top" wrapText="1"/>
    </xf>
    <xf numFmtId="0" fontId="0" fillId="0" borderId="14" xfId="0" applyBorder="1" applyAlignment="1">
      <alignment vertical="top" wrapText="1"/>
    </xf>
    <xf numFmtId="0" fontId="26" fillId="0" borderId="0" xfId="105" applyNumberFormat="1" applyFont="1" applyFill="1" applyAlignment="1">
      <alignment wrapText="1"/>
      <protection/>
    </xf>
    <xf numFmtId="0" fontId="27" fillId="0" borderId="15" xfId="0" applyFont="1" applyBorder="1" applyAlignment="1">
      <alignment vertical="top" wrapText="1"/>
    </xf>
    <xf numFmtId="0" fontId="0" fillId="0" borderId="15" xfId="0" applyBorder="1" applyAlignment="1">
      <alignment vertical="top"/>
    </xf>
  </cellXfs>
  <cellStyles count="113">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slov 5" xfId="40"/>
    <cellStyle name="Navadno 100" xfId="41"/>
    <cellStyle name="Navadno 102" xfId="42"/>
    <cellStyle name="Navadno 115" xfId="43"/>
    <cellStyle name="Navadno 116" xfId="44"/>
    <cellStyle name="Navadno 117" xfId="45"/>
    <cellStyle name="Navadno 118" xfId="46"/>
    <cellStyle name="Navadno 119" xfId="47"/>
    <cellStyle name="Navadno 121" xfId="48"/>
    <cellStyle name="Navadno 18" xfId="49"/>
    <cellStyle name="Navadno 19" xfId="50"/>
    <cellStyle name="Navadno 2" xfId="51"/>
    <cellStyle name="Navadno 25" xfId="52"/>
    <cellStyle name="Navadno 26" xfId="53"/>
    <cellStyle name="Navadno 3" xfId="54"/>
    <cellStyle name="Navadno 30" xfId="55"/>
    <cellStyle name="Navadno 31" xfId="56"/>
    <cellStyle name="Navadno 32" xfId="57"/>
    <cellStyle name="Navadno 35" xfId="58"/>
    <cellStyle name="Navadno 36" xfId="59"/>
    <cellStyle name="Navadno 38" xfId="60"/>
    <cellStyle name="Navadno 39" xfId="61"/>
    <cellStyle name="Navadno 40" xfId="62"/>
    <cellStyle name="Navadno 42" xfId="63"/>
    <cellStyle name="Navadno 44" xfId="64"/>
    <cellStyle name="Navadno 45" xfId="65"/>
    <cellStyle name="Navadno 46" xfId="66"/>
    <cellStyle name="Navadno 47" xfId="67"/>
    <cellStyle name="Navadno 49" xfId="68"/>
    <cellStyle name="Navadno 50" xfId="69"/>
    <cellStyle name="Navadno 52" xfId="70"/>
    <cellStyle name="Navadno 53" xfId="71"/>
    <cellStyle name="Navadno 54" xfId="72"/>
    <cellStyle name="Navadno 55" xfId="73"/>
    <cellStyle name="Navadno 56" xfId="74"/>
    <cellStyle name="Navadno 58" xfId="75"/>
    <cellStyle name="Navadno 59" xfId="76"/>
    <cellStyle name="Navadno 6" xfId="77"/>
    <cellStyle name="Navadno 60" xfId="78"/>
    <cellStyle name="Navadno 61" xfId="79"/>
    <cellStyle name="Navadno 62" xfId="80"/>
    <cellStyle name="Navadno 63" xfId="81"/>
    <cellStyle name="Navadno 64" xfId="82"/>
    <cellStyle name="Navadno 65" xfId="83"/>
    <cellStyle name="Navadno 66" xfId="84"/>
    <cellStyle name="Navadno 67" xfId="85"/>
    <cellStyle name="Navadno 68" xfId="86"/>
    <cellStyle name="Navadno 69" xfId="87"/>
    <cellStyle name="Navadno 70" xfId="88"/>
    <cellStyle name="Navadno 71" xfId="89"/>
    <cellStyle name="Navadno 72" xfId="90"/>
    <cellStyle name="Navadno 73" xfId="91"/>
    <cellStyle name="Navadno 74" xfId="92"/>
    <cellStyle name="Navadno 75" xfId="93"/>
    <cellStyle name="Navadno 77" xfId="94"/>
    <cellStyle name="Navadno 77 2" xfId="95"/>
    <cellStyle name="Navadno 78" xfId="96"/>
    <cellStyle name="Navadno 8" xfId="97"/>
    <cellStyle name="Navadno 81" xfId="98"/>
    <cellStyle name="Navadno 92" xfId="99"/>
    <cellStyle name="Navadno 95" xfId="100"/>
    <cellStyle name="Navadno 98" xfId="101"/>
    <cellStyle name="Nevtralno" xfId="102"/>
    <cellStyle name="Normal 2" xfId="103"/>
    <cellStyle name="Normal 3" xfId="104"/>
    <cellStyle name="Normal 4" xfId="105"/>
    <cellStyle name="Normal 5" xfId="106"/>
    <cellStyle name="Percent" xfId="107"/>
    <cellStyle name="Opomba" xfId="108"/>
    <cellStyle name="Opozorilo" xfId="109"/>
    <cellStyle name="Pojasnjevalno besedilo" xfId="110"/>
    <cellStyle name="Poudarek1" xfId="111"/>
    <cellStyle name="Poudarek2" xfId="112"/>
    <cellStyle name="Poudarek3" xfId="113"/>
    <cellStyle name="Poudarek4" xfId="114"/>
    <cellStyle name="Poudarek5" xfId="115"/>
    <cellStyle name="Poudarek6" xfId="116"/>
    <cellStyle name="Povezana celica" xfId="117"/>
    <cellStyle name="Preveri celico" xfId="118"/>
    <cellStyle name="Računanje" xfId="119"/>
    <cellStyle name="Slabo" xfId="120"/>
    <cellStyle name="Currency" xfId="121"/>
    <cellStyle name="Currency [0]" xfId="122"/>
    <cellStyle name="Comma" xfId="123"/>
    <cellStyle name="Comma [0]" xfId="124"/>
    <cellStyle name="Vnos" xfId="125"/>
    <cellStyle name="Vsota"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F53"/>
  <sheetViews>
    <sheetView view="pageBreakPreview" zoomScaleSheetLayoutView="100" zoomScalePageLayoutView="0" workbookViewId="0" topLeftCell="A1">
      <selection activeCell="E53" sqref="E53"/>
    </sheetView>
  </sheetViews>
  <sheetFormatPr defaultColWidth="9.140625" defaultRowHeight="15"/>
  <cols>
    <col min="1" max="1" width="5.7109375" style="0" customWidth="1"/>
    <col min="2" max="2" width="15.00390625" style="0" customWidth="1"/>
    <col min="3" max="3" width="57.7109375" style="0" customWidth="1"/>
    <col min="4" max="4" width="3.00390625" style="0" customWidth="1"/>
    <col min="5" max="5" width="18.421875" style="1" customWidth="1"/>
    <col min="6" max="6" width="14.28125" style="0" customWidth="1"/>
  </cols>
  <sheetData>
    <row r="3" spans="2:6" ht="15.75">
      <c r="B3" s="378" t="s">
        <v>2945</v>
      </c>
      <c r="C3" s="377" t="s">
        <v>2947</v>
      </c>
      <c r="D3" s="3"/>
      <c r="E3" s="4"/>
      <c r="F3" s="3"/>
    </row>
    <row r="4" spans="2:6" ht="26.25">
      <c r="B4" s="378"/>
      <c r="C4" s="5"/>
      <c r="D4" s="3"/>
      <c r="E4" s="4"/>
      <c r="F4" s="3"/>
    </row>
    <row r="5" spans="2:6" ht="15.75">
      <c r="B5" s="378" t="s">
        <v>2946</v>
      </c>
      <c r="C5" s="377" t="s">
        <v>0</v>
      </c>
      <c r="D5" s="3"/>
      <c r="E5" s="4"/>
      <c r="F5" s="3"/>
    </row>
    <row r="6" spans="2:6" ht="18">
      <c r="B6" s="6" t="s">
        <v>1</v>
      </c>
      <c r="C6" s="7"/>
      <c r="D6" s="3"/>
      <c r="E6" s="4"/>
      <c r="F6" s="3"/>
    </row>
    <row r="7" spans="2:6" ht="18">
      <c r="B7" s="6"/>
      <c r="C7" s="7"/>
      <c r="D7" s="3"/>
      <c r="E7" s="4"/>
      <c r="F7" s="3"/>
    </row>
    <row r="8" spans="3:6" ht="15.75">
      <c r="C8" s="377" t="s">
        <v>3663</v>
      </c>
      <c r="D8" s="3"/>
      <c r="E8" s="4"/>
      <c r="F8" s="3"/>
    </row>
    <row r="9" spans="2:6" ht="18">
      <c r="B9" s="6" t="s">
        <v>1</v>
      </c>
      <c r="C9" s="7"/>
      <c r="D9" s="3"/>
      <c r="E9" s="4"/>
      <c r="F9" s="3"/>
    </row>
    <row r="10" spans="2:6" ht="18">
      <c r="B10" s="6"/>
      <c r="C10" s="710" t="s">
        <v>2</v>
      </c>
      <c r="D10" s="710"/>
      <c r="E10" s="4"/>
      <c r="F10" s="3"/>
    </row>
    <row r="11" spans="2:6" ht="18" customHeight="1">
      <c r="B11" s="6"/>
      <c r="C11" s="708" t="s">
        <v>3</v>
      </c>
      <c r="D11" s="708"/>
      <c r="E11" s="4"/>
      <c r="F11" s="3"/>
    </row>
    <row r="12" spans="2:6" ht="18.75" customHeight="1">
      <c r="B12" s="6"/>
      <c r="C12" s="708" t="s">
        <v>2949</v>
      </c>
      <c r="D12" s="708"/>
      <c r="E12" s="4"/>
      <c r="F12" s="3"/>
    </row>
    <row r="13" spans="2:6" ht="39.75" customHeight="1">
      <c r="B13" s="6"/>
      <c r="C13" s="708" t="s">
        <v>2950</v>
      </c>
      <c r="D13" s="708"/>
      <c r="E13" s="4"/>
      <c r="F13" s="3"/>
    </row>
    <row r="14" spans="2:6" ht="39" customHeight="1">
      <c r="B14" s="6"/>
      <c r="C14" s="708" t="s">
        <v>2951</v>
      </c>
      <c r="D14" s="708"/>
      <c r="E14" s="4"/>
      <c r="F14" s="3"/>
    </row>
    <row r="15" spans="2:6" ht="29.25" customHeight="1">
      <c r="B15" s="6"/>
      <c r="C15" s="708" t="s">
        <v>2952</v>
      </c>
      <c r="D15" s="708"/>
      <c r="E15" s="4"/>
      <c r="F15" s="3"/>
    </row>
    <row r="16" spans="2:6" ht="26.25" customHeight="1">
      <c r="B16" s="6"/>
      <c r="C16" s="708" t="s">
        <v>2953</v>
      </c>
      <c r="D16" s="708"/>
      <c r="E16" s="4"/>
      <c r="F16" s="3"/>
    </row>
    <row r="17" spans="2:6" ht="30" customHeight="1">
      <c r="B17" s="6"/>
      <c r="C17" s="708" t="s">
        <v>2954</v>
      </c>
      <c r="D17" s="708"/>
      <c r="E17" s="4"/>
      <c r="F17" s="3"/>
    </row>
    <row r="18" spans="2:6" ht="25.5" customHeight="1">
      <c r="B18" s="6"/>
      <c r="C18" s="708" t="s">
        <v>4</v>
      </c>
      <c r="D18" s="708"/>
      <c r="E18" s="4"/>
      <c r="F18" s="3"/>
    </row>
    <row r="19" spans="2:6" ht="28.5" customHeight="1">
      <c r="B19" s="6"/>
      <c r="C19" s="708" t="s">
        <v>5</v>
      </c>
      <c r="D19" s="708"/>
      <c r="E19" s="4"/>
      <c r="F19" s="3"/>
    </row>
    <row r="20" spans="2:6" ht="27.75" customHeight="1">
      <c r="B20" s="6"/>
      <c r="C20" s="708" t="s">
        <v>2955</v>
      </c>
      <c r="D20" s="708"/>
      <c r="E20" s="4"/>
      <c r="F20" s="3"/>
    </row>
    <row r="21" spans="2:6" ht="18" customHeight="1">
      <c r="B21" s="6"/>
      <c r="C21" s="709" t="s">
        <v>2956</v>
      </c>
      <c r="D21" s="709"/>
      <c r="E21" s="4"/>
      <c r="F21" s="3"/>
    </row>
    <row r="22" spans="2:6" ht="18">
      <c r="B22" s="6"/>
      <c r="C22" s="7"/>
      <c r="D22" s="3"/>
      <c r="E22" s="4"/>
      <c r="F22" s="3"/>
    </row>
    <row r="23" spans="2:6" ht="34.5" customHeight="1">
      <c r="B23" s="6"/>
      <c r="C23" s="706" t="s">
        <v>2948</v>
      </c>
      <c r="D23" s="706"/>
      <c r="E23" s="707"/>
      <c r="F23" s="3"/>
    </row>
    <row r="24" spans="2:6" ht="18">
      <c r="B24" s="6"/>
      <c r="C24" s="7"/>
      <c r="D24" s="3"/>
      <c r="E24" s="4"/>
      <c r="F24" s="3"/>
    </row>
    <row r="25" spans="2:6" ht="18">
      <c r="B25" s="6"/>
      <c r="C25" s="7"/>
      <c r="D25" s="3"/>
      <c r="E25" s="4"/>
      <c r="F25" s="3"/>
    </row>
    <row r="26" spans="3:6" ht="15.75">
      <c r="C26" s="18" t="s">
        <v>6</v>
      </c>
      <c r="D26" s="3"/>
      <c r="E26" s="4"/>
      <c r="F26" s="3"/>
    </row>
    <row r="27" spans="2:6" ht="26.25">
      <c r="B27" s="5"/>
      <c r="C27" s="7"/>
      <c r="D27" s="3"/>
      <c r="E27" s="4"/>
      <c r="F27" s="3"/>
    </row>
    <row r="29" spans="2:6" ht="15.75">
      <c r="B29" s="8">
        <v>0</v>
      </c>
      <c r="C29" s="9" t="s">
        <v>7</v>
      </c>
      <c r="D29" s="10"/>
      <c r="E29" s="373">
        <f>SPLOŠNO!H19</f>
        <v>0</v>
      </c>
      <c r="F29" s="11"/>
    </row>
    <row r="30" spans="2:6" ht="15.75">
      <c r="B30" s="12"/>
      <c r="C30" s="3"/>
      <c r="D30" s="10"/>
      <c r="E30" s="373"/>
      <c r="F30" s="3"/>
    </row>
    <row r="31" spans="2:6" ht="15.75">
      <c r="B31" s="8">
        <v>1</v>
      </c>
      <c r="C31" s="9" t="s">
        <v>8</v>
      </c>
      <c r="D31" s="10"/>
      <c r="E31" s="373">
        <f>'GRADB.DELA'!H12</f>
        <v>0</v>
      </c>
      <c r="F31" s="3"/>
    </row>
    <row r="32" spans="2:6" ht="15.75">
      <c r="B32" s="13"/>
      <c r="C32" s="14"/>
      <c r="E32" s="373"/>
      <c r="F32" s="11"/>
    </row>
    <row r="33" spans="2:6" ht="15.75">
      <c r="B33" s="8">
        <v>2</v>
      </c>
      <c r="C33" s="9" t="s">
        <v>9</v>
      </c>
      <c r="D33" s="10"/>
      <c r="E33" s="373">
        <f>'OBRT.DELA'!H16</f>
        <v>0</v>
      </c>
      <c r="F33" s="3"/>
    </row>
    <row r="34" spans="2:6" ht="15.75">
      <c r="B34" s="15"/>
      <c r="C34" s="16"/>
      <c r="E34" s="374"/>
      <c r="F34" s="17"/>
    </row>
    <row r="35" spans="2:6" ht="15.75">
      <c r="B35" s="8">
        <v>3</v>
      </c>
      <c r="C35" s="9" t="s">
        <v>10</v>
      </c>
      <c r="D35" s="10"/>
      <c r="E35" s="373">
        <f>'ZUNANJA 1.FAZA'!H9</f>
        <v>0</v>
      </c>
      <c r="F35" s="11"/>
    </row>
    <row r="36" spans="2:6" ht="15.75">
      <c r="B36" s="18"/>
      <c r="C36" s="14"/>
      <c r="E36" s="373"/>
      <c r="F36" s="11"/>
    </row>
    <row r="37" spans="2:6" ht="15.75">
      <c r="B37" s="8">
        <v>4</v>
      </c>
      <c r="C37" s="9" t="s">
        <v>11</v>
      </c>
      <c r="D37" s="10"/>
      <c r="E37" s="373">
        <f>'ZUNANJA 2.FAZA'!H9</f>
        <v>0</v>
      </c>
      <c r="F37" s="11"/>
    </row>
    <row r="38" spans="2:6" ht="16.5">
      <c r="B38" s="15"/>
      <c r="C38" s="16"/>
      <c r="E38" s="373"/>
      <c r="F38" s="19"/>
    </row>
    <row r="39" spans="2:6" ht="15.75">
      <c r="B39" s="8">
        <v>5</v>
      </c>
      <c r="C39" s="9" t="s">
        <v>12</v>
      </c>
      <c r="D39" s="10"/>
      <c r="E39" s="373">
        <f>'ELEKTRO ZU 1.FAZA'!H9</f>
        <v>0</v>
      </c>
      <c r="F39" s="20"/>
    </row>
    <row r="40" spans="2:6" ht="15.75">
      <c r="B40" s="18"/>
      <c r="C40" s="14"/>
      <c r="E40" s="373"/>
      <c r="F40" s="11"/>
    </row>
    <row r="41" spans="2:6" ht="15.75">
      <c r="B41" s="8">
        <v>6</v>
      </c>
      <c r="C41" s="9" t="s">
        <v>13</v>
      </c>
      <c r="D41" s="10"/>
      <c r="E41" s="373">
        <f>'ELEKTRO ZU 2.FAZA'!H7</f>
        <v>0</v>
      </c>
      <c r="F41" s="11"/>
    </row>
    <row r="42" spans="2:6" ht="15.75">
      <c r="B42" s="18"/>
      <c r="C42" s="14"/>
      <c r="E42" s="373"/>
      <c r="F42" s="11"/>
    </row>
    <row r="43" spans="2:6" ht="15.75">
      <c r="B43" s="8">
        <v>7</v>
      </c>
      <c r="C43" s="9" t="s">
        <v>14</v>
      </c>
      <c r="D43" s="10"/>
      <c r="E43" s="373">
        <f>'ELEKTRO OBJEKT'!H30</f>
        <v>0</v>
      </c>
      <c r="F43" s="11"/>
    </row>
    <row r="44" spans="2:6" ht="15.75">
      <c r="B44" s="18"/>
      <c r="C44" s="14"/>
      <c r="E44" s="373"/>
      <c r="F44" s="11"/>
    </row>
    <row r="45" spans="2:6" ht="15.75">
      <c r="B45" s="8">
        <v>8</v>
      </c>
      <c r="C45" s="9" t="s">
        <v>15</v>
      </c>
      <c r="D45" s="10"/>
      <c r="E45" s="373">
        <f>'STROJNE OBJEKT'!H31</f>
        <v>0</v>
      </c>
      <c r="F45" s="11"/>
    </row>
    <row r="46" spans="2:6" ht="15.75">
      <c r="B46" s="3"/>
      <c r="C46" s="14"/>
      <c r="E46" s="373"/>
      <c r="F46" s="11"/>
    </row>
    <row r="47" spans="2:6" ht="47.25">
      <c r="B47" s="376">
        <v>9</v>
      </c>
      <c r="C47" s="9" t="s">
        <v>3680</v>
      </c>
      <c r="E47" s="373">
        <f>SUM(E29:E45)*0.07</f>
        <v>0</v>
      </c>
      <c r="F47" s="11"/>
    </row>
    <row r="48" spans="2:6" ht="15.75">
      <c r="B48" s="3"/>
      <c r="C48" s="14"/>
      <c r="E48" s="373"/>
      <c r="F48" s="11"/>
    </row>
    <row r="49" spans="2:6" ht="18">
      <c r="B49" s="8"/>
      <c r="C49" s="21" t="s">
        <v>16</v>
      </c>
      <c r="D49" s="22"/>
      <c r="E49" s="375">
        <f>SUM(E29:E47)</f>
        <v>0</v>
      </c>
      <c r="F49" s="11"/>
    </row>
    <row r="50" spans="2:6" ht="15.75">
      <c r="B50" s="3"/>
      <c r="C50" s="2"/>
      <c r="D50" s="23"/>
      <c r="E50" s="373"/>
      <c r="F50" s="11"/>
    </row>
    <row r="51" spans="2:6" ht="18">
      <c r="B51" s="8"/>
      <c r="C51" s="21" t="s">
        <v>17</v>
      </c>
      <c r="D51" s="22"/>
      <c r="E51" s="375">
        <f>E49*0.22</f>
        <v>0</v>
      </c>
      <c r="F51" s="11"/>
    </row>
    <row r="52" spans="2:6" ht="15.75">
      <c r="B52" s="3"/>
      <c r="C52" s="14"/>
      <c r="D52" s="3"/>
      <c r="E52" s="373"/>
      <c r="F52" s="11"/>
    </row>
    <row r="53" spans="2:6" ht="18">
      <c r="B53" s="8"/>
      <c r="C53" s="21" t="s">
        <v>18</v>
      </c>
      <c r="D53" s="22"/>
      <c r="E53" s="375">
        <f>E49+E51</f>
        <v>0</v>
      </c>
      <c r="F53" s="11"/>
    </row>
  </sheetData>
  <sheetProtection selectLockedCells="1" selectUnlockedCells="1"/>
  <mergeCells count="13">
    <mergeCell ref="C10:D10"/>
    <mergeCell ref="C11:D11"/>
    <mergeCell ref="C12:D12"/>
    <mergeCell ref="C13:D13"/>
    <mergeCell ref="C14:D14"/>
    <mergeCell ref="C15:D15"/>
    <mergeCell ref="C23:E23"/>
    <mergeCell ref="C16:D16"/>
    <mergeCell ref="C17:D17"/>
    <mergeCell ref="C18:D18"/>
    <mergeCell ref="C19:D19"/>
    <mergeCell ref="C20:D20"/>
    <mergeCell ref="C21:D21"/>
  </mergeCells>
  <printOptions/>
  <pageMargins left="0.7" right="0.7" top="0.875" bottom="0.75" header="0.3" footer="0.5118055555555555"/>
  <pageSetup horizontalDpi="300" verticalDpi="300" orientation="portrait" paperSize="9" scale="66" r:id="rId1"/>
  <headerFooter alignWithMargins="0">
    <oddHeader xml:space="preserve">&amp;L&amp;"Arial,Navadno"ARHIKON d.o.o. , Tovarniška cesta 2a, 
5270 AJDOVŠČINA, TEL. 05 36 64 200,
 e-mail : arhikon@siol.net&amp;R&amp;"Arial,Navadno"OŠ DANILO LOKAR V AJDOVŠČINI
1. FAZA proj.št.0568/11
2. FAZA proj.št.0571/11
&amp;"-,Navadno" </oddHeader>
  </headerFooter>
</worksheet>
</file>

<file path=xl/worksheets/sheet10.xml><?xml version="1.0" encoding="utf-8"?>
<worksheet xmlns="http://schemas.openxmlformats.org/spreadsheetml/2006/main" xmlns:r="http://schemas.openxmlformats.org/officeDocument/2006/relationships">
  <sheetPr>
    <tabColor indexed="22"/>
  </sheetPr>
  <dimension ref="A1:H2057"/>
  <sheetViews>
    <sheetView view="pageBreakPreview" zoomScaleSheetLayoutView="100" zoomScalePageLayoutView="0" workbookViewId="0" topLeftCell="A1">
      <selection activeCell="G2040" sqref="G2040:G2053"/>
    </sheetView>
  </sheetViews>
  <sheetFormatPr defaultColWidth="9.140625" defaultRowHeight="15"/>
  <cols>
    <col min="1" max="1" width="11.421875" style="0" customWidth="1"/>
    <col min="2" max="2" width="46.7109375" style="0" customWidth="1"/>
    <col min="3" max="3" width="5.7109375" style="24" customWidth="1"/>
    <col min="4" max="4" width="11.28125" style="651" customWidth="1"/>
    <col min="5" max="5" width="11.7109375" style="651" customWidth="1"/>
    <col min="6" max="6" width="11.7109375" style="652" customWidth="1"/>
    <col min="7" max="7" width="11.140625" style="223" customWidth="1"/>
    <col min="8" max="8" width="11.7109375" style="319" customWidth="1"/>
  </cols>
  <sheetData>
    <row r="1" spans="1:8" ht="15.75">
      <c r="A1" s="41" t="s">
        <v>1657</v>
      </c>
      <c r="B1" s="717" t="s">
        <v>1658</v>
      </c>
      <c r="C1" s="718"/>
      <c r="D1" s="718"/>
      <c r="E1" s="718"/>
      <c r="F1" s="718"/>
      <c r="G1" s="718"/>
      <c r="H1" s="718"/>
    </row>
    <row r="2" spans="1:7" ht="15">
      <c r="A2" s="59"/>
      <c r="B2" s="16"/>
      <c r="C2" s="351"/>
      <c r="D2" s="676"/>
      <c r="E2" s="676"/>
      <c r="F2" s="677"/>
      <c r="G2" s="205"/>
    </row>
    <row r="3" spans="1:8" ht="15">
      <c r="A3" s="283" t="s">
        <v>1659</v>
      </c>
      <c r="B3" s="284" t="s">
        <v>1660</v>
      </c>
      <c r="C3" s="352"/>
      <c r="D3" s="678"/>
      <c r="E3" s="678"/>
      <c r="F3" s="679"/>
      <c r="G3" s="48"/>
      <c r="H3" s="316">
        <f>H61</f>
        <v>0</v>
      </c>
    </row>
    <row r="4" spans="1:8" ht="15">
      <c r="A4" s="285"/>
      <c r="B4" s="286"/>
      <c r="C4" s="351"/>
      <c r="D4" s="676"/>
      <c r="E4" s="676"/>
      <c r="F4" s="677"/>
      <c r="G4" s="205"/>
      <c r="H4" s="396"/>
    </row>
    <row r="5" spans="1:8" ht="15">
      <c r="A5" s="283" t="s">
        <v>1661</v>
      </c>
      <c r="B5" s="284" t="s">
        <v>1662</v>
      </c>
      <c r="C5" s="352"/>
      <c r="D5" s="678"/>
      <c r="E5" s="678"/>
      <c r="F5" s="679"/>
      <c r="G5" s="48"/>
      <c r="H5" s="316">
        <f>H518</f>
        <v>0</v>
      </c>
    </row>
    <row r="6" spans="1:8" ht="15">
      <c r="A6" s="285"/>
      <c r="B6" s="286"/>
      <c r="C6" s="351"/>
      <c r="D6" s="676"/>
      <c r="E6" s="676"/>
      <c r="F6" s="677"/>
      <c r="G6" s="205"/>
      <c r="H6" s="396"/>
    </row>
    <row r="7" spans="1:8" ht="15">
      <c r="A7" s="286" t="s">
        <v>1663</v>
      </c>
      <c r="B7" s="286" t="s">
        <v>1664</v>
      </c>
      <c r="C7" s="351"/>
      <c r="D7" s="676"/>
      <c r="E7" s="676"/>
      <c r="F7" s="677"/>
      <c r="G7" s="205"/>
      <c r="H7" s="396"/>
    </row>
    <row r="8" spans="1:8" ht="15">
      <c r="A8" s="283" t="s">
        <v>1665</v>
      </c>
      <c r="B8" s="284" t="s">
        <v>1666</v>
      </c>
      <c r="C8" s="352"/>
      <c r="D8" s="678"/>
      <c r="E8" s="678"/>
      <c r="F8" s="679"/>
      <c r="G8" s="48"/>
      <c r="H8" s="316">
        <f>H784</f>
        <v>0</v>
      </c>
    </row>
    <row r="9" spans="1:8" ht="15">
      <c r="A9" s="283" t="s">
        <v>1667</v>
      </c>
      <c r="B9" s="287" t="s">
        <v>1668</v>
      </c>
      <c r="C9" s="352"/>
      <c r="D9" s="678"/>
      <c r="E9" s="678"/>
      <c r="F9" s="679"/>
      <c r="G9" s="48"/>
      <c r="H9" s="316">
        <f>H1005</f>
        <v>0</v>
      </c>
    </row>
    <row r="10" spans="1:8" ht="15">
      <c r="A10" s="283" t="s">
        <v>1669</v>
      </c>
      <c r="B10" s="284" t="s">
        <v>1670</v>
      </c>
      <c r="C10" s="352"/>
      <c r="D10" s="678"/>
      <c r="E10" s="678"/>
      <c r="F10" s="679"/>
      <c r="G10" s="48"/>
      <c r="H10" s="316">
        <f>H1135</f>
        <v>0</v>
      </c>
    </row>
    <row r="11" spans="1:8" ht="15">
      <c r="A11" s="283" t="s">
        <v>1671</v>
      </c>
      <c r="B11" s="284" t="s">
        <v>1672</v>
      </c>
      <c r="C11" s="352"/>
      <c r="D11" s="678"/>
      <c r="E11" s="678"/>
      <c r="F11" s="679"/>
      <c r="G11" s="48"/>
      <c r="H11" s="316">
        <f>H1208</f>
        <v>0</v>
      </c>
    </row>
    <row r="12" spans="1:8" ht="15">
      <c r="A12" s="285"/>
      <c r="B12" s="286"/>
      <c r="C12" s="351"/>
      <c r="D12" s="676"/>
      <c r="E12" s="676"/>
      <c r="F12" s="677"/>
      <c r="G12" s="205"/>
      <c r="H12" s="396"/>
    </row>
    <row r="13" spans="1:8" ht="15">
      <c r="A13" s="286" t="s">
        <v>1673</v>
      </c>
      <c r="B13" s="286" t="s">
        <v>1674</v>
      </c>
      <c r="C13" s="351"/>
      <c r="D13" s="676"/>
      <c r="E13" s="676"/>
      <c r="F13" s="677"/>
      <c r="G13" s="205"/>
      <c r="H13" s="396"/>
    </row>
    <row r="14" spans="1:8" ht="15">
      <c r="A14" s="283" t="s">
        <v>1675</v>
      </c>
      <c r="B14" s="284" t="s">
        <v>1676</v>
      </c>
      <c r="C14" s="352"/>
      <c r="D14" s="678"/>
      <c r="E14" s="678"/>
      <c r="F14" s="679"/>
      <c r="G14" s="48"/>
      <c r="H14" s="316">
        <f>H1255</f>
        <v>0</v>
      </c>
    </row>
    <row r="15" spans="1:8" ht="15">
      <c r="A15" s="283" t="s">
        <v>1677</v>
      </c>
      <c r="B15" s="284" t="s">
        <v>1678</v>
      </c>
      <c r="C15" s="352"/>
      <c r="D15" s="678"/>
      <c r="E15" s="678"/>
      <c r="F15" s="679"/>
      <c r="G15" s="48"/>
      <c r="H15" s="316">
        <f>H1310</f>
        <v>0</v>
      </c>
    </row>
    <row r="16" spans="1:8" ht="15">
      <c r="A16" s="285"/>
      <c r="B16" s="286"/>
      <c r="C16" s="351"/>
      <c r="D16" s="676"/>
      <c r="E16" s="676"/>
      <c r="F16" s="677"/>
      <c r="G16" s="205"/>
      <c r="H16" s="396"/>
    </row>
    <row r="17" spans="1:8" ht="15">
      <c r="A17" s="286" t="s">
        <v>1679</v>
      </c>
      <c r="B17" s="286" t="s">
        <v>1680</v>
      </c>
      <c r="C17" s="351"/>
      <c r="D17" s="676"/>
      <c r="E17" s="676"/>
      <c r="F17" s="677"/>
      <c r="G17" s="205"/>
      <c r="H17" s="396"/>
    </row>
    <row r="18" spans="1:8" ht="15">
      <c r="A18" s="283" t="s">
        <v>1681</v>
      </c>
      <c r="B18" s="284" t="s">
        <v>1682</v>
      </c>
      <c r="C18" s="352"/>
      <c r="D18" s="678"/>
      <c r="E18" s="678"/>
      <c r="F18" s="679"/>
      <c r="G18" s="48"/>
      <c r="H18" s="316">
        <f>H1380</f>
        <v>0</v>
      </c>
    </row>
    <row r="19" spans="1:8" ht="15">
      <c r="A19" s="283" t="s">
        <v>1683</v>
      </c>
      <c r="B19" s="284" t="s">
        <v>1684</v>
      </c>
      <c r="C19" s="352"/>
      <c r="D19" s="678"/>
      <c r="E19" s="678"/>
      <c r="F19" s="679"/>
      <c r="G19" s="48"/>
      <c r="H19" s="316">
        <f>H1435</f>
        <v>0</v>
      </c>
    </row>
    <row r="20" spans="1:8" ht="15">
      <c r="A20" s="285"/>
      <c r="B20" s="286"/>
      <c r="C20" s="351"/>
      <c r="D20" s="676"/>
      <c r="E20" s="676"/>
      <c r="F20" s="677"/>
      <c r="G20" s="205"/>
      <c r="H20" s="396"/>
    </row>
    <row r="21" spans="1:8" ht="15">
      <c r="A21" s="286" t="s">
        <v>1685</v>
      </c>
      <c r="B21" s="286" t="s">
        <v>1686</v>
      </c>
      <c r="C21" s="351"/>
      <c r="D21" s="676"/>
      <c r="E21" s="676"/>
      <c r="F21" s="677"/>
      <c r="G21" s="205"/>
      <c r="H21" s="396"/>
    </row>
    <row r="22" spans="1:8" ht="15">
      <c r="A22" s="283" t="s">
        <v>1687</v>
      </c>
      <c r="B22" s="284" t="s">
        <v>1688</v>
      </c>
      <c r="C22" s="352"/>
      <c r="D22" s="678"/>
      <c r="E22" s="678"/>
      <c r="F22" s="679"/>
      <c r="G22" s="48"/>
      <c r="H22" s="316">
        <f>H1612</f>
        <v>0</v>
      </c>
    </row>
    <row r="23" spans="1:8" ht="15">
      <c r="A23" s="283" t="s">
        <v>1689</v>
      </c>
      <c r="B23" s="284" t="s">
        <v>1690</v>
      </c>
      <c r="C23" s="352"/>
      <c r="D23" s="678"/>
      <c r="E23" s="678"/>
      <c r="F23" s="679"/>
      <c r="G23" s="48"/>
      <c r="H23" s="316">
        <f>H1658</f>
        <v>0</v>
      </c>
    </row>
    <row r="24" spans="1:8" ht="15">
      <c r="A24" s="283" t="s">
        <v>1691</v>
      </c>
      <c r="B24" s="284" t="s">
        <v>1692</v>
      </c>
      <c r="C24" s="352"/>
      <c r="D24" s="678"/>
      <c r="E24" s="678"/>
      <c r="F24" s="679"/>
      <c r="G24" s="48"/>
      <c r="H24" s="316">
        <f>H1714</f>
        <v>0</v>
      </c>
    </row>
    <row r="25" spans="1:8" ht="15">
      <c r="A25" s="283" t="s">
        <v>1693</v>
      </c>
      <c r="B25" s="284" t="s">
        <v>1694</v>
      </c>
      <c r="C25" s="352"/>
      <c r="D25" s="678"/>
      <c r="E25" s="678"/>
      <c r="F25" s="679"/>
      <c r="G25" s="48"/>
      <c r="H25" s="316">
        <f>H1846</f>
        <v>0</v>
      </c>
    </row>
    <row r="26" spans="1:8" ht="15">
      <c r="A26" s="283" t="s">
        <v>1695</v>
      </c>
      <c r="B26" s="284" t="s">
        <v>1696</v>
      </c>
      <c r="C26" s="352"/>
      <c r="D26" s="678"/>
      <c r="E26" s="678"/>
      <c r="F26" s="679"/>
      <c r="G26" s="48"/>
      <c r="H26" s="316">
        <f>H1870</f>
        <v>0</v>
      </c>
    </row>
    <row r="27" spans="1:8" ht="15">
      <c r="A27" s="283" t="s">
        <v>1697</v>
      </c>
      <c r="B27" s="287" t="s">
        <v>1698</v>
      </c>
      <c r="C27" s="352"/>
      <c r="D27" s="678"/>
      <c r="E27" s="678"/>
      <c r="F27" s="679"/>
      <c r="G27" s="48"/>
      <c r="H27" s="316">
        <f>H1937</f>
        <v>0</v>
      </c>
    </row>
    <row r="28" spans="1:8" ht="15" customHeight="1">
      <c r="A28" s="283" t="s">
        <v>1699</v>
      </c>
      <c r="B28" s="284" t="s">
        <v>1700</v>
      </c>
      <c r="C28" s="352"/>
      <c r="D28" s="678"/>
      <c r="E28" s="678"/>
      <c r="F28" s="679"/>
      <c r="G28" s="48"/>
      <c r="H28" s="316">
        <f>H2014</f>
        <v>0</v>
      </c>
    </row>
    <row r="29" spans="1:8" ht="15">
      <c r="A29" s="458" t="s">
        <v>3523</v>
      </c>
      <c r="B29" s="459" t="s">
        <v>3510</v>
      </c>
      <c r="C29" s="460"/>
      <c r="D29" s="680"/>
      <c r="E29" s="680"/>
      <c r="F29" s="681"/>
      <c r="G29" s="461"/>
      <c r="H29" s="395">
        <f>H2055</f>
        <v>0</v>
      </c>
    </row>
    <row r="30" spans="1:8" ht="30" customHeight="1">
      <c r="A30" s="49" t="s">
        <v>3660</v>
      </c>
      <c r="B30" s="731" t="s">
        <v>3659</v>
      </c>
      <c r="C30" s="732"/>
      <c r="D30" s="732"/>
      <c r="E30" s="732"/>
      <c r="F30" s="732"/>
      <c r="G30" s="732"/>
      <c r="H30" s="396">
        <f>(SUM(H5:H29))*0.05</f>
        <v>0</v>
      </c>
    </row>
    <row r="31" spans="1:8" ht="15">
      <c r="A31" s="49"/>
      <c r="B31" s="247" t="s">
        <v>1701</v>
      </c>
      <c r="C31" s="427"/>
      <c r="H31" s="399">
        <f>SUM(H3:H30)</f>
        <v>0</v>
      </c>
    </row>
    <row r="33" spans="1:8" ht="15">
      <c r="A33" s="519" t="s">
        <v>3687</v>
      </c>
      <c r="B33" s="520" t="s">
        <v>3688</v>
      </c>
      <c r="C33" s="521" t="s">
        <v>3681</v>
      </c>
      <c r="D33" s="618" t="s">
        <v>3686</v>
      </c>
      <c r="E33" s="618" t="s">
        <v>3685</v>
      </c>
      <c r="F33" s="619" t="s">
        <v>3682</v>
      </c>
      <c r="G33" s="524" t="s">
        <v>3683</v>
      </c>
      <c r="H33" s="525" t="s">
        <v>3684</v>
      </c>
    </row>
    <row r="34" spans="1:8" ht="15">
      <c r="A34" s="187" t="s">
        <v>1702</v>
      </c>
      <c r="B34" s="187" t="s">
        <v>1660</v>
      </c>
      <c r="C34" s="428"/>
      <c r="D34" s="682"/>
      <c r="E34" s="682"/>
      <c r="F34" s="683"/>
      <c r="G34" s="334"/>
      <c r="H34" s="350"/>
    </row>
    <row r="35" spans="1:7" ht="15">
      <c r="A35" s="30"/>
      <c r="B35" s="30"/>
      <c r="C35" s="346"/>
      <c r="D35" s="642"/>
      <c r="E35" s="642"/>
      <c r="F35" s="643"/>
      <c r="G35" s="30"/>
    </row>
    <row r="36" spans="1:8" ht="15">
      <c r="A36" s="288" t="s">
        <v>1703</v>
      </c>
      <c r="B36" s="224" t="s">
        <v>1704</v>
      </c>
      <c r="C36" s="410" t="s">
        <v>96</v>
      </c>
      <c r="D36" s="684">
        <v>1</v>
      </c>
      <c r="E36" s="684">
        <v>1</v>
      </c>
      <c r="F36" s="685">
        <v>1</v>
      </c>
      <c r="G36" s="235"/>
      <c r="H36" s="319">
        <f>F36*G36</f>
        <v>0</v>
      </c>
    </row>
    <row r="37" spans="1:7" ht="15">
      <c r="A37" s="288"/>
      <c r="B37" s="224"/>
      <c r="C37" s="410"/>
      <c r="D37" s="684"/>
      <c r="E37" s="684"/>
      <c r="F37" s="685"/>
      <c r="G37" s="216"/>
    </row>
    <row r="38" spans="1:8" ht="29.25">
      <c r="A38" s="288" t="s">
        <v>1705</v>
      </c>
      <c r="B38" s="224" t="s">
        <v>1706</v>
      </c>
      <c r="C38" s="410" t="s">
        <v>303</v>
      </c>
      <c r="D38" s="684">
        <v>1</v>
      </c>
      <c r="E38" s="684">
        <v>1</v>
      </c>
      <c r="F38" s="685">
        <v>1</v>
      </c>
      <c r="G38" s="235"/>
      <c r="H38" s="319">
        <f>F38*G38</f>
        <v>0</v>
      </c>
    </row>
    <row r="39" spans="1:7" ht="15">
      <c r="A39" s="288"/>
      <c r="B39" s="224"/>
      <c r="C39" s="410"/>
      <c r="D39" s="684"/>
      <c r="E39" s="684"/>
      <c r="F39" s="685"/>
      <c r="G39" s="216"/>
    </row>
    <row r="40" spans="1:8" ht="43.5">
      <c r="A40" s="288" t="s">
        <v>1707</v>
      </c>
      <c r="B40" s="224" t="s">
        <v>1708</v>
      </c>
      <c r="C40" s="410" t="s">
        <v>96</v>
      </c>
      <c r="D40" s="684">
        <v>1</v>
      </c>
      <c r="E40" s="684">
        <v>0</v>
      </c>
      <c r="F40" s="685">
        <f>D40-E40</f>
        <v>1</v>
      </c>
      <c r="G40" s="235"/>
      <c r="H40" s="319">
        <f>F40*G40</f>
        <v>0</v>
      </c>
    </row>
    <row r="41" spans="1:7" ht="15">
      <c r="A41" s="288"/>
      <c r="B41" s="224"/>
      <c r="C41" s="410"/>
      <c r="D41" s="684"/>
      <c r="E41" s="684"/>
      <c r="F41" s="685"/>
      <c r="G41" s="216"/>
    </row>
    <row r="42" spans="1:8" ht="71.25">
      <c r="A42" s="288" t="s">
        <v>1709</v>
      </c>
      <c r="B42" s="234" t="s">
        <v>1710</v>
      </c>
      <c r="C42" s="410" t="s">
        <v>303</v>
      </c>
      <c r="D42" s="684">
        <v>1</v>
      </c>
      <c r="E42" s="684">
        <v>1</v>
      </c>
      <c r="F42" s="685">
        <v>1</v>
      </c>
      <c r="G42" s="235"/>
      <c r="H42" s="319">
        <f>F42*G42</f>
        <v>0</v>
      </c>
    </row>
    <row r="43" spans="1:7" ht="15">
      <c r="A43" s="288"/>
      <c r="B43" s="224"/>
      <c r="C43" s="410"/>
      <c r="D43" s="684"/>
      <c r="E43" s="684"/>
      <c r="F43" s="685"/>
      <c r="G43" s="216"/>
    </row>
    <row r="44" spans="1:7" ht="43.5">
      <c r="A44" s="288" t="s">
        <v>1711</v>
      </c>
      <c r="B44" s="224" t="s">
        <v>1712</v>
      </c>
      <c r="C44" s="410"/>
      <c r="D44" s="684"/>
      <c r="E44" s="684"/>
      <c r="F44" s="685"/>
      <c r="G44" s="216"/>
    </row>
    <row r="45" spans="1:8" ht="15">
      <c r="A45" s="289" t="s">
        <v>1713</v>
      </c>
      <c r="B45" s="224" t="s">
        <v>1714</v>
      </c>
      <c r="C45" s="410" t="s">
        <v>96</v>
      </c>
      <c r="D45" s="684">
        <v>1</v>
      </c>
      <c r="E45" s="684">
        <v>0</v>
      </c>
      <c r="F45" s="685">
        <f>D45-E45</f>
        <v>1</v>
      </c>
      <c r="G45" s="235"/>
      <c r="H45" s="319">
        <f>F45*G45</f>
        <v>0</v>
      </c>
    </row>
    <row r="46" spans="1:7" ht="15">
      <c r="A46" s="288"/>
      <c r="B46" s="224"/>
      <c r="C46" s="410"/>
      <c r="D46" s="684"/>
      <c r="E46" s="684"/>
      <c r="F46" s="685"/>
      <c r="G46" s="216"/>
    </row>
    <row r="47" spans="1:7" ht="43.5">
      <c r="A47" s="288" t="s">
        <v>1715</v>
      </c>
      <c r="B47" s="224" t="s">
        <v>3313</v>
      </c>
      <c r="C47" s="410"/>
      <c r="D47" s="684"/>
      <c r="E47" s="684"/>
      <c r="F47" s="685"/>
      <c r="G47" s="216"/>
    </row>
    <row r="48" spans="1:8" ht="15">
      <c r="A48" s="289" t="s">
        <v>1713</v>
      </c>
      <c r="B48" s="224" t="s">
        <v>1716</v>
      </c>
      <c r="C48" s="410" t="s">
        <v>96</v>
      </c>
      <c r="D48" s="684">
        <v>1</v>
      </c>
      <c r="E48" s="684">
        <v>0</v>
      </c>
      <c r="F48" s="685">
        <f>D48-E48</f>
        <v>1</v>
      </c>
      <c r="G48" s="235"/>
      <c r="H48" s="319">
        <f>F48*G48</f>
        <v>0</v>
      </c>
    </row>
    <row r="49" spans="1:8" ht="15">
      <c r="A49" s="289" t="s">
        <v>1713</v>
      </c>
      <c r="B49" s="224" t="s">
        <v>1717</v>
      </c>
      <c r="C49" s="410" t="s">
        <v>96</v>
      </c>
      <c r="D49" s="684">
        <v>8</v>
      </c>
      <c r="E49" s="684">
        <v>0</v>
      </c>
      <c r="F49" s="685">
        <f>D49-E49</f>
        <v>8</v>
      </c>
      <c r="G49" s="235"/>
      <c r="H49" s="319">
        <f>F49*G49</f>
        <v>0</v>
      </c>
    </row>
    <row r="50" spans="1:7" ht="15">
      <c r="A50" s="288"/>
      <c r="B50" s="224"/>
      <c r="C50" s="410"/>
      <c r="D50" s="684"/>
      <c r="E50" s="684"/>
      <c r="F50" s="685"/>
      <c r="G50" s="216"/>
    </row>
    <row r="51" spans="1:7" ht="43.5">
      <c r="A51" s="288" t="s">
        <v>1718</v>
      </c>
      <c r="B51" s="224" t="s">
        <v>1719</v>
      </c>
      <c r="C51" s="410"/>
      <c r="D51" s="684"/>
      <c r="E51" s="684"/>
      <c r="F51" s="685"/>
      <c r="G51" s="216"/>
    </row>
    <row r="52" spans="1:8" ht="15">
      <c r="A52" s="289" t="s">
        <v>1713</v>
      </c>
      <c r="B52" s="224" t="s">
        <v>1720</v>
      </c>
      <c r="C52" s="410" t="s">
        <v>96</v>
      </c>
      <c r="D52" s="684">
        <v>1</v>
      </c>
      <c r="E52" s="684">
        <v>0</v>
      </c>
      <c r="F52" s="685">
        <f>D52-E52</f>
        <v>1</v>
      </c>
      <c r="G52" s="235"/>
      <c r="H52" s="319">
        <f>F52*G52</f>
        <v>0</v>
      </c>
    </row>
    <row r="53" spans="1:7" ht="15">
      <c r="A53" s="289"/>
      <c r="B53" s="224"/>
      <c r="C53" s="410"/>
      <c r="D53" s="684"/>
      <c r="E53" s="684"/>
      <c r="F53" s="685"/>
      <c r="G53" s="216"/>
    </row>
    <row r="54" spans="1:7" ht="43.5">
      <c r="A54" s="288" t="s">
        <v>3314</v>
      </c>
      <c r="B54" s="224" t="s">
        <v>1712</v>
      </c>
      <c r="C54" s="410"/>
      <c r="D54" s="684"/>
      <c r="E54" s="684"/>
      <c r="F54" s="685"/>
      <c r="G54" s="216"/>
    </row>
    <row r="55" spans="1:8" ht="15">
      <c r="A55" s="289" t="s">
        <v>1713</v>
      </c>
      <c r="B55" s="224" t="s">
        <v>1721</v>
      </c>
      <c r="C55" s="410" t="s">
        <v>96</v>
      </c>
      <c r="D55" s="684">
        <v>1</v>
      </c>
      <c r="E55" s="684">
        <v>0</v>
      </c>
      <c r="F55" s="685">
        <f>D55-E55</f>
        <v>1</v>
      </c>
      <c r="G55" s="235"/>
      <c r="H55" s="319">
        <f>F55*G55</f>
        <v>0</v>
      </c>
    </row>
    <row r="56" spans="1:7" ht="15">
      <c r="A56" s="288"/>
      <c r="B56" s="224"/>
      <c r="C56" s="410"/>
      <c r="D56" s="684"/>
      <c r="E56" s="684"/>
      <c r="F56" s="685"/>
      <c r="G56" s="216"/>
    </row>
    <row r="57" spans="1:8" ht="29.25">
      <c r="A57" s="288" t="s">
        <v>1722</v>
      </c>
      <c r="B57" s="224" t="s">
        <v>3315</v>
      </c>
      <c r="C57" s="410" t="s">
        <v>96</v>
      </c>
      <c r="D57" s="684">
        <v>1</v>
      </c>
      <c r="E57" s="684">
        <v>0</v>
      </c>
      <c r="F57" s="685">
        <f>D57-E57</f>
        <v>1</v>
      </c>
      <c r="G57" s="235"/>
      <c r="H57" s="319">
        <f>F57*G57</f>
        <v>0</v>
      </c>
    </row>
    <row r="58" spans="1:7" ht="15">
      <c r="A58" s="288"/>
      <c r="B58" s="224"/>
      <c r="C58" s="410"/>
      <c r="D58" s="684"/>
      <c r="E58" s="684"/>
      <c r="F58" s="685"/>
      <c r="G58" s="216"/>
    </row>
    <row r="59" spans="1:8" ht="29.25">
      <c r="A59" s="288" t="s">
        <v>1723</v>
      </c>
      <c r="B59" s="224" t="s">
        <v>3316</v>
      </c>
      <c r="C59" s="410" t="s">
        <v>96</v>
      </c>
      <c r="D59" s="684">
        <v>1</v>
      </c>
      <c r="E59" s="684">
        <v>0</v>
      </c>
      <c r="F59" s="685">
        <f>D59-E59</f>
        <v>1</v>
      </c>
      <c r="G59" s="235"/>
      <c r="H59" s="319">
        <f>F59*G59</f>
        <v>0</v>
      </c>
    </row>
    <row r="60" spans="1:7" ht="15">
      <c r="A60" s="288"/>
      <c r="B60" s="224"/>
      <c r="C60" s="410"/>
      <c r="D60" s="684"/>
      <c r="E60" s="684"/>
      <c r="F60" s="685"/>
      <c r="G60" s="216"/>
    </row>
    <row r="61" spans="1:8" ht="15">
      <c r="A61" s="288"/>
      <c r="B61" s="214" t="s">
        <v>1660</v>
      </c>
      <c r="C61" s="445" t="s">
        <v>1724</v>
      </c>
      <c r="D61" s="686"/>
      <c r="E61" s="686"/>
      <c r="F61" s="687"/>
      <c r="G61" s="290"/>
      <c r="H61" s="397">
        <f>SUM(H36:H60)</f>
        <v>0</v>
      </c>
    </row>
    <row r="62" spans="1:7" ht="15">
      <c r="A62" s="288"/>
      <c r="B62" s="224"/>
      <c r="C62" s="410"/>
      <c r="D62" s="684"/>
      <c r="E62" s="684"/>
      <c r="F62" s="685"/>
      <c r="G62" s="216"/>
    </row>
    <row r="63" spans="1:7" ht="15">
      <c r="A63" s="291" t="s">
        <v>1661</v>
      </c>
      <c r="B63" s="292" t="s">
        <v>1662</v>
      </c>
      <c r="C63" s="410"/>
      <c r="D63" s="688"/>
      <c r="E63" s="688"/>
      <c r="F63" s="689"/>
      <c r="G63" s="216"/>
    </row>
    <row r="64" spans="1:7" ht="15">
      <c r="A64" s="288"/>
      <c r="B64" s="293"/>
      <c r="C64" s="446"/>
      <c r="D64" s="690"/>
      <c r="E64" s="690"/>
      <c r="F64" s="691"/>
      <c r="G64" s="216"/>
    </row>
    <row r="65" spans="1:7" ht="85.5">
      <c r="A65" s="288" t="s">
        <v>1725</v>
      </c>
      <c r="B65" s="295" t="s">
        <v>1726</v>
      </c>
      <c r="C65" s="410"/>
      <c r="D65" s="688"/>
      <c r="E65" s="688"/>
      <c r="F65" s="689"/>
      <c r="G65" s="216"/>
    </row>
    <row r="66" spans="1:7" ht="15">
      <c r="A66" s="297" t="s">
        <v>1727</v>
      </c>
      <c r="B66" s="298" t="s">
        <v>1728</v>
      </c>
      <c r="C66" s="410"/>
      <c r="D66" s="688"/>
      <c r="E66" s="688"/>
      <c r="F66" s="689"/>
      <c r="G66" s="216"/>
    </row>
    <row r="67" spans="1:7" ht="15">
      <c r="A67" s="297" t="s">
        <v>1729</v>
      </c>
      <c r="B67" s="298" t="s">
        <v>1730</v>
      </c>
      <c r="C67" s="410"/>
      <c r="D67" s="688"/>
      <c r="E67" s="688"/>
      <c r="F67" s="689"/>
      <c r="G67" s="216"/>
    </row>
    <row r="68" spans="1:7" ht="15">
      <c r="A68" s="297"/>
      <c r="B68" s="298" t="s">
        <v>1731</v>
      </c>
      <c r="C68" s="410"/>
      <c r="D68" s="688"/>
      <c r="E68" s="688"/>
      <c r="F68" s="689"/>
      <c r="G68" s="216"/>
    </row>
    <row r="69" spans="1:7" ht="15">
      <c r="A69" s="297"/>
      <c r="B69" s="298" t="s">
        <v>1732</v>
      </c>
      <c r="C69" s="410"/>
      <c r="D69" s="688"/>
      <c r="E69" s="688"/>
      <c r="F69" s="689"/>
      <c r="G69" s="216"/>
    </row>
    <row r="70" spans="1:8" ht="15">
      <c r="A70" s="299"/>
      <c r="B70" s="224" t="s">
        <v>1733</v>
      </c>
      <c r="C70" s="410" t="s">
        <v>96</v>
      </c>
      <c r="D70" s="688">
        <v>1</v>
      </c>
      <c r="E70" s="688">
        <v>0</v>
      </c>
      <c r="F70" s="685">
        <f>D70-E70</f>
        <v>1</v>
      </c>
      <c r="G70" s="235"/>
      <c r="H70" s="319">
        <f>F70*G70</f>
        <v>0</v>
      </c>
    </row>
    <row r="71" spans="1:7" ht="29.25">
      <c r="A71" s="288"/>
      <c r="B71" s="224" t="s">
        <v>1734</v>
      </c>
      <c r="C71" s="410"/>
      <c r="D71" s="688"/>
      <c r="E71" s="688"/>
      <c r="F71" s="689"/>
      <c r="G71" s="216"/>
    </row>
    <row r="72" spans="1:7" ht="15">
      <c r="A72" s="288"/>
      <c r="B72" s="224"/>
      <c r="C72" s="410"/>
      <c r="D72" s="688"/>
      <c r="E72" s="688"/>
      <c r="F72" s="689"/>
      <c r="G72" s="216"/>
    </row>
    <row r="73" spans="1:7" ht="99.75">
      <c r="A73" s="288" t="s">
        <v>1735</v>
      </c>
      <c r="B73" s="293" t="s">
        <v>1736</v>
      </c>
      <c r="C73" s="446"/>
      <c r="D73" s="690"/>
      <c r="E73" s="690"/>
      <c r="F73" s="691"/>
      <c r="G73" s="216"/>
    </row>
    <row r="74" spans="1:7" ht="15">
      <c r="A74" s="289" t="s">
        <v>1727</v>
      </c>
      <c r="B74" s="293" t="s">
        <v>1737</v>
      </c>
      <c r="C74" s="410"/>
      <c r="D74" s="688"/>
      <c r="E74" s="688"/>
      <c r="F74" s="689"/>
      <c r="G74" s="216"/>
    </row>
    <row r="75" spans="1:7" ht="15">
      <c r="A75" s="289" t="s">
        <v>1713</v>
      </c>
      <c r="B75" s="293" t="s">
        <v>1738</v>
      </c>
      <c r="C75" s="410"/>
      <c r="D75" s="688"/>
      <c r="E75" s="688"/>
      <c r="F75" s="689"/>
      <c r="G75" s="216"/>
    </row>
    <row r="76" spans="1:7" ht="15">
      <c r="A76" s="288"/>
      <c r="B76" s="293" t="s">
        <v>1739</v>
      </c>
      <c r="C76" s="410"/>
      <c r="D76" s="688"/>
      <c r="E76" s="688"/>
      <c r="F76" s="689"/>
      <c r="G76" s="216"/>
    </row>
    <row r="77" spans="1:8" ht="15">
      <c r="A77" s="288"/>
      <c r="B77" s="293" t="s">
        <v>1740</v>
      </c>
      <c r="C77" s="446" t="s">
        <v>96</v>
      </c>
      <c r="D77" s="690">
        <v>1</v>
      </c>
      <c r="E77" s="690">
        <v>0</v>
      </c>
      <c r="F77" s="685">
        <f>D77-E77</f>
        <v>1</v>
      </c>
      <c r="G77" s="235"/>
      <c r="H77" s="319">
        <f>F77*G77</f>
        <v>0</v>
      </c>
    </row>
    <row r="78" spans="1:7" ht="15">
      <c r="A78" s="288"/>
      <c r="B78" s="293"/>
      <c r="C78" s="446"/>
      <c r="D78" s="690"/>
      <c r="E78" s="690"/>
      <c r="F78" s="691"/>
      <c r="G78" s="216"/>
    </row>
    <row r="79" spans="1:7" ht="86.25">
      <c r="A79" s="288" t="s">
        <v>1741</v>
      </c>
      <c r="B79" s="293" t="s">
        <v>3317</v>
      </c>
      <c r="C79" s="446"/>
      <c r="D79" s="690"/>
      <c r="E79" s="690"/>
      <c r="F79" s="691"/>
      <c r="G79" s="216"/>
    </row>
    <row r="80" spans="1:7" ht="15">
      <c r="A80" s="289" t="s">
        <v>1727</v>
      </c>
      <c r="B80" s="293" t="s">
        <v>1737</v>
      </c>
      <c r="C80" s="410"/>
      <c r="D80" s="688"/>
      <c r="E80" s="688"/>
      <c r="F80" s="689"/>
      <c r="G80" s="216"/>
    </row>
    <row r="81" spans="1:7" ht="15">
      <c r="A81" s="289" t="s">
        <v>1713</v>
      </c>
      <c r="B81" s="293" t="s">
        <v>1742</v>
      </c>
      <c r="C81" s="410"/>
      <c r="D81" s="688"/>
      <c r="E81" s="688"/>
      <c r="F81" s="689"/>
      <c r="G81" s="216"/>
    </row>
    <row r="82" spans="1:7" ht="15">
      <c r="A82" s="288"/>
      <c r="B82" s="293" t="s">
        <v>1743</v>
      </c>
      <c r="C82" s="410"/>
      <c r="D82" s="688"/>
      <c r="E82" s="688"/>
      <c r="F82" s="689"/>
      <c r="G82" s="216"/>
    </row>
    <row r="83" spans="1:7" ht="15">
      <c r="A83" s="288"/>
      <c r="B83" s="293" t="s">
        <v>1744</v>
      </c>
      <c r="C83" s="410"/>
      <c r="D83" s="688"/>
      <c r="E83" s="688"/>
      <c r="F83" s="689"/>
      <c r="G83" s="216"/>
    </row>
    <row r="84" spans="1:8" ht="15">
      <c r="A84" s="288"/>
      <c r="B84" s="293" t="s">
        <v>1745</v>
      </c>
      <c r="C84" s="446" t="s">
        <v>96</v>
      </c>
      <c r="D84" s="690">
        <v>1</v>
      </c>
      <c r="E84" s="690">
        <v>0</v>
      </c>
      <c r="F84" s="685">
        <f>D84-E84</f>
        <v>1</v>
      </c>
      <c r="G84" s="216"/>
      <c r="H84" s="319">
        <f>F84*G84</f>
        <v>0</v>
      </c>
    </row>
    <row r="85" spans="1:7" ht="15">
      <c r="A85" s="288"/>
      <c r="B85" s="224"/>
      <c r="C85" s="410"/>
      <c r="D85" s="688"/>
      <c r="E85" s="688"/>
      <c r="F85" s="689"/>
      <c r="G85" s="216"/>
    </row>
    <row r="86" spans="1:7" ht="100.5">
      <c r="A86" s="288" t="s">
        <v>1746</v>
      </c>
      <c r="B86" s="224" t="s">
        <v>1747</v>
      </c>
      <c r="C86" s="410"/>
      <c r="D86" s="688"/>
      <c r="E86" s="688"/>
      <c r="F86" s="689"/>
      <c r="G86" s="216"/>
    </row>
    <row r="87" spans="1:7" ht="15">
      <c r="A87" s="289" t="s">
        <v>1727</v>
      </c>
      <c r="B87" s="293" t="s">
        <v>1748</v>
      </c>
      <c r="C87" s="410"/>
      <c r="D87" s="688"/>
      <c r="E87" s="688"/>
      <c r="F87" s="689"/>
      <c r="G87" s="216"/>
    </row>
    <row r="88" spans="1:7" ht="15">
      <c r="A88" s="289" t="s">
        <v>1713</v>
      </c>
      <c r="B88" s="224" t="s">
        <v>1749</v>
      </c>
      <c r="C88" s="410"/>
      <c r="D88" s="688"/>
      <c r="E88" s="688"/>
      <c r="F88" s="689"/>
      <c r="G88" s="216"/>
    </row>
    <row r="89" spans="1:8" ht="15">
      <c r="A89" s="289"/>
      <c r="B89" s="224" t="s">
        <v>1750</v>
      </c>
      <c r="C89" s="410" t="s">
        <v>96</v>
      </c>
      <c r="D89" s="688">
        <v>10</v>
      </c>
      <c r="E89" s="688">
        <v>10</v>
      </c>
      <c r="F89" s="685">
        <f>D89-E89</f>
        <v>0</v>
      </c>
      <c r="G89" s="235"/>
      <c r="H89" s="319">
        <f>F89*G89</f>
        <v>0</v>
      </c>
    </row>
    <row r="90" spans="1:7" ht="15">
      <c r="A90" s="288"/>
      <c r="B90" s="224"/>
      <c r="C90" s="410"/>
      <c r="D90" s="688"/>
      <c r="E90" s="688"/>
      <c r="F90" s="689"/>
      <c r="G90" s="216"/>
    </row>
    <row r="91" spans="1:7" ht="114">
      <c r="A91" s="288" t="s">
        <v>1751</v>
      </c>
      <c r="B91" s="293" t="s">
        <v>1752</v>
      </c>
      <c r="C91" s="410"/>
      <c r="D91" s="688"/>
      <c r="E91" s="688"/>
      <c r="F91" s="689"/>
      <c r="G91" s="216"/>
    </row>
    <row r="92" spans="1:7" ht="15">
      <c r="A92" s="289" t="s">
        <v>1727</v>
      </c>
      <c r="B92" s="224" t="s">
        <v>1753</v>
      </c>
      <c r="C92" s="410"/>
      <c r="D92" s="688"/>
      <c r="E92" s="688"/>
      <c r="F92" s="689"/>
      <c r="G92" s="216"/>
    </row>
    <row r="93" spans="1:7" ht="15">
      <c r="A93" s="289" t="s">
        <v>1713</v>
      </c>
      <c r="B93" s="224" t="s">
        <v>1754</v>
      </c>
      <c r="C93" s="410"/>
      <c r="D93" s="688"/>
      <c r="E93" s="688"/>
      <c r="F93" s="689"/>
      <c r="G93" s="216"/>
    </row>
    <row r="94" spans="1:7" ht="15">
      <c r="A94" s="288"/>
      <c r="B94" s="224" t="s">
        <v>1755</v>
      </c>
      <c r="C94" s="410"/>
      <c r="D94" s="688"/>
      <c r="E94" s="688"/>
      <c r="F94" s="689"/>
      <c r="G94" s="216"/>
    </row>
    <row r="95" spans="1:8" ht="15">
      <c r="A95" s="288"/>
      <c r="B95" s="224" t="s">
        <v>1756</v>
      </c>
      <c r="C95" s="410" t="s">
        <v>96</v>
      </c>
      <c r="D95" s="688">
        <v>60</v>
      </c>
      <c r="E95" s="688">
        <v>0</v>
      </c>
      <c r="F95" s="685">
        <f>D95-E95</f>
        <v>60</v>
      </c>
      <c r="G95" s="235"/>
      <c r="H95" s="319">
        <f>F95*G95</f>
        <v>0</v>
      </c>
    </row>
    <row r="96" spans="1:7" ht="15">
      <c r="A96" s="288"/>
      <c r="B96" s="224"/>
      <c r="C96" s="410"/>
      <c r="D96" s="688"/>
      <c r="E96" s="688"/>
      <c r="F96" s="689"/>
      <c r="G96" s="216"/>
    </row>
    <row r="97" spans="1:7" ht="100.5">
      <c r="A97" s="288" t="s">
        <v>1757</v>
      </c>
      <c r="B97" s="293" t="s">
        <v>3318</v>
      </c>
      <c r="C97" s="410"/>
      <c r="D97" s="688"/>
      <c r="E97" s="688"/>
      <c r="F97" s="689"/>
      <c r="G97" s="216"/>
    </row>
    <row r="98" spans="1:7" ht="15">
      <c r="A98" s="289" t="s">
        <v>1727</v>
      </c>
      <c r="B98" s="224" t="s">
        <v>1758</v>
      </c>
      <c r="C98" s="410"/>
      <c r="D98" s="688"/>
      <c r="E98" s="688"/>
      <c r="F98" s="689"/>
      <c r="G98" s="216"/>
    </row>
    <row r="99" spans="1:7" ht="15">
      <c r="A99" s="289" t="s">
        <v>1713</v>
      </c>
      <c r="B99" s="224" t="s">
        <v>1759</v>
      </c>
      <c r="C99" s="410"/>
      <c r="D99" s="688"/>
      <c r="E99" s="688"/>
      <c r="F99" s="689"/>
      <c r="G99" s="216"/>
    </row>
    <row r="100" spans="1:7" ht="15">
      <c r="A100" s="288"/>
      <c r="B100" s="224" t="s">
        <v>1760</v>
      </c>
      <c r="C100" s="410"/>
      <c r="D100" s="688"/>
      <c r="E100" s="688"/>
      <c r="F100" s="689"/>
      <c r="G100" s="216"/>
    </row>
    <row r="101" spans="1:8" ht="15">
      <c r="A101" s="288"/>
      <c r="B101" s="224"/>
      <c r="C101" s="410" t="s">
        <v>96</v>
      </c>
      <c r="D101" s="688">
        <v>8</v>
      </c>
      <c r="E101" s="688">
        <v>8</v>
      </c>
      <c r="F101" s="685">
        <f>D101-E101</f>
        <v>0</v>
      </c>
      <c r="G101" s="235"/>
      <c r="H101" s="319">
        <f>F101*G101</f>
        <v>0</v>
      </c>
    </row>
    <row r="102" spans="1:7" ht="15">
      <c r="A102" s="288"/>
      <c r="B102" s="224"/>
      <c r="C102" s="410"/>
      <c r="D102" s="688"/>
      <c r="E102" s="688"/>
      <c r="F102" s="689"/>
      <c r="G102" s="216"/>
    </row>
    <row r="103" spans="1:7" ht="71.25">
      <c r="A103" s="288" t="s">
        <v>1761</v>
      </c>
      <c r="B103" s="293" t="s">
        <v>3319</v>
      </c>
      <c r="C103" s="410"/>
      <c r="D103" s="688"/>
      <c r="E103" s="688"/>
      <c r="F103" s="689"/>
      <c r="G103" s="216"/>
    </row>
    <row r="104" spans="1:7" ht="15">
      <c r="A104" s="289" t="s">
        <v>1727</v>
      </c>
      <c r="B104" s="224" t="s">
        <v>1762</v>
      </c>
      <c r="C104" s="410"/>
      <c r="D104" s="688"/>
      <c r="E104" s="688"/>
      <c r="F104" s="689"/>
      <c r="G104" s="216"/>
    </row>
    <row r="105" spans="1:8" ht="15">
      <c r="A105" s="289" t="s">
        <v>1713</v>
      </c>
      <c r="B105" s="224" t="s">
        <v>1763</v>
      </c>
      <c r="C105" s="410" t="s">
        <v>96</v>
      </c>
      <c r="D105" s="688">
        <v>25</v>
      </c>
      <c r="E105" s="688">
        <v>0</v>
      </c>
      <c r="F105" s="685">
        <f>D105-E105</f>
        <v>25</v>
      </c>
      <c r="G105" s="235"/>
      <c r="H105" s="319">
        <f>F105*G105</f>
        <v>0</v>
      </c>
    </row>
    <row r="106" spans="1:7" ht="15">
      <c r="A106" s="288"/>
      <c r="B106" s="224"/>
      <c r="C106" s="410"/>
      <c r="D106" s="688"/>
      <c r="E106" s="688"/>
      <c r="F106" s="689"/>
      <c r="G106" s="216"/>
    </row>
    <row r="107" spans="1:7" ht="71.25">
      <c r="A107" s="288" t="s">
        <v>1764</v>
      </c>
      <c r="B107" s="293" t="s">
        <v>3320</v>
      </c>
      <c r="C107" s="410"/>
      <c r="D107" s="688"/>
      <c r="E107" s="688"/>
      <c r="F107" s="689"/>
      <c r="G107" s="216"/>
    </row>
    <row r="108" spans="1:7" ht="15">
      <c r="A108" s="289" t="s">
        <v>1727</v>
      </c>
      <c r="B108" s="224" t="s">
        <v>1762</v>
      </c>
      <c r="C108" s="410"/>
      <c r="D108" s="688"/>
      <c r="E108" s="688"/>
      <c r="F108" s="689"/>
      <c r="G108" s="216"/>
    </row>
    <row r="109" spans="1:8" ht="15">
      <c r="A109" s="289" t="s">
        <v>1713</v>
      </c>
      <c r="B109" s="224" t="s">
        <v>1765</v>
      </c>
      <c r="C109" s="410" t="s">
        <v>96</v>
      </c>
      <c r="D109" s="688">
        <v>1</v>
      </c>
      <c r="E109" s="688">
        <v>0</v>
      </c>
      <c r="F109" s="685">
        <f>D109-E109</f>
        <v>1</v>
      </c>
      <c r="G109" s="235"/>
      <c r="H109" s="319">
        <f>F109*G109</f>
        <v>0</v>
      </c>
    </row>
    <row r="110" spans="1:7" ht="15">
      <c r="A110" s="288"/>
      <c r="B110" s="224"/>
      <c r="C110" s="410"/>
      <c r="D110" s="688"/>
      <c r="E110" s="688"/>
      <c r="F110" s="689"/>
      <c r="G110" s="216"/>
    </row>
    <row r="111" spans="1:8" ht="43.5">
      <c r="A111" s="288" t="s">
        <v>1766</v>
      </c>
      <c r="B111" s="224" t="s">
        <v>1767</v>
      </c>
      <c r="C111" s="410" t="s">
        <v>96</v>
      </c>
      <c r="D111" s="688">
        <v>34</v>
      </c>
      <c r="E111" s="688">
        <v>0</v>
      </c>
      <c r="F111" s="685">
        <f>D111-E111</f>
        <v>34</v>
      </c>
      <c r="G111" s="235"/>
      <c r="H111" s="319">
        <f>F111*G111</f>
        <v>0</v>
      </c>
    </row>
    <row r="112" spans="1:7" ht="15">
      <c r="A112" s="288"/>
      <c r="B112" s="224"/>
      <c r="C112" s="410"/>
      <c r="D112" s="688"/>
      <c r="E112" s="688"/>
      <c r="F112" s="689"/>
      <c r="G112" s="216"/>
    </row>
    <row r="113" spans="1:7" ht="171">
      <c r="A113" s="288" t="s">
        <v>1768</v>
      </c>
      <c r="B113" s="293" t="s">
        <v>1769</v>
      </c>
      <c r="C113" s="410"/>
      <c r="D113" s="688"/>
      <c r="E113" s="688"/>
      <c r="F113" s="689"/>
      <c r="G113" s="216"/>
    </row>
    <row r="114" spans="1:7" ht="15">
      <c r="A114" s="289" t="s">
        <v>1727</v>
      </c>
      <c r="B114" s="224" t="s">
        <v>1770</v>
      </c>
      <c r="C114" s="410"/>
      <c r="D114" s="688"/>
      <c r="E114" s="688"/>
      <c r="F114" s="689"/>
      <c r="G114" s="216"/>
    </row>
    <row r="115" spans="1:8" ht="15">
      <c r="A115" s="289" t="s">
        <v>1713</v>
      </c>
      <c r="B115" s="224" t="s">
        <v>1771</v>
      </c>
      <c r="C115" s="410" t="s">
        <v>96</v>
      </c>
      <c r="D115" s="688">
        <v>37</v>
      </c>
      <c r="E115" s="688">
        <v>37</v>
      </c>
      <c r="F115" s="685">
        <f>D115-E115</f>
        <v>0</v>
      </c>
      <c r="G115" s="235"/>
      <c r="H115" s="319">
        <f>F115*G115</f>
        <v>0</v>
      </c>
    </row>
    <row r="116" spans="1:7" ht="15">
      <c r="A116" s="288"/>
      <c r="B116" s="224"/>
      <c r="C116" s="410"/>
      <c r="D116" s="688"/>
      <c r="E116" s="688"/>
      <c r="F116" s="689"/>
      <c r="G116" s="216"/>
    </row>
    <row r="117" spans="1:7" ht="171">
      <c r="A117" s="288" t="s">
        <v>1772</v>
      </c>
      <c r="B117" s="293" t="s">
        <v>1773</v>
      </c>
      <c r="C117" s="410"/>
      <c r="D117" s="688"/>
      <c r="E117" s="688"/>
      <c r="F117" s="689"/>
      <c r="G117" s="216"/>
    </row>
    <row r="118" spans="1:7" ht="15">
      <c r="A118" s="289" t="s">
        <v>1727</v>
      </c>
      <c r="B118" s="224" t="s">
        <v>1770</v>
      </c>
      <c r="C118" s="410"/>
      <c r="D118" s="688"/>
      <c r="E118" s="688"/>
      <c r="F118" s="689"/>
      <c r="G118" s="216"/>
    </row>
    <row r="119" spans="1:8" ht="15">
      <c r="A119" s="289" t="s">
        <v>1713</v>
      </c>
      <c r="B119" s="224" t="s">
        <v>1774</v>
      </c>
      <c r="C119" s="410" t="s">
        <v>96</v>
      </c>
      <c r="D119" s="688">
        <v>1</v>
      </c>
      <c r="E119" s="688">
        <v>1</v>
      </c>
      <c r="F119" s="685">
        <f>D119-E119</f>
        <v>0</v>
      </c>
      <c r="G119" s="235"/>
      <c r="H119" s="319">
        <f>F119*G119</f>
        <v>0</v>
      </c>
    </row>
    <row r="120" spans="1:7" ht="15">
      <c r="A120" s="288"/>
      <c r="B120" s="224"/>
      <c r="C120" s="410"/>
      <c r="D120" s="688"/>
      <c r="E120" s="688"/>
      <c r="F120" s="689"/>
      <c r="G120" s="216"/>
    </row>
    <row r="121" spans="1:7" ht="114">
      <c r="A121" s="288" t="s">
        <v>1775</v>
      </c>
      <c r="B121" s="293" t="s">
        <v>1776</v>
      </c>
      <c r="C121" s="410"/>
      <c r="D121" s="688"/>
      <c r="E121" s="688"/>
      <c r="F121" s="689"/>
      <c r="G121" s="216"/>
    </row>
    <row r="122" spans="1:7" ht="15">
      <c r="A122" s="289" t="s">
        <v>1727</v>
      </c>
      <c r="B122" s="224" t="s">
        <v>1770</v>
      </c>
      <c r="C122" s="410"/>
      <c r="D122" s="688"/>
      <c r="E122" s="688"/>
      <c r="F122" s="689"/>
      <c r="G122" s="216"/>
    </row>
    <row r="123" spans="1:8" ht="15">
      <c r="A123" s="289" t="s">
        <v>1713</v>
      </c>
      <c r="B123" s="224" t="s">
        <v>1777</v>
      </c>
      <c r="C123" s="410" t="s">
        <v>96</v>
      </c>
      <c r="D123" s="688">
        <v>21</v>
      </c>
      <c r="E123" s="688">
        <v>21</v>
      </c>
      <c r="F123" s="685">
        <f>D123-E123</f>
        <v>0</v>
      </c>
      <c r="G123" s="235"/>
      <c r="H123" s="319">
        <f>F123*G123</f>
        <v>0</v>
      </c>
    </row>
    <row r="124" spans="1:7" ht="15">
      <c r="A124" s="288"/>
      <c r="B124" s="224"/>
      <c r="C124" s="410"/>
      <c r="D124" s="688"/>
      <c r="E124" s="688"/>
      <c r="F124" s="689"/>
      <c r="G124" s="216"/>
    </row>
    <row r="125" spans="1:7" ht="213.75">
      <c r="A125" s="288"/>
      <c r="B125" s="293" t="s">
        <v>1778</v>
      </c>
      <c r="C125" s="410"/>
      <c r="D125" s="688"/>
      <c r="E125" s="688"/>
      <c r="F125" s="689"/>
      <c r="G125" s="216"/>
    </row>
    <row r="126" spans="1:7" ht="15">
      <c r="A126" s="289" t="s">
        <v>1727</v>
      </c>
      <c r="B126" s="224" t="s">
        <v>1770</v>
      </c>
      <c r="C126" s="410"/>
      <c r="D126" s="688"/>
      <c r="E126" s="688"/>
      <c r="F126" s="689"/>
      <c r="G126" s="216"/>
    </row>
    <row r="127" spans="1:8" ht="15">
      <c r="A127" s="289" t="s">
        <v>1713</v>
      </c>
      <c r="B127" s="224" t="s">
        <v>1779</v>
      </c>
      <c r="C127" s="410" t="s">
        <v>96</v>
      </c>
      <c r="D127" s="688">
        <v>39</v>
      </c>
      <c r="E127" s="688">
        <v>39</v>
      </c>
      <c r="F127" s="685">
        <f>D127-E127</f>
        <v>0</v>
      </c>
      <c r="G127" s="235"/>
      <c r="H127" s="319">
        <f>F127*G127</f>
        <v>0</v>
      </c>
    </row>
    <row r="128" spans="1:7" ht="15">
      <c r="A128" s="289"/>
      <c r="B128" s="224"/>
      <c r="C128" s="410"/>
      <c r="D128" s="688"/>
      <c r="E128" s="688"/>
      <c r="F128" s="689"/>
      <c r="G128" s="216"/>
    </row>
    <row r="129" spans="1:7" ht="57.75">
      <c r="A129" s="288" t="s">
        <v>1780</v>
      </c>
      <c r="B129" s="224" t="s">
        <v>3321</v>
      </c>
      <c r="C129" s="410"/>
      <c r="D129" s="688"/>
      <c r="E129" s="688"/>
      <c r="F129" s="689"/>
      <c r="G129" s="216"/>
    </row>
    <row r="130" spans="1:7" ht="15">
      <c r="A130" s="289" t="s">
        <v>1727</v>
      </c>
      <c r="B130" s="224"/>
      <c r="C130" s="410"/>
      <c r="D130" s="688"/>
      <c r="E130" s="688"/>
      <c r="F130" s="689"/>
      <c r="G130" s="216"/>
    </row>
    <row r="131" spans="1:7" ht="15">
      <c r="A131" s="289" t="s">
        <v>1713</v>
      </c>
      <c r="B131" s="224"/>
      <c r="C131" s="410"/>
      <c r="D131" s="688"/>
      <c r="E131" s="688"/>
      <c r="F131" s="689"/>
      <c r="G131" s="216"/>
    </row>
    <row r="132" spans="1:8" ht="15">
      <c r="A132" s="288"/>
      <c r="B132" s="224" t="s">
        <v>1781</v>
      </c>
      <c r="C132" s="410" t="s">
        <v>96</v>
      </c>
      <c r="D132" s="688">
        <v>2</v>
      </c>
      <c r="E132" s="688">
        <v>0</v>
      </c>
      <c r="F132" s="685">
        <f>D132-E132</f>
        <v>2</v>
      </c>
      <c r="G132" s="235"/>
      <c r="H132" s="319">
        <f>F132*G132</f>
        <v>0</v>
      </c>
    </row>
    <row r="133" spans="1:7" ht="15">
      <c r="A133" s="288"/>
      <c r="B133" s="224"/>
      <c r="C133" s="410"/>
      <c r="D133" s="688"/>
      <c r="E133" s="688"/>
      <c r="F133" s="689"/>
      <c r="G133" s="216"/>
    </row>
    <row r="134" spans="1:7" ht="43.5">
      <c r="A134" s="288" t="s">
        <v>1782</v>
      </c>
      <c r="B134" s="224" t="s">
        <v>3322</v>
      </c>
      <c r="C134" s="410"/>
      <c r="D134" s="688"/>
      <c r="E134" s="688"/>
      <c r="F134" s="689"/>
      <c r="G134" s="216"/>
    </row>
    <row r="135" spans="1:7" ht="15">
      <c r="A135" s="289" t="s">
        <v>1727</v>
      </c>
      <c r="B135" s="224" t="s">
        <v>1783</v>
      </c>
      <c r="C135" s="410"/>
      <c r="D135" s="688"/>
      <c r="E135" s="688"/>
      <c r="F135" s="689"/>
      <c r="G135" s="216"/>
    </row>
    <row r="136" spans="1:7" ht="15">
      <c r="A136" s="289" t="s">
        <v>1713</v>
      </c>
      <c r="B136" s="224" t="s">
        <v>1784</v>
      </c>
      <c r="C136" s="410"/>
      <c r="D136" s="688"/>
      <c r="E136" s="688"/>
      <c r="F136" s="689"/>
      <c r="G136" s="216"/>
    </row>
    <row r="137" spans="1:8" ht="15">
      <c r="A137" s="288"/>
      <c r="B137" s="224" t="s">
        <v>1785</v>
      </c>
      <c r="C137" s="410" t="s">
        <v>96</v>
      </c>
      <c r="D137" s="688">
        <v>1</v>
      </c>
      <c r="E137" s="688">
        <v>0</v>
      </c>
      <c r="F137" s="685">
        <f>D137-E137</f>
        <v>1</v>
      </c>
      <c r="G137" s="235"/>
      <c r="H137" s="319">
        <f>F137*G137</f>
        <v>0</v>
      </c>
    </row>
    <row r="138" spans="1:7" ht="15">
      <c r="A138" s="288"/>
      <c r="B138" s="224"/>
      <c r="C138" s="410"/>
      <c r="D138" s="688"/>
      <c r="E138" s="688"/>
      <c r="F138" s="689"/>
      <c r="G138" s="216"/>
    </row>
    <row r="139" spans="1:7" ht="42.75">
      <c r="A139" s="288" t="s">
        <v>1786</v>
      </c>
      <c r="B139" s="293" t="s">
        <v>1787</v>
      </c>
      <c r="C139" s="410"/>
      <c r="D139" s="688"/>
      <c r="E139" s="688"/>
      <c r="F139" s="689"/>
      <c r="G139" s="216"/>
    </row>
    <row r="140" spans="1:7" ht="15">
      <c r="A140" s="289" t="s">
        <v>1727</v>
      </c>
      <c r="B140" s="224" t="s">
        <v>1788</v>
      </c>
      <c r="C140" s="410"/>
      <c r="D140" s="688"/>
      <c r="E140" s="688"/>
      <c r="F140" s="689"/>
      <c r="G140" s="216"/>
    </row>
    <row r="141" spans="1:7" ht="15">
      <c r="A141" s="289" t="s">
        <v>1713</v>
      </c>
      <c r="B141" s="224" t="s">
        <v>1789</v>
      </c>
      <c r="C141" s="410"/>
      <c r="D141" s="688"/>
      <c r="E141" s="688"/>
      <c r="F141" s="689"/>
      <c r="G141" s="216"/>
    </row>
    <row r="142" spans="1:8" ht="15">
      <c r="A142" s="288"/>
      <c r="B142" s="224" t="s">
        <v>1790</v>
      </c>
      <c r="C142" s="410" t="s">
        <v>96</v>
      </c>
      <c r="D142" s="688">
        <v>0</v>
      </c>
      <c r="E142" s="688">
        <v>0</v>
      </c>
      <c r="F142" s="685">
        <f>D142-E142</f>
        <v>0</v>
      </c>
      <c r="G142" s="235"/>
      <c r="H142" s="319">
        <f>F142*G142</f>
        <v>0</v>
      </c>
    </row>
    <row r="143" spans="1:7" ht="15">
      <c r="A143" s="288"/>
      <c r="B143" s="224"/>
      <c r="C143" s="410"/>
      <c r="D143" s="688"/>
      <c r="E143" s="688"/>
      <c r="F143" s="689"/>
      <c r="G143" s="216"/>
    </row>
    <row r="144" spans="1:7" ht="86.25">
      <c r="A144" s="288" t="s">
        <v>1791</v>
      </c>
      <c r="B144" s="224" t="s">
        <v>3323</v>
      </c>
      <c r="C144" s="410"/>
      <c r="D144" s="688"/>
      <c r="E144" s="688"/>
      <c r="F144" s="689"/>
      <c r="G144" s="216"/>
    </row>
    <row r="145" spans="1:7" ht="15">
      <c r="A145" s="289" t="s">
        <v>1727</v>
      </c>
      <c r="B145" s="224" t="s">
        <v>1783</v>
      </c>
      <c r="C145" s="410"/>
      <c r="D145" s="688"/>
      <c r="E145" s="688"/>
      <c r="F145" s="689"/>
      <c r="G145" s="216"/>
    </row>
    <row r="146" spans="1:8" ht="15">
      <c r="A146" s="289" t="s">
        <v>1713</v>
      </c>
      <c r="B146" s="224" t="s">
        <v>1792</v>
      </c>
      <c r="C146" s="410" t="s">
        <v>96</v>
      </c>
      <c r="D146" s="688">
        <v>39</v>
      </c>
      <c r="E146" s="688">
        <v>0</v>
      </c>
      <c r="F146" s="685">
        <f>D146-E146</f>
        <v>39</v>
      </c>
      <c r="G146" s="235"/>
      <c r="H146" s="319">
        <f>F146*G146</f>
        <v>0</v>
      </c>
    </row>
    <row r="147" spans="1:7" ht="15">
      <c r="A147" s="288"/>
      <c r="B147" s="224"/>
      <c r="C147" s="410"/>
      <c r="D147" s="688"/>
      <c r="E147" s="688"/>
      <c r="F147" s="689"/>
      <c r="G147" s="216"/>
    </row>
    <row r="148" spans="1:7" ht="72">
      <c r="A148" s="288" t="s">
        <v>1793</v>
      </c>
      <c r="B148" s="293" t="s">
        <v>3324</v>
      </c>
      <c r="C148" s="410"/>
      <c r="D148" s="688"/>
      <c r="E148" s="688"/>
      <c r="F148" s="689"/>
      <c r="G148" s="216"/>
    </row>
    <row r="149" spans="1:7" ht="15">
      <c r="A149" s="289" t="s">
        <v>1727</v>
      </c>
      <c r="B149" s="224" t="s">
        <v>1788</v>
      </c>
      <c r="C149" s="410"/>
      <c r="D149" s="688"/>
      <c r="E149" s="688"/>
      <c r="F149" s="689"/>
      <c r="G149" s="216"/>
    </row>
    <row r="150" spans="1:7" ht="15">
      <c r="A150" s="289" t="s">
        <v>1713</v>
      </c>
      <c r="B150" s="224" t="s">
        <v>1794</v>
      </c>
      <c r="C150" s="410"/>
      <c r="D150" s="688"/>
      <c r="E150" s="688"/>
      <c r="F150" s="689"/>
      <c r="G150" s="216"/>
    </row>
    <row r="151" spans="1:8" ht="15">
      <c r="A151" s="288"/>
      <c r="B151" s="224" t="s">
        <v>1795</v>
      </c>
      <c r="C151" s="410" t="s">
        <v>96</v>
      </c>
      <c r="D151" s="688">
        <v>29</v>
      </c>
      <c r="E151" s="688">
        <v>0</v>
      </c>
      <c r="F151" s="685">
        <f>D151-E151</f>
        <v>29</v>
      </c>
      <c r="G151" s="235"/>
      <c r="H151" s="319">
        <f>F151*G151</f>
        <v>0</v>
      </c>
    </row>
    <row r="152" spans="1:7" ht="15">
      <c r="A152" s="288"/>
      <c r="B152" s="224"/>
      <c r="C152" s="410"/>
      <c r="D152" s="688"/>
      <c r="E152" s="688"/>
      <c r="F152" s="689"/>
      <c r="G152" s="216"/>
    </row>
    <row r="153" spans="1:7" ht="72">
      <c r="A153" s="288" t="s">
        <v>1796</v>
      </c>
      <c r="B153" s="293" t="s">
        <v>3324</v>
      </c>
      <c r="C153" s="410"/>
      <c r="D153" s="688"/>
      <c r="E153" s="688"/>
      <c r="F153" s="689"/>
      <c r="G153" s="216"/>
    </row>
    <row r="154" spans="1:7" ht="15">
      <c r="A154" s="289" t="s">
        <v>1727</v>
      </c>
      <c r="B154" s="224" t="s">
        <v>1788</v>
      </c>
      <c r="C154" s="410"/>
      <c r="D154" s="688"/>
      <c r="E154" s="688"/>
      <c r="F154" s="689"/>
      <c r="G154" s="216"/>
    </row>
    <row r="155" spans="1:7" ht="15">
      <c r="A155" s="289" t="s">
        <v>1713</v>
      </c>
      <c r="B155" s="224" t="s">
        <v>1794</v>
      </c>
      <c r="C155" s="410"/>
      <c r="D155" s="688"/>
      <c r="E155" s="688"/>
      <c r="F155" s="689"/>
      <c r="G155" s="216"/>
    </row>
    <row r="156" spans="1:8" ht="15">
      <c r="A156" s="288"/>
      <c r="B156" s="224" t="s">
        <v>1797</v>
      </c>
      <c r="C156" s="410" t="s">
        <v>96</v>
      </c>
      <c r="D156" s="688">
        <v>2</v>
      </c>
      <c r="E156" s="688">
        <v>0</v>
      </c>
      <c r="F156" s="685">
        <f>D156-E156</f>
        <v>2</v>
      </c>
      <c r="G156" s="235"/>
      <c r="H156" s="319">
        <f>F156*G156</f>
        <v>0</v>
      </c>
    </row>
    <row r="157" spans="1:7" ht="15">
      <c r="A157" s="288"/>
      <c r="B157" s="224"/>
      <c r="C157" s="410"/>
      <c r="D157" s="688"/>
      <c r="E157" s="688"/>
      <c r="F157" s="689"/>
      <c r="G157" s="216"/>
    </row>
    <row r="158" spans="1:7" ht="85.5">
      <c r="A158" s="288" t="s">
        <v>1798</v>
      </c>
      <c r="B158" s="234" t="s">
        <v>3325</v>
      </c>
      <c r="C158" s="410"/>
      <c r="D158" s="688"/>
      <c r="E158" s="688"/>
      <c r="F158" s="689"/>
      <c r="G158" s="216"/>
    </row>
    <row r="159" spans="1:7" ht="15">
      <c r="A159" s="289" t="s">
        <v>1727</v>
      </c>
      <c r="B159" s="224" t="s">
        <v>1783</v>
      </c>
      <c r="C159" s="410"/>
      <c r="D159" s="688"/>
      <c r="E159" s="688"/>
      <c r="F159" s="689"/>
      <c r="G159" s="216"/>
    </row>
    <row r="160" spans="1:8" ht="15">
      <c r="A160" s="289" t="s">
        <v>1713</v>
      </c>
      <c r="B160" s="224" t="s">
        <v>1792</v>
      </c>
      <c r="C160" s="410" t="s">
        <v>96</v>
      </c>
      <c r="D160" s="688">
        <v>32</v>
      </c>
      <c r="E160" s="688">
        <v>0</v>
      </c>
      <c r="F160" s="685">
        <f>D160-E160</f>
        <v>32</v>
      </c>
      <c r="G160" s="235"/>
      <c r="H160" s="319">
        <f>F160*G160</f>
        <v>0</v>
      </c>
    </row>
    <row r="161" spans="1:7" ht="15">
      <c r="A161" s="289"/>
      <c r="B161" s="224"/>
      <c r="C161" s="410"/>
      <c r="D161" s="688"/>
      <c r="E161" s="688"/>
      <c r="F161" s="689"/>
      <c r="G161" s="216"/>
    </row>
    <row r="162" spans="1:7" ht="43.5">
      <c r="A162" s="288" t="s">
        <v>1799</v>
      </c>
      <c r="B162" s="224" t="s">
        <v>3326</v>
      </c>
      <c r="C162" s="410"/>
      <c r="D162" s="688"/>
      <c r="E162" s="688"/>
      <c r="F162" s="689"/>
      <c r="G162" s="216"/>
    </row>
    <row r="163" spans="1:7" ht="15">
      <c r="A163" s="289" t="s">
        <v>1727</v>
      </c>
      <c r="B163" s="224" t="s">
        <v>1788</v>
      </c>
      <c r="C163" s="410"/>
      <c r="D163" s="688"/>
      <c r="E163" s="688"/>
      <c r="F163" s="689"/>
      <c r="G163" s="216"/>
    </row>
    <row r="164" spans="1:7" ht="15">
      <c r="A164" s="289" t="s">
        <v>1713</v>
      </c>
      <c r="B164" s="224" t="s">
        <v>1800</v>
      </c>
      <c r="C164" s="410"/>
      <c r="D164" s="688"/>
      <c r="E164" s="688"/>
      <c r="F164" s="689"/>
      <c r="G164" s="216"/>
    </row>
    <row r="165" spans="1:8" ht="15">
      <c r="A165" s="288"/>
      <c r="B165" s="224" t="s">
        <v>1801</v>
      </c>
      <c r="C165" s="410" t="s">
        <v>96</v>
      </c>
      <c r="D165" s="688">
        <v>2</v>
      </c>
      <c r="E165" s="688">
        <v>0</v>
      </c>
      <c r="F165" s="685">
        <f>D165-E165</f>
        <v>2</v>
      </c>
      <c r="G165" s="235"/>
      <c r="H165" s="319">
        <f>F165*G165</f>
        <v>0</v>
      </c>
    </row>
    <row r="166" spans="1:7" ht="15">
      <c r="A166" s="289"/>
      <c r="B166" s="224"/>
      <c r="C166" s="410"/>
      <c r="D166" s="688"/>
      <c r="E166" s="688"/>
      <c r="F166" s="689"/>
      <c r="G166" s="216"/>
    </row>
    <row r="167" spans="1:7" ht="43.5">
      <c r="A167" s="288" t="s">
        <v>1802</v>
      </c>
      <c r="B167" s="224" t="s">
        <v>3327</v>
      </c>
      <c r="C167" s="410"/>
      <c r="D167" s="688"/>
      <c r="E167" s="688"/>
      <c r="F167" s="689"/>
      <c r="G167" s="216"/>
    </row>
    <row r="168" spans="1:7" ht="15">
      <c r="A168" s="289" t="s">
        <v>1727</v>
      </c>
      <c r="B168" s="224" t="s">
        <v>1788</v>
      </c>
      <c r="C168" s="410"/>
      <c r="D168" s="688"/>
      <c r="E168" s="688"/>
      <c r="F168" s="689"/>
      <c r="G168" s="216"/>
    </row>
    <row r="169" spans="1:7" ht="15">
      <c r="A169" s="289" t="s">
        <v>1713</v>
      </c>
      <c r="B169" s="224"/>
      <c r="C169" s="410"/>
      <c r="D169" s="688"/>
      <c r="E169" s="688"/>
      <c r="F169" s="689"/>
      <c r="G169" s="216"/>
    </row>
    <row r="170" spans="1:8" ht="15">
      <c r="A170" s="288"/>
      <c r="B170" s="224" t="s">
        <v>1803</v>
      </c>
      <c r="C170" s="410" t="s">
        <v>96</v>
      </c>
      <c r="D170" s="688">
        <v>2</v>
      </c>
      <c r="E170" s="688">
        <v>0</v>
      </c>
      <c r="F170" s="685">
        <f>D170-E170</f>
        <v>2</v>
      </c>
      <c r="G170" s="235"/>
      <c r="H170" s="319">
        <f>F170*G170</f>
        <v>0</v>
      </c>
    </row>
    <row r="171" spans="1:7" ht="15">
      <c r="A171" s="288"/>
      <c r="B171" s="224"/>
      <c r="C171" s="410"/>
      <c r="D171" s="688"/>
      <c r="E171" s="688"/>
      <c r="F171" s="689"/>
      <c r="G171" s="216"/>
    </row>
    <row r="172" spans="1:7" ht="72">
      <c r="A172" s="288" t="s">
        <v>1804</v>
      </c>
      <c r="B172" s="224" t="s">
        <v>3328</v>
      </c>
      <c r="C172" s="410"/>
      <c r="D172" s="688"/>
      <c r="E172" s="688"/>
      <c r="F172" s="689"/>
      <c r="G172" s="216"/>
    </row>
    <row r="173" spans="1:7" ht="15">
      <c r="A173" s="289" t="s">
        <v>1727</v>
      </c>
      <c r="B173" s="224" t="s">
        <v>1783</v>
      </c>
      <c r="C173" s="410"/>
      <c r="D173" s="688"/>
      <c r="E173" s="688"/>
      <c r="F173" s="689"/>
      <c r="G173" s="216"/>
    </row>
    <row r="174" spans="1:8" ht="15">
      <c r="A174" s="289" t="s">
        <v>1713</v>
      </c>
      <c r="B174" s="224" t="s">
        <v>1805</v>
      </c>
      <c r="C174" s="410" t="s">
        <v>96</v>
      </c>
      <c r="D174" s="688">
        <v>1</v>
      </c>
      <c r="E174" s="688">
        <v>0</v>
      </c>
      <c r="F174" s="685">
        <f>D174-E174</f>
        <v>1</v>
      </c>
      <c r="G174" s="235"/>
      <c r="H174" s="319">
        <f>F174*G174</f>
        <v>0</v>
      </c>
    </row>
    <row r="175" spans="1:7" ht="15">
      <c r="A175" s="288"/>
      <c r="B175" s="224"/>
      <c r="C175" s="410"/>
      <c r="D175" s="688"/>
      <c r="E175" s="688"/>
      <c r="F175" s="689"/>
      <c r="G175" s="216"/>
    </row>
    <row r="176" spans="1:7" ht="72">
      <c r="A176" s="288" t="s">
        <v>1806</v>
      </c>
      <c r="B176" s="224" t="s">
        <v>3329</v>
      </c>
      <c r="C176" s="410"/>
      <c r="D176" s="688"/>
      <c r="E176" s="688"/>
      <c r="F176" s="689"/>
      <c r="G176" s="216"/>
    </row>
    <row r="177" spans="1:7" ht="15">
      <c r="A177" s="289" t="s">
        <v>1727</v>
      </c>
      <c r="B177" s="224" t="s">
        <v>1788</v>
      </c>
      <c r="C177" s="410"/>
      <c r="D177" s="688"/>
      <c r="E177" s="688"/>
      <c r="F177" s="689"/>
      <c r="G177" s="216"/>
    </row>
    <row r="178" spans="1:7" ht="15">
      <c r="A178" s="289" t="s">
        <v>1713</v>
      </c>
      <c r="B178" s="224"/>
      <c r="C178" s="410"/>
      <c r="D178" s="688"/>
      <c r="E178" s="688"/>
      <c r="F178" s="689"/>
      <c r="G178" s="216"/>
    </row>
    <row r="179" spans="1:8" ht="15">
      <c r="A179" s="288"/>
      <c r="B179" s="224" t="s">
        <v>1807</v>
      </c>
      <c r="C179" s="410" t="s">
        <v>96</v>
      </c>
      <c r="D179" s="688">
        <v>2</v>
      </c>
      <c r="E179" s="688">
        <v>0</v>
      </c>
      <c r="F179" s="685">
        <f>D179-E179</f>
        <v>2</v>
      </c>
      <c r="G179" s="235"/>
      <c r="H179" s="319">
        <f>F179*G179</f>
        <v>0</v>
      </c>
    </row>
    <row r="180" spans="1:7" ht="15">
      <c r="A180" s="288"/>
      <c r="B180" s="224"/>
      <c r="C180" s="410"/>
      <c r="D180" s="688"/>
      <c r="E180" s="688"/>
      <c r="F180" s="689"/>
      <c r="G180" s="216"/>
    </row>
    <row r="181" spans="1:7" ht="72">
      <c r="A181" s="288" t="s">
        <v>1808</v>
      </c>
      <c r="B181" s="224" t="s">
        <v>3330</v>
      </c>
      <c r="C181" s="410"/>
      <c r="D181" s="688"/>
      <c r="E181" s="688"/>
      <c r="F181" s="689"/>
      <c r="G181" s="216"/>
    </row>
    <row r="182" spans="1:7" ht="15">
      <c r="A182" s="289" t="s">
        <v>1727</v>
      </c>
      <c r="B182" s="224" t="s">
        <v>1783</v>
      </c>
      <c r="C182" s="410"/>
      <c r="D182" s="688"/>
      <c r="E182" s="688"/>
      <c r="F182" s="689"/>
      <c r="G182" s="216"/>
    </row>
    <row r="183" spans="1:8" ht="15">
      <c r="A183" s="289" t="s">
        <v>1713</v>
      </c>
      <c r="B183" s="224" t="s">
        <v>1809</v>
      </c>
      <c r="C183" s="410" t="s">
        <v>96</v>
      </c>
      <c r="D183" s="688">
        <v>2</v>
      </c>
      <c r="E183" s="688">
        <v>0</v>
      </c>
      <c r="F183" s="685">
        <f>D183-E183</f>
        <v>2</v>
      </c>
      <c r="G183" s="235"/>
      <c r="H183" s="319">
        <f>F183*G183</f>
        <v>0</v>
      </c>
    </row>
    <row r="184" spans="1:7" ht="15">
      <c r="A184" s="289"/>
      <c r="B184" s="224"/>
      <c r="C184" s="410"/>
      <c r="D184" s="688"/>
      <c r="E184" s="688"/>
      <c r="F184" s="689"/>
      <c r="G184" s="216"/>
    </row>
    <row r="185" spans="1:7" ht="72">
      <c r="A185" s="288" t="s">
        <v>1810</v>
      </c>
      <c r="B185" s="224" t="s">
        <v>3331</v>
      </c>
      <c r="C185" s="410"/>
      <c r="D185" s="688"/>
      <c r="E185" s="688"/>
      <c r="F185" s="689"/>
      <c r="G185" s="216"/>
    </row>
    <row r="186" spans="1:7" ht="15">
      <c r="A186" s="289" t="s">
        <v>1727</v>
      </c>
      <c r="B186" s="224" t="s">
        <v>1788</v>
      </c>
      <c r="C186" s="410"/>
      <c r="D186" s="688"/>
      <c r="E186" s="688"/>
      <c r="F186" s="689"/>
      <c r="G186" s="216"/>
    </row>
    <row r="187" spans="1:7" ht="15">
      <c r="A187" s="289" t="s">
        <v>1713</v>
      </c>
      <c r="B187" s="224" t="s">
        <v>1794</v>
      </c>
      <c r="C187" s="410"/>
      <c r="D187" s="688"/>
      <c r="E187" s="688"/>
      <c r="F187" s="689"/>
      <c r="G187" s="216"/>
    </row>
    <row r="188" spans="1:8" ht="15">
      <c r="A188" s="288"/>
      <c r="B188" s="224" t="s">
        <v>1811</v>
      </c>
      <c r="C188" s="410" t="s">
        <v>96</v>
      </c>
      <c r="D188" s="688">
        <v>37</v>
      </c>
      <c r="E188" s="688">
        <v>0</v>
      </c>
      <c r="F188" s="685">
        <f>D188-E188</f>
        <v>37</v>
      </c>
      <c r="G188" s="235"/>
      <c r="H188" s="319">
        <f>F188*G188</f>
        <v>0</v>
      </c>
    </row>
    <row r="189" spans="1:7" ht="15">
      <c r="A189" s="288"/>
      <c r="B189" s="224"/>
      <c r="C189" s="410"/>
      <c r="D189" s="688"/>
      <c r="E189" s="688"/>
      <c r="F189" s="689"/>
      <c r="G189" s="216"/>
    </row>
    <row r="190" spans="1:7" ht="42.75">
      <c r="A190" s="288" t="s">
        <v>1812</v>
      </c>
      <c r="B190" s="293" t="s">
        <v>1813</v>
      </c>
      <c r="C190" s="410"/>
      <c r="D190" s="688"/>
      <c r="E190" s="688"/>
      <c r="F190" s="689"/>
      <c r="G190" s="216"/>
    </row>
    <row r="191" spans="1:7" ht="15">
      <c r="A191" s="289" t="s">
        <v>1727</v>
      </c>
      <c r="B191" s="224" t="s">
        <v>1788</v>
      </c>
      <c r="C191" s="410"/>
      <c r="D191" s="688"/>
      <c r="E191" s="688"/>
      <c r="F191" s="689"/>
      <c r="G191" s="216"/>
    </row>
    <row r="192" spans="1:7" ht="15">
      <c r="A192" s="289" t="s">
        <v>1713</v>
      </c>
      <c r="B192" s="224" t="s">
        <v>1794</v>
      </c>
      <c r="C192" s="410"/>
      <c r="D192" s="688"/>
      <c r="E192" s="688"/>
      <c r="F192" s="689"/>
      <c r="G192" s="216"/>
    </row>
    <row r="193" spans="1:8" ht="15">
      <c r="A193" s="288"/>
      <c r="B193" s="224" t="s">
        <v>1814</v>
      </c>
      <c r="C193" s="410" t="s">
        <v>96</v>
      </c>
      <c r="D193" s="688">
        <v>1</v>
      </c>
      <c r="E193" s="688">
        <v>0</v>
      </c>
      <c r="F193" s="685">
        <f>D193-E193</f>
        <v>1</v>
      </c>
      <c r="G193" s="235"/>
      <c r="H193" s="319">
        <f>F193*G193</f>
        <v>0</v>
      </c>
    </row>
    <row r="194" spans="1:7" ht="15">
      <c r="A194" s="288"/>
      <c r="B194" s="224"/>
      <c r="C194" s="410"/>
      <c r="D194" s="688"/>
      <c r="E194" s="688"/>
      <c r="F194" s="689"/>
      <c r="G194" s="216"/>
    </row>
    <row r="195" spans="1:7" ht="89.25" customHeight="1">
      <c r="A195" s="288" t="s">
        <v>1815</v>
      </c>
      <c r="B195" s="234" t="s">
        <v>3332</v>
      </c>
      <c r="C195" s="410"/>
      <c r="D195" s="688"/>
      <c r="E195" s="688"/>
      <c r="F195" s="689"/>
      <c r="G195" s="216"/>
    </row>
    <row r="196" spans="1:7" ht="15">
      <c r="A196" s="289" t="s">
        <v>1727</v>
      </c>
      <c r="B196" s="224" t="s">
        <v>1783</v>
      </c>
      <c r="C196" s="410"/>
      <c r="D196" s="688"/>
      <c r="E196" s="688"/>
      <c r="F196" s="689"/>
      <c r="G196" s="216"/>
    </row>
    <row r="197" spans="1:8" ht="15">
      <c r="A197" s="289" t="s">
        <v>1713</v>
      </c>
      <c r="B197" s="224" t="s">
        <v>1816</v>
      </c>
      <c r="C197" s="410" t="s">
        <v>96</v>
      </c>
      <c r="D197" s="688">
        <v>1</v>
      </c>
      <c r="E197" s="688">
        <v>0</v>
      </c>
      <c r="F197" s="685">
        <f>D197-E197</f>
        <v>1</v>
      </c>
      <c r="G197" s="235"/>
      <c r="H197" s="319">
        <f>F197*G197</f>
        <v>0</v>
      </c>
    </row>
    <row r="198" spans="1:7" ht="15">
      <c r="A198" s="288"/>
      <c r="B198" s="224"/>
      <c r="C198" s="410"/>
      <c r="D198" s="688"/>
      <c r="E198" s="688"/>
      <c r="F198" s="689"/>
      <c r="G198" s="216"/>
    </row>
    <row r="199" spans="1:7" ht="71.25">
      <c r="A199" s="288" t="s">
        <v>1817</v>
      </c>
      <c r="B199" s="293" t="s">
        <v>1818</v>
      </c>
      <c r="C199" s="410"/>
      <c r="D199" s="688"/>
      <c r="E199" s="688"/>
      <c r="F199" s="689"/>
      <c r="G199" s="216"/>
    </row>
    <row r="200" spans="1:7" ht="15">
      <c r="A200" s="289" t="s">
        <v>1727</v>
      </c>
      <c r="B200" s="224" t="s">
        <v>1788</v>
      </c>
      <c r="C200" s="410"/>
      <c r="D200" s="688"/>
      <c r="E200" s="688"/>
      <c r="F200" s="689"/>
      <c r="G200" s="216"/>
    </row>
    <row r="201" spans="1:7" ht="15">
      <c r="A201" s="289" t="s">
        <v>1713</v>
      </c>
      <c r="B201" s="224" t="s">
        <v>1819</v>
      </c>
      <c r="C201" s="410"/>
      <c r="D201" s="688"/>
      <c r="E201" s="688"/>
      <c r="F201" s="689"/>
      <c r="G201" s="216"/>
    </row>
    <row r="202" spans="1:8" ht="15">
      <c r="A202" s="288"/>
      <c r="B202" s="224" t="s">
        <v>1820</v>
      </c>
      <c r="C202" s="410" t="s">
        <v>96</v>
      </c>
      <c r="D202" s="688">
        <v>4.3</v>
      </c>
      <c r="E202" s="688">
        <v>0</v>
      </c>
      <c r="F202" s="685">
        <f>D202-E202</f>
        <v>4.3</v>
      </c>
      <c r="G202" s="235"/>
      <c r="H202" s="319">
        <f>F202*G202</f>
        <v>0</v>
      </c>
    </row>
    <row r="203" spans="1:7" ht="15">
      <c r="A203" s="288"/>
      <c r="B203" s="224"/>
      <c r="C203" s="410"/>
      <c r="D203" s="688"/>
      <c r="E203" s="688"/>
      <c r="F203" s="689"/>
      <c r="G203" s="216"/>
    </row>
    <row r="204" spans="1:7" ht="71.25">
      <c r="A204" s="288" t="s">
        <v>1821</v>
      </c>
      <c r="B204" s="293" t="s">
        <v>3333</v>
      </c>
      <c r="C204" s="410"/>
      <c r="D204" s="688"/>
      <c r="E204" s="688"/>
      <c r="F204" s="689"/>
      <c r="G204" s="216"/>
    </row>
    <row r="205" spans="1:7" ht="15">
      <c r="A205" s="289" t="s">
        <v>1727</v>
      </c>
      <c r="B205" s="224" t="s">
        <v>1822</v>
      </c>
      <c r="C205" s="410"/>
      <c r="D205" s="688"/>
      <c r="E205" s="688"/>
      <c r="F205" s="689"/>
      <c r="G205" s="216"/>
    </row>
    <row r="206" spans="1:7" ht="15">
      <c r="A206" s="289" t="s">
        <v>1713</v>
      </c>
      <c r="B206" s="224"/>
      <c r="C206" s="410"/>
      <c r="D206" s="688"/>
      <c r="E206" s="688"/>
      <c r="F206" s="689"/>
      <c r="G206" s="216"/>
    </row>
    <row r="207" spans="1:8" ht="15">
      <c r="A207" s="288"/>
      <c r="B207" s="224" t="s">
        <v>1820</v>
      </c>
      <c r="C207" s="410" t="s">
        <v>96</v>
      </c>
      <c r="D207" s="688">
        <v>1</v>
      </c>
      <c r="E207" s="688">
        <v>0</v>
      </c>
      <c r="F207" s="685">
        <f>D207-E207</f>
        <v>1</v>
      </c>
      <c r="G207" s="235"/>
      <c r="H207" s="319">
        <f>F207*G207</f>
        <v>0</v>
      </c>
    </row>
    <row r="208" spans="1:7" ht="15">
      <c r="A208" s="288"/>
      <c r="B208" s="224"/>
      <c r="C208" s="410"/>
      <c r="D208" s="688"/>
      <c r="E208" s="688"/>
      <c r="F208" s="689"/>
      <c r="G208" s="216"/>
    </row>
    <row r="209" spans="1:7" ht="78" customHeight="1">
      <c r="A209" s="288" t="s">
        <v>1823</v>
      </c>
      <c r="B209" s="234" t="s">
        <v>3334</v>
      </c>
      <c r="C209" s="410"/>
      <c r="D209" s="688"/>
      <c r="E209" s="688"/>
      <c r="F209" s="689"/>
      <c r="G209" s="216"/>
    </row>
    <row r="210" spans="1:7" ht="15">
      <c r="A210" s="289" t="s">
        <v>1727</v>
      </c>
      <c r="B210" s="224" t="s">
        <v>1783</v>
      </c>
      <c r="C210" s="410"/>
      <c r="D210" s="688"/>
      <c r="E210" s="688"/>
      <c r="F210" s="689"/>
      <c r="G210" s="216"/>
    </row>
    <row r="211" spans="1:8" ht="15">
      <c r="A211" s="289" t="s">
        <v>1713</v>
      </c>
      <c r="B211" s="224" t="s">
        <v>1824</v>
      </c>
      <c r="C211" s="410" t="s">
        <v>96</v>
      </c>
      <c r="D211" s="688">
        <v>5</v>
      </c>
      <c r="E211" s="688">
        <v>0</v>
      </c>
      <c r="F211" s="685">
        <f>D211-E211</f>
        <v>5</v>
      </c>
      <c r="G211" s="235"/>
      <c r="H211" s="319">
        <f>F211*G211</f>
        <v>0</v>
      </c>
    </row>
    <row r="212" spans="1:7" ht="15">
      <c r="A212" s="288"/>
      <c r="B212" s="224"/>
      <c r="C212" s="410"/>
      <c r="D212" s="688"/>
      <c r="E212" s="688"/>
      <c r="F212" s="689"/>
      <c r="G212" s="216"/>
    </row>
    <row r="213" spans="1:7" ht="57.75">
      <c r="A213" s="288" t="s">
        <v>1825</v>
      </c>
      <c r="B213" s="224" t="s">
        <v>3335</v>
      </c>
      <c r="C213" s="410"/>
      <c r="D213" s="688"/>
      <c r="E213" s="688"/>
      <c r="F213" s="689"/>
      <c r="G213" s="216"/>
    </row>
    <row r="214" spans="1:7" ht="15">
      <c r="A214" s="289" t="s">
        <v>1727</v>
      </c>
      <c r="B214" s="224" t="s">
        <v>1826</v>
      </c>
      <c r="C214" s="410"/>
      <c r="D214" s="688"/>
      <c r="E214" s="688"/>
      <c r="F214" s="689"/>
      <c r="G214" s="216"/>
    </row>
    <row r="215" spans="1:7" ht="15">
      <c r="A215" s="289" t="s">
        <v>1713</v>
      </c>
      <c r="B215" s="224" t="s">
        <v>1827</v>
      </c>
      <c r="C215" s="410"/>
      <c r="D215" s="688"/>
      <c r="E215" s="688"/>
      <c r="F215" s="689"/>
      <c r="G215" s="216"/>
    </row>
    <row r="216" spans="1:8" ht="15">
      <c r="A216" s="289"/>
      <c r="B216" s="224" t="s">
        <v>1828</v>
      </c>
      <c r="C216" s="410" t="s">
        <v>96</v>
      </c>
      <c r="D216" s="688">
        <v>5</v>
      </c>
      <c r="E216" s="688">
        <v>4</v>
      </c>
      <c r="F216" s="685">
        <f>D216-E216</f>
        <v>1</v>
      </c>
      <c r="G216" s="235"/>
      <c r="H216" s="319">
        <f>F216*G216</f>
        <v>0</v>
      </c>
    </row>
    <row r="217" spans="1:7" ht="15">
      <c r="A217" s="288"/>
      <c r="B217" s="224"/>
      <c r="C217" s="410"/>
      <c r="D217" s="688"/>
      <c r="E217" s="688"/>
      <c r="F217" s="689"/>
      <c r="G217" s="216"/>
    </row>
    <row r="218" spans="1:7" ht="42.75">
      <c r="A218" s="288" t="s">
        <v>1829</v>
      </c>
      <c r="B218" s="462" t="s">
        <v>3336</v>
      </c>
      <c r="C218" s="410"/>
      <c r="D218" s="688"/>
      <c r="E218" s="688"/>
      <c r="F218" s="689"/>
      <c r="G218" s="216"/>
    </row>
    <row r="219" spans="1:7" ht="15">
      <c r="A219" s="289" t="s">
        <v>1727</v>
      </c>
      <c r="B219" s="224" t="s">
        <v>1788</v>
      </c>
      <c r="C219" s="410"/>
      <c r="D219" s="688"/>
      <c r="E219" s="688"/>
      <c r="F219" s="689"/>
      <c r="G219" s="216"/>
    </row>
    <row r="220" spans="1:8" ht="15">
      <c r="A220" s="289" t="s">
        <v>1713</v>
      </c>
      <c r="B220" s="224" t="s">
        <v>1830</v>
      </c>
      <c r="C220" s="410" t="s">
        <v>96</v>
      </c>
      <c r="D220" s="688">
        <v>21</v>
      </c>
      <c r="E220" s="688">
        <v>1</v>
      </c>
      <c r="F220" s="685">
        <f>D220-E220</f>
        <v>20</v>
      </c>
      <c r="G220" s="235"/>
      <c r="H220" s="319">
        <f>F220*G220</f>
        <v>0</v>
      </c>
    </row>
    <row r="221" spans="1:7" ht="15">
      <c r="A221" s="288"/>
      <c r="B221" s="224"/>
      <c r="C221" s="410"/>
      <c r="D221" s="688"/>
      <c r="E221" s="688"/>
      <c r="F221" s="689"/>
      <c r="G221" s="216"/>
    </row>
    <row r="222" spans="1:7" ht="57.75">
      <c r="A222" s="288" t="s">
        <v>1831</v>
      </c>
      <c r="B222" s="224" t="s">
        <v>3337</v>
      </c>
      <c r="C222" s="410"/>
      <c r="D222" s="688"/>
      <c r="E222" s="688"/>
      <c r="F222" s="689"/>
      <c r="G222" s="216"/>
    </row>
    <row r="223" spans="1:7" ht="15">
      <c r="A223" s="289" t="s">
        <v>1727</v>
      </c>
      <c r="B223" s="224" t="s">
        <v>1783</v>
      </c>
      <c r="C223" s="410"/>
      <c r="D223" s="688"/>
      <c r="E223" s="688"/>
      <c r="F223" s="689"/>
      <c r="G223" s="216"/>
    </row>
    <row r="224" spans="1:8" ht="15">
      <c r="A224" s="289" t="s">
        <v>1713</v>
      </c>
      <c r="B224" s="224" t="s">
        <v>1832</v>
      </c>
      <c r="C224" s="410" t="s">
        <v>96</v>
      </c>
      <c r="D224" s="688">
        <v>21</v>
      </c>
      <c r="E224" s="688">
        <v>21</v>
      </c>
      <c r="F224" s="685">
        <f>D224-E224</f>
        <v>0</v>
      </c>
      <c r="G224" s="235"/>
      <c r="H224" s="319">
        <f>F224*G224</f>
        <v>0</v>
      </c>
    </row>
    <row r="225" spans="1:7" ht="15">
      <c r="A225" s="288"/>
      <c r="B225" s="224"/>
      <c r="C225" s="410"/>
      <c r="D225" s="688"/>
      <c r="E225" s="688"/>
      <c r="F225" s="689"/>
      <c r="G225" s="216"/>
    </row>
    <row r="226" spans="1:7" ht="29.25">
      <c r="A226" s="288" t="s">
        <v>1833</v>
      </c>
      <c r="B226" s="224" t="s">
        <v>3338</v>
      </c>
      <c r="C226" s="410"/>
      <c r="D226" s="688"/>
      <c r="E226" s="688"/>
      <c r="F226" s="689"/>
      <c r="G226" s="216"/>
    </row>
    <row r="227" spans="1:8" ht="15">
      <c r="A227" s="289"/>
      <c r="B227" s="224"/>
      <c r="C227" s="410" t="s">
        <v>96</v>
      </c>
      <c r="D227" s="688">
        <v>11</v>
      </c>
      <c r="E227" s="688">
        <v>0</v>
      </c>
      <c r="F227" s="685">
        <f>D227-E227</f>
        <v>11</v>
      </c>
      <c r="G227" s="235"/>
      <c r="H227" s="319">
        <f>F227*G227</f>
        <v>0</v>
      </c>
    </row>
    <row r="228" spans="1:7" ht="15">
      <c r="A228" s="288"/>
      <c r="B228" s="224"/>
      <c r="C228" s="410"/>
      <c r="D228" s="688"/>
      <c r="E228" s="688"/>
      <c r="F228" s="689"/>
      <c r="G228" s="216"/>
    </row>
    <row r="229" spans="1:7" ht="43.5">
      <c r="A229" s="288" t="s">
        <v>1834</v>
      </c>
      <c r="B229" s="224" t="s">
        <v>1835</v>
      </c>
      <c r="C229" s="410"/>
      <c r="D229" s="688"/>
      <c r="E229" s="688"/>
      <c r="F229" s="689"/>
      <c r="G229" s="216"/>
    </row>
    <row r="230" spans="1:7" ht="15">
      <c r="A230" s="289" t="s">
        <v>1727</v>
      </c>
      <c r="B230" s="224"/>
      <c r="C230" s="410"/>
      <c r="D230" s="688"/>
      <c r="E230" s="688"/>
      <c r="F230" s="689"/>
      <c r="G230" s="216"/>
    </row>
    <row r="231" spans="1:8" ht="15">
      <c r="A231" s="289" t="s">
        <v>1713</v>
      </c>
      <c r="B231" s="224"/>
      <c r="C231" s="410" t="s">
        <v>96</v>
      </c>
      <c r="D231" s="672">
        <v>13</v>
      </c>
      <c r="E231" s="672">
        <v>0</v>
      </c>
      <c r="F231" s="685">
        <f>D231-E231</f>
        <v>13</v>
      </c>
      <c r="G231" s="235"/>
      <c r="H231" s="319">
        <f>F231*G231</f>
        <v>0</v>
      </c>
    </row>
    <row r="232" spans="1:7" ht="15">
      <c r="A232" s="288"/>
      <c r="B232" s="224"/>
      <c r="C232" s="410"/>
      <c r="D232" s="688"/>
      <c r="E232" s="688"/>
      <c r="F232" s="689"/>
      <c r="G232" s="216"/>
    </row>
    <row r="233" spans="1:7" ht="86.25">
      <c r="A233" s="288" t="s">
        <v>1836</v>
      </c>
      <c r="B233" s="224" t="s">
        <v>3323</v>
      </c>
      <c r="C233" s="410"/>
      <c r="D233" s="688"/>
      <c r="E233" s="688"/>
      <c r="F233" s="689"/>
      <c r="G233" s="216"/>
    </row>
    <row r="234" spans="1:7" ht="15">
      <c r="A234" s="289" t="s">
        <v>1727</v>
      </c>
      <c r="B234" s="224" t="s">
        <v>1783</v>
      </c>
      <c r="C234" s="410"/>
      <c r="D234" s="688"/>
      <c r="E234" s="688"/>
      <c r="F234" s="689"/>
      <c r="G234" s="216"/>
    </row>
    <row r="235" spans="1:8" ht="15">
      <c r="A235" s="289" t="s">
        <v>1713</v>
      </c>
      <c r="B235" s="224" t="s">
        <v>1837</v>
      </c>
      <c r="C235" s="410" t="s">
        <v>96</v>
      </c>
      <c r="D235" s="688">
        <v>0</v>
      </c>
      <c r="E235" s="688">
        <v>0</v>
      </c>
      <c r="F235" s="685">
        <f>D235-E235</f>
        <v>0</v>
      </c>
      <c r="G235" s="235"/>
      <c r="H235" s="319">
        <f>F235*G235</f>
        <v>0</v>
      </c>
    </row>
    <row r="236" spans="1:7" ht="15">
      <c r="A236" s="288"/>
      <c r="B236" s="224"/>
      <c r="C236" s="410"/>
      <c r="D236" s="688"/>
      <c r="E236" s="688"/>
      <c r="F236" s="689"/>
      <c r="G236" s="216"/>
    </row>
    <row r="237" spans="1:7" ht="114.75">
      <c r="A237" s="288" t="s">
        <v>1838</v>
      </c>
      <c r="B237" s="224" t="s">
        <v>3339</v>
      </c>
      <c r="C237" s="410"/>
      <c r="D237" s="688"/>
      <c r="E237" s="688"/>
      <c r="F237" s="689"/>
      <c r="G237" s="216"/>
    </row>
    <row r="238" spans="1:7" ht="15">
      <c r="A238" s="289" t="s">
        <v>1727</v>
      </c>
      <c r="B238" s="224" t="s">
        <v>1783</v>
      </c>
      <c r="C238" s="410"/>
      <c r="D238" s="688"/>
      <c r="E238" s="688"/>
      <c r="F238" s="689"/>
      <c r="G238" s="216"/>
    </row>
    <row r="239" spans="1:8" ht="15">
      <c r="A239" s="289" t="s">
        <v>1713</v>
      </c>
      <c r="B239" s="224" t="s">
        <v>1839</v>
      </c>
      <c r="C239" s="410" t="s">
        <v>96</v>
      </c>
      <c r="D239" s="688">
        <v>1</v>
      </c>
      <c r="E239" s="688">
        <v>0</v>
      </c>
      <c r="F239" s="685">
        <f>D239-E239</f>
        <v>1</v>
      </c>
      <c r="G239" s="235"/>
      <c r="H239" s="319">
        <f>F239*G239</f>
        <v>0</v>
      </c>
    </row>
    <row r="240" spans="1:7" ht="15">
      <c r="A240" s="288"/>
      <c r="B240" s="224"/>
      <c r="C240" s="410"/>
      <c r="D240" s="688"/>
      <c r="E240" s="688"/>
      <c r="F240" s="689"/>
      <c r="G240" s="216"/>
    </row>
    <row r="241" spans="1:7" ht="72">
      <c r="A241" s="288" t="s">
        <v>1840</v>
      </c>
      <c r="B241" s="224" t="s">
        <v>1841</v>
      </c>
      <c r="C241" s="410"/>
      <c r="D241" s="688"/>
      <c r="E241" s="688"/>
      <c r="F241" s="689"/>
      <c r="G241" s="216"/>
    </row>
    <row r="242" spans="1:7" ht="15">
      <c r="A242" s="289" t="s">
        <v>1727</v>
      </c>
      <c r="B242" s="224" t="s">
        <v>1783</v>
      </c>
      <c r="C242" s="410"/>
      <c r="D242" s="688"/>
      <c r="E242" s="688"/>
      <c r="F242" s="689"/>
      <c r="G242" s="216"/>
    </row>
    <row r="243" spans="1:8" ht="15">
      <c r="A243" s="289" t="s">
        <v>1713</v>
      </c>
      <c r="B243" s="224" t="s">
        <v>1842</v>
      </c>
      <c r="C243" s="410" t="s">
        <v>96</v>
      </c>
      <c r="D243" s="688">
        <v>3</v>
      </c>
      <c r="E243" s="688">
        <v>0</v>
      </c>
      <c r="F243" s="685">
        <f>D243-E243</f>
        <v>3</v>
      </c>
      <c r="G243" s="235"/>
      <c r="H243" s="319">
        <f>F243*G243</f>
        <v>0</v>
      </c>
    </row>
    <row r="244" spans="1:7" ht="15">
      <c r="A244" s="288"/>
      <c r="B244" s="224"/>
      <c r="C244" s="410"/>
      <c r="D244" s="688"/>
      <c r="E244" s="688"/>
      <c r="F244" s="689"/>
      <c r="G244" s="216"/>
    </row>
    <row r="245" spans="1:7" ht="72">
      <c r="A245" s="288" t="s">
        <v>1843</v>
      </c>
      <c r="B245" s="224" t="s">
        <v>3340</v>
      </c>
      <c r="C245" s="410"/>
      <c r="D245" s="688"/>
      <c r="E245" s="688"/>
      <c r="F245" s="689"/>
      <c r="G245" s="216"/>
    </row>
    <row r="246" spans="1:7" ht="15">
      <c r="A246" s="289" t="s">
        <v>1727</v>
      </c>
      <c r="B246" s="224" t="s">
        <v>1844</v>
      </c>
      <c r="C246" s="410"/>
      <c r="D246" s="688"/>
      <c r="E246" s="688"/>
      <c r="F246" s="689"/>
      <c r="G246" s="216"/>
    </row>
    <row r="247" spans="1:8" ht="15">
      <c r="A247" s="289" t="s">
        <v>1713</v>
      </c>
      <c r="B247" s="224" t="s">
        <v>1845</v>
      </c>
      <c r="C247" s="410" t="s">
        <v>96</v>
      </c>
      <c r="D247" s="688">
        <v>10</v>
      </c>
      <c r="E247" s="688">
        <v>0</v>
      </c>
      <c r="F247" s="685">
        <f>D247-E247</f>
        <v>10</v>
      </c>
      <c r="G247" s="235"/>
      <c r="H247" s="319">
        <f>F247*G247</f>
        <v>0</v>
      </c>
    </row>
    <row r="248" spans="1:7" ht="15">
      <c r="A248" s="289"/>
      <c r="B248" s="224"/>
      <c r="C248" s="410"/>
      <c r="D248" s="688"/>
      <c r="E248" s="688"/>
      <c r="F248" s="689"/>
      <c r="G248" s="216"/>
    </row>
    <row r="249" spans="1:7" ht="114.75">
      <c r="A249" s="288" t="s">
        <v>1846</v>
      </c>
      <c r="B249" s="293" t="s">
        <v>3341</v>
      </c>
      <c r="C249" s="410"/>
      <c r="D249" s="688"/>
      <c r="E249" s="688"/>
      <c r="F249" s="689"/>
      <c r="G249" s="216"/>
    </row>
    <row r="250" spans="1:7" ht="15">
      <c r="A250" s="289" t="s">
        <v>1727</v>
      </c>
      <c r="B250" s="224" t="s">
        <v>1847</v>
      </c>
      <c r="C250" s="410"/>
      <c r="D250" s="688"/>
      <c r="E250" s="688"/>
      <c r="F250" s="689"/>
      <c r="G250" s="216"/>
    </row>
    <row r="251" spans="1:7" ht="15">
      <c r="A251" s="289" t="s">
        <v>1713</v>
      </c>
      <c r="B251" s="224" t="s">
        <v>1848</v>
      </c>
      <c r="C251" s="410"/>
      <c r="D251" s="688"/>
      <c r="E251" s="688"/>
      <c r="F251" s="689"/>
      <c r="G251" s="216"/>
    </row>
    <row r="252" spans="1:8" ht="15">
      <c r="A252" s="288"/>
      <c r="B252" s="224" t="s">
        <v>1849</v>
      </c>
      <c r="C252" s="410" t="s">
        <v>96</v>
      </c>
      <c r="D252" s="688">
        <v>2</v>
      </c>
      <c r="E252" s="688">
        <v>0</v>
      </c>
      <c r="F252" s="685">
        <f>D252-E252</f>
        <v>2</v>
      </c>
      <c r="G252" s="235"/>
      <c r="H252" s="319">
        <f>F252*G252</f>
        <v>0</v>
      </c>
    </row>
    <row r="253" spans="1:7" ht="15">
      <c r="A253" s="288"/>
      <c r="B253" s="224"/>
      <c r="C253" s="410"/>
      <c r="D253" s="688"/>
      <c r="E253" s="688"/>
      <c r="F253" s="689"/>
      <c r="G253" s="216"/>
    </row>
    <row r="254" spans="1:7" ht="52.5" customHeight="1">
      <c r="A254" s="288" t="s">
        <v>1850</v>
      </c>
      <c r="B254" s="234" t="s">
        <v>3342</v>
      </c>
      <c r="C254" s="410"/>
      <c r="D254" s="688"/>
      <c r="E254" s="688"/>
      <c r="F254" s="689"/>
      <c r="G254" s="216"/>
    </row>
    <row r="255" spans="1:7" ht="15">
      <c r="A255" s="289" t="s">
        <v>1727</v>
      </c>
      <c r="B255" s="224" t="s">
        <v>1847</v>
      </c>
      <c r="C255" s="410"/>
      <c r="D255" s="688"/>
      <c r="E255" s="688"/>
      <c r="F255" s="689"/>
      <c r="G255" s="216"/>
    </row>
    <row r="256" spans="1:7" ht="15">
      <c r="A256" s="289" t="s">
        <v>1713</v>
      </c>
      <c r="B256" s="224" t="s">
        <v>1851</v>
      </c>
      <c r="C256" s="410"/>
      <c r="D256" s="688"/>
      <c r="E256" s="688"/>
      <c r="F256" s="689"/>
      <c r="G256" s="216"/>
    </row>
    <row r="257" spans="1:8" ht="15">
      <c r="A257" s="288"/>
      <c r="B257" s="224" t="s">
        <v>1740</v>
      </c>
      <c r="C257" s="410" t="s">
        <v>96</v>
      </c>
      <c r="D257" s="688">
        <v>2</v>
      </c>
      <c r="E257" s="688">
        <v>0</v>
      </c>
      <c r="F257" s="685">
        <f>D257-E257</f>
        <v>2</v>
      </c>
      <c r="G257" s="235"/>
      <c r="H257" s="319">
        <f>F257*G257</f>
        <v>0</v>
      </c>
    </row>
    <row r="258" spans="1:7" ht="15">
      <c r="A258" s="288"/>
      <c r="B258" s="224"/>
      <c r="C258" s="410"/>
      <c r="D258" s="688"/>
      <c r="E258" s="688"/>
      <c r="F258" s="689"/>
      <c r="G258" s="216"/>
    </row>
    <row r="259" spans="1:7" ht="58.5">
      <c r="A259" s="288" t="s">
        <v>1852</v>
      </c>
      <c r="B259" s="224" t="s">
        <v>3343</v>
      </c>
      <c r="C259" s="410"/>
      <c r="D259" s="688"/>
      <c r="E259" s="688"/>
      <c r="F259" s="689"/>
      <c r="G259" s="216"/>
    </row>
    <row r="260" spans="1:7" ht="15">
      <c r="A260" s="289" t="s">
        <v>1727</v>
      </c>
      <c r="B260" s="224" t="s">
        <v>1847</v>
      </c>
      <c r="C260" s="410"/>
      <c r="D260" s="688"/>
      <c r="E260" s="688"/>
      <c r="F260" s="689"/>
      <c r="G260" s="216"/>
    </row>
    <row r="261" spans="1:7" ht="15">
      <c r="A261" s="289" t="s">
        <v>1713</v>
      </c>
      <c r="B261" s="224" t="s">
        <v>1853</v>
      </c>
      <c r="C261" s="410"/>
      <c r="D261" s="688"/>
      <c r="E261" s="688"/>
      <c r="F261" s="689"/>
      <c r="G261" s="216"/>
    </row>
    <row r="262" spans="1:8" ht="15">
      <c r="A262" s="288"/>
      <c r="B262" s="224" t="s">
        <v>1854</v>
      </c>
      <c r="C262" s="410" t="s">
        <v>96</v>
      </c>
      <c r="D262" s="688">
        <v>2</v>
      </c>
      <c r="E262" s="688">
        <v>0</v>
      </c>
      <c r="F262" s="685">
        <f>D262-E262</f>
        <v>2</v>
      </c>
      <c r="G262" s="235"/>
      <c r="H262" s="319">
        <f>F262*G262</f>
        <v>0</v>
      </c>
    </row>
    <row r="263" spans="1:7" ht="15">
      <c r="A263" s="288"/>
      <c r="B263" s="224"/>
      <c r="C263" s="410"/>
      <c r="D263" s="688"/>
      <c r="E263" s="688"/>
      <c r="F263" s="689"/>
      <c r="G263" s="216"/>
    </row>
    <row r="264" spans="1:7" ht="104.25" customHeight="1">
      <c r="A264" s="288" t="s">
        <v>1855</v>
      </c>
      <c r="B264" s="234" t="s">
        <v>3344</v>
      </c>
      <c r="C264" s="410"/>
      <c r="D264" s="688"/>
      <c r="E264" s="688"/>
      <c r="F264" s="689"/>
      <c r="G264" s="216"/>
    </row>
    <row r="265" spans="1:7" ht="15">
      <c r="A265" s="289" t="s">
        <v>1727</v>
      </c>
      <c r="B265" s="224" t="s">
        <v>1847</v>
      </c>
      <c r="C265" s="410"/>
      <c r="D265" s="688"/>
      <c r="E265" s="688"/>
      <c r="F265" s="689"/>
      <c r="G265" s="216"/>
    </row>
    <row r="266" spans="1:7" ht="15">
      <c r="A266" s="289" t="s">
        <v>1713</v>
      </c>
      <c r="B266" s="224" t="s">
        <v>1856</v>
      </c>
      <c r="C266" s="410"/>
      <c r="D266" s="688"/>
      <c r="E266" s="688"/>
      <c r="F266" s="689"/>
      <c r="G266" s="216"/>
    </row>
    <row r="267" spans="1:8" ht="15">
      <c r="A267" s="288"/>
      <c r="B267" s="224" t="s">
        <v>1857</v>
      </c>
      <c r="C267" s="410" t="s">
        <v>96</v>
      </c>
      <c r="D267" s="688">
        <v>2</v>
      </c>
      <c r="E267" s="688">
        <v>0</v>
      </c>
      <c r="F267" s="685">
        <f>D267-E267</f>
        <v>2</v>
      </c>
      <c r="G267" s="235"/>
      <c r="H267" s="319">
        <f>F267*G267</f>
        <v>0</v>
      </c>
    </row>
    <row r="268" spans="1:7" ht="15">
      <c r="A268" s="288"/>
      <c r="B268" s="224"/>
      <c r="C268" s="410"/>
      <c r="D268" s="688"/>
      <c r="E268" s="688"/>
      <c r="F268" s="689"/>
      <c r="G268" s="216"/>
    </row>
    <row r="269" spans="1:7" ht="58.5">
      <c r="A269" s="288" t="s">
        <v>1858</v>
      </c>
      <c r="B269" s="224" t="s">
        <v>3345</v>
      </c>
      <c r="C269" s="410"/>
      <c r="D269" s="688"/>
      <c r="E269" s="688"/>
      <c r="F269" s="689"/>
      <c r="G269" s="216"/>
    </row>
    <row r="270" spans="1:7" ht="15">
      <c r="A270" s="289" t="s">
        <v>1727</v>
      </c>
      <c r="B270" s="224" t="s">
        <v>1847</v>
      </c>
      <c r="C270" s="410"/>
      <c r="D270" s="688"/>
      <c r="E270" s="688"/>
      <c r="F270" s="689"/>
      <c r="G270" s="216"/>
    </row>
    <row r="271" spans="1:8" ht="15">
      <c r="A271" s="289" t="s">
        <v>1713</v>
      </c>
      <c r="B271" s="224" t="s">
        <v>1859</v>
      </c>
      <c r="C271" s="410" t="s">
        <v>96</v>
      </c>
      <c r="D271" s="688">
        <v>2</v>
      </c>
      <c r="E271" s="688">
        <v>0</v>
      </c>
      <c r="F271" s="685">
        <f>D271-E271</f>
        <v>2</v>
      </c>
      <c r="G271" s="235"/>
      <c r="H271" s="319">
        <f>F271*G271</f>
        <v>0</v>
      </c>
    </row>
    <row r="272" spans="1:7" ht="15">
      <c r="A272" s="288"/>
      <c r="B272" s="224"/>
      <c r="C272" s="410"/>
      <c r="D272" s="688"/>
      <c r="E272" s="688"/>
      <c r="F272" s="689"/>
      <c r="G272" s="216"/>
    </row>
    <row r="273" spans="1:7" ht="44.25">
      <c r="A273" s="288" t="s">
        <v>1860</v>
      </c>
      <c r="B273" s="224" t="s">
        <v>3346</v>
      </c>
      <c r="C273" s="410"/>
      <c r="D273" s="688"/>
      <c r="E273" s="688"/>
      <c r="F273" s="689"/>
      <c r="G273" s="216"/>
    </row>
    <row r="274" spans="1:7" ht="15">
      <c r="A274" s="289" t="s">
        <v>1727</v>
      </c>
      <c r="B274" s="224" t="s">
        <v>1847</v>
      </c>
      <c r="C274" s="410"/>
      <c r="D274" s="688"/>
      <c r="E274" s="688"/>
      <c r="F274" s="689"/>
      <c r="G274" s="216"/>
    </row>
    <row r="275" spans="1:7" ht="15">
      <c r="A275" s="289" t="s">
        <v>1713</v>
      </c>
      <c r="B275" s="224" t="s">
        <v>1861</v>
      </c>
      <c r="C275" s="410"/>
      <c r="D275" s="688"/>
      <c r="E275" s="688"/>
      <c r="F275" s="689"/>
      <c r="G275" s="216"/>
    </row>
    <row r="276" spans="1:8" ht="15">
      <c r="A276" s="288"/>
      <c r="B276" s="224" t="s">
        <v>1862</v>
      </c>
      <c r="C276" s="410" t="s">
        <v>96</v>
      </c>
      <c r="D276" s="688">
        <v>2</v>
      </c>
      <c r="E276" s="688">
        <v>0</v>
      </c>
      <c r="F276" s="685">
        <f>D276-E276</f>
        <v>2</v>
      </c>
      <c r="G276" s="235"/>
      <c r="H276" s="319">
        <f>F276*G276</f>
        <v>0</v>
      </c>
    </row>
    <row r="277" spans="1:7" ht="15">
      <c r="A277" s="288"/>
      <c r="B277" s="224"/>
      <c r="C277" s="410"/>
      <c r="D277" s="688"/>
      <c r="E277" s="688"/>
      <c r="F277" s="689"/>
      <c r="G277" s="216"/>
    </row>
    <row r="278" spans="1:7" ht="43.5">
      <c r="A278" s="288" t="s">
        <v>1863</v>
      </c>
      <c r="B278" s="224" t="s">
        <v>1864</v>
      </c>
      <c r="C278" s="410"/>
      <c r="D278" s="688"/>
      <c r="E278" s="688"/>
      <c r="F278" s="689"/>
      <c r="G278" s="216"/>
    </row>
    <row r="279" spans="1:7" ht="15">
      <c r="A279" s="289" t="s">
        <v>1727</v>
      </c>
      <c r="B279" s="224" t="s">
        <v>1783</v>
      </c>
      <c r="C279" s="410"/>
      <c r="D279" s="688"/>
      <c r="E279" s="688"/>
      <c r="F279" s="689"/>
      <c r="G279" s="216"/>
    </row>
    <row r="280" spans="1:8" ht="15">
      <c r="A280" s="289" t="s">
        <v>1713</v>
      </c>
      <c r="B280" s="224" t="s">
        <v>1865</v>
      </c>
      <c r="C280" s="410" t="s">
        <v>96</v>
      </c>
      <c r="D280" s="688">
        <v>2</v>
      </c>
      <c r="E280" s="688">
        <v>0</v>
      </c>
      <c r="F280" s="685">
        <f>D280-E280</f>
        <v>2</v>
      </c>
      <c r="G280" s="235"/>
      <c r="H280" s="319">
        <f>F280*G280</f>
        <v>0</v>
      </c>
    </row>
    <row r="281" spans="1:7" ht="15">
      <c r="A281" s="288"/>
      <c r="B281" s="224"/>
      <c r="C281" s="410"/>
      <c r="D281" s="688"/>
      <c r="E281" s="688"/>
      <c r="F281" s="689"/>
      <c r="G281" s="216"/>
    </row>
    <row r="282" spans="1:7" ht="42.75">
      <c r="A282" s="288" t="s">
        <v>1866</v>
      </c>
      <c r="B282" s="293" t="s">
        <v>3347</v>
      </c>
      <c r="C282" s="410"/>
      <c r="D282" s="688"/>
      <c r="E282" s="688"/>
      <c r="F282" s="689"/>
      <c r="G282" s="216"/>
    </row>
    <row r="283" spans="1:7" ht="15">
      <c r="A283" s="289" t="s">
        <v>1727</v>
      </c>
      <c r="B283" s="293"/>
      <c r="C283" s="410"/>
      <c r="D283" s="688"/>
      <c r="E283" s="688"/>
      <c r="F283" s="689"/>
      <c r="G283" s="216"/>
    </row>
    <row r="284" spans="1:8" ht="15">
      <c r="A284" s="289" t="s">
        <v>1713</v>
      </c>
      <c r="B284" s="224" t="s">
        <v>1867</v>
      </c>
      <c r="C284" s="410" t="s">
        <v>96</v>
      </c>
      <c r="D284" s="688">
        <v>30</v>
      </c>
      <c r="E284" s="688">
        <v>0</v>
      </c>
      <c r="F284" s="685">
        <f>D284-E284</f>
        <v>30</v>
      </c>
      <c r="G284" s="235"/>
      <c r="H284" s="319">
        <f>F284*G284</f>
        <v>0</v>
      </c>
    </row>
    <row r="285" spans="1:7" ht="15">
      <c r="A285" s="288"/>
      <c r="B285" s="224"/>
      <c r="C285" s="410"/>
      <c r="D285" s="688"/>
      <c r="E285" s="688"/>
      <c r="F285" s="689"/>
      <c r="G285" s="216"/>
    </row>
    <row r="286" spans="1:7" ht="57">
      <c r="A286" s="288" t="s">
        <v>1868</v>
      </c>
      <c r="B286" s="293" t="s">
        <v>3348</v>
      </c>
      <c r="C286" s="447"/>
      <c r="D286" s="688"/>
      <c r="E286" s="688"/>
      <c r="F286" s="689"/>
      <c r="G286" s="216"/>
    </row>
    <row r="287" spans="1:7" ht="15">
      <c r="A287" s="289" t="s">
        <v>1727</v>
      </c>
      <c r="B287" s="293" t="s">
        <v>1869</v>
      </c>
      <c r="C287" s="447"/>
      <c r="D287" s="688"/>
      <c r="E287" s="688"/>
      <c r="F287" s="689"/>
      <c r="G287" s="216"/>
    </row>
    <row r="288" spans="1:8" ht="15">
      <c r="A288" s="289" t="s">
        <v>1713</v>
      </c>
      <c r="B288" s="224" t="s">
        <v>1870</v>
      </c>
      <c r="C288" s="410" t="s">
        <v>96</v>
      </c>
      <c r="D288" s="688">
        <f>40+35</f>
        <v>75</v>
      </c>
      <c r="E288" s="688">
        <v>0</v>
      </c>
      <c r="F288" s="685">
        <f>D288-E288</f>
        <v>75</v>
      </c>
      <c r="G288" s="235"/>
      <c r="H288" s="319">
        <f>F288*G288</f>
        <v>0</v>
      </c>
    </row>
    <row r="289" spans="1:7" ht="15">
      <c r="A289" s="288"/>
      <c r="B289" s="224"/>
      <c r="C289" s="410"/>
      <c r="D289" s="688"/>
      <c r="E289" s="688"/>
      <c r="F289" s="689"/>
      <c r="G289" s="216"/>
    </row>
    <row r="290" spans="1:7" ht="63" customHeight="1">
      <c r="A290" s="288" t="s">
        <v>1871</v>
      </c>
      <c r="B290" s="293" t="s">
        <v>3349</v>
      </c>
      <c r="C290" s="410"/>
      <c r="D290" s="688"/>
      <c r="E290" s="688"/>
      <c r="F290" s="689"/>
      <c r="G290" s="216"/>
    </row>
    <row r="291" spans="1:7" ht="15">
      <c r="A291" s="289" t="s">
        <v>1727</v>
      </c>
      <c r="B291" s="293" t="s">
        <v>1869</v>
      </c>
      <c r="C291" s="410"/>
      <c r="D291" s="688"/>
      <c r="E291" s="688"/>
      <c r="F291" s="689"/>
      <c r="G291" s="216"/>
    </row>
    <row r="292" spans="1:8" ht="15">
      <c r="A292" s="289" t="s">
        <v>1713</v>
      </c>
      <c r="B292" s="224" t="s">
        <v>1872</v>
      </c>
      <c r="C292" s="410" t="s">
        <v>96</v>
      </c>
      <c r="D292" s="688">
        <v>75</v>
      </c>
      <c r="E292" s="688">
        <v>0</v>
      </c>
      <c r="F292" s="685">
        <f>D292-E292</f>
        <v>75</v>
      </c>
      <c r="G292" s="235"/>
      <c r="H292" s="319">
        <f>F292*G292</f>
        <v>0</v>
      </c>
    </row>
    <row r="293" spans="1:7" ht="15">
      <c r="A293" s="288"/>
      <c r="B293" s="224"/>
      <c r="C293" s="410"/>
      <c r="D293" s="688"/>
      <c r="E293" s="688"/>
      <c r="F293" s="689"/>
      <c r="G293" s="216"/>
    </row>
    <row r="294" spans="1:7" ht="42.75">
      <c r="A294" s="288" t="s">
        <v>1873</v>
      </c>
      <c r="B294" s="293" t="s">
        <v>3350</v>
      </c>
      <c r="C294" s="410"/>
      <c r="D294" s="688"/>
      <c r="E294" s="688"/>
      <c r="F294" s="689"/>
      <c r="G294" s="216"/>
    </row>
    <row r="295" spans="1:7" ht="15">
      <c r="A295" s="289" t="s">
        <v>1727</v>
      </c>
      <c r="B295" s="293" t="s">
        <v>1869</v>
      </c>
      <c r="C295" s="410"/>
      <c r="D295" s="688"/>
      <c r="E295" s="688"/>
      <c r="F295" s="689"/>
      <c r="G295" s="216"/>
    </row>
    <row r="296" spans="1:8" ht="15">
      <c r="A296" s="289" t="s">
        <v>1713</v>
      </c>
      <c r="B296" s="224"/>
      <c r="C296" s="410" t="s">
        <v>96</v>
      </c>
      <c r="D296" s="688">
        <v>37</v>
      </c>
      <c r="E296" s="688">
        <v>0</v>
      </c>
      <c r="F296" s="685">
        <f>D296-E296</f>
        <v>37</v>
      </c>
      <c r="G296" s="235"/>
      <c r="H296" s="319">
        <f>F296*G296</f>
        <v>0</v>
      </c>
    </row>
    <row r="297" spans="1:7" ht="15">
      <c r="A297" s="288"/>
      <c r="B297" s="224"/>
      <c r="C297" s="410"/>
      <c r="D297" s="688"/>
      <c r="E297" s="688"/>
      <c r="F297" s="689"/>
      <c r="G297" s="216"/>
    </row>
    <row r="298" spans="1:7" ht="42.75">
      <c r="A298" s="288" t="s">
        <v>1874</v>
      </c>
      <c r="B298" s="293" t="s">
        <v>1875</v>
      </c>
      <c r="C298" s="410"/>
      <c r="D298" s="688"/>
      <c r="E298" s="688"/>
      <c r="F298" s="689"/>
      <c r="G298" s="216"/>
    </row>
    <row r="299" spans="1:7" ht="15">
      <c r="A299" s="289" t="s">
        <v>1727</v>
      </c>
      <c r="B299" s="293"/>
      <c r="C299" s="410"/>
      <c r="D299" s="688"/>
      <c r="E299" s="688"/>
      <c r="F299" s="689"/>
      <c r="G299" s="216"/>
    </row>
    <row r="300" spans="1:8" ht="15">
      <c r="A300" s="289" t="s">
        <v>1713</v>
      </c>
      <c r="B300" s="224"/>
      <c r="C300" s="410" t="s">
        <v>96</v>
      </c>
      <c r="D300" s="688">
        <v>37</v>
      </c>
      <c r="E300" s="688">
        <v>0</v>
      </c>
      <c r="F300" s="685">
        <f>D300-E300</f>
        <v>37</v>
      </c>
      <c r="G300" s="235"/>
      <c r="H300" s="319">
        <f>F300*G300</f>
        <v>0</v>
      </c>
    </row>
    <row r="301" spans="1:7" ht="15">
      <c r="A301" s="288"/>
      <c r="B301" s="224"/>
      <c r="C301" s="410"/>
      <c r="D301" s="688"/>
      <c r="E301" s="688"/>
      <c r="F301" s="689"/>
      <c r="G301" s="216"/>
    </row>
    <row r="302" spans="1:7" ht="29.25">
      <c r="A302" s="288" t="s">
        <v>1876</v>
      </c>
      <c r="B302" s="224" t="s">
        <v>1877</v>
      </c>
      <c r="C302" s="410"/>
      <c r="D302" s="688"/>
      <c r="E302" s="688"/>
      <c r="F302" s="689"/>
      <c r="G302" s="216"/>
    </row>
    <row r="303" spans="1:7" ht="15">
      <c r="A303" s="289" t="s">
        <v>1727</v>
      </c>
      <c r="B303" s="224"/>
      <c r="C303" s="410"/>
      <c r="D303" s="688"/>
      <c r="E303" s="688"/>
      <c r="F303" s="689"/>
      <c r="G303" s="216"/>
    </row>
    <row r="304" spans="1:8" ht="15">
      <c r="A304" s="289" t="s">
        <v>1713</v>
      </c>
      <c r="B304" s="224" t="s">
        <v>1785</v>
      </c>
      <c r="C304" s="410" t="s">
        <v>96</v>
      </c>
      <c r="D304" s="688">
        <v>18</v>
      </c>
      <c r="E304" s="688">
        <v>18</v>
      </c>
      <c r="F304" s="685">
        <f aca="true" t="shared" si="0" ref="F304:F310">D304-E304</f>
        <v>0</v>
      </c>
      <c r="G304" s="235"/>
      <c r="H304" s="319">
        <f aca="true" t="shared" si="1" ref="H304:H310">F304*G304</f>
        <v>0</v>
      </c>
    </row>
    <row r="305" spans="1:8" ht="15">
      <c r="A305" s="289" t="s">
        <v>1713</v>
      </c>
      <c r="B305" s="224" t="s">
        <v>1878</v>
      </c>
      <c r="C305" s="410" t="s">
        <v>96</v>
      </c>
      <c r="D305" s="688">
        <v>17</v>
      </c>
      <c r="E305" s="688">
        <v>17</v>
      </c>
      <c r="F305" s="685">
        <f t="shared" si="0"/>
        <v>0</v>
      </c>
      <c r="G305" s="235"/>
      <c r="H305" s="319">
        <f t="shared" si="1"/>
        <v>0</v>
      </c>
    </row>
    <row r="306" spans="1:8" ht="15">
      <c r="A306" s="289" t="s">
        <v>1713</v>
      </c>
      <c r="B306" s="224" t="s">
        <v>1879</v>
      </c>
      <c r="C306" s="410" t="s">
        <v>96</v>
      </c>
      <c r="D306" s="688">
        <v>12</v>
      </c>
      <c r="E306" s="688">
        <v>12</v>
      </c>
      <c r="F306" s="685">
        <f t="shared" si="0"/>
        <v>0</v>
      </c>
      <c r="G306" s="235"/>
      <c r="H306" s="319">
        <f t="shared" si="1"/>
        <v>0</v>
      </c>
    </row>
    <row r="307" spans="1:8" ht="15">
      <c r="A307" s="289" t="s">
        <v>1713</v>
      </c>
      <c r="B307" s="224" t="s">
        <v>1880</v>
      </c>
      <c r="C307" s="410" t="s">
        <v>96</v>
      </c>
      <c r="D307" s="688">
        <v>2</v>
      </c>
      <c r="E307" s="688">
        <v>2</v>
      </c>
      <c r="F307" s="685">
        <f t="shared" si="0"/>
        <v>0</v>
      </c>
      <c r="G307" s="235"/>
      <c r="H307" s="319">
        <f t="shared" si="1"/>
        <v>0</v>
      </c>
    </row>
    <row r="308" spans="1:8" ht="15">
      <c r="A308" s="289" t="s">
        <v>1713</v>
      </c>
      <c r="B308" s="224" t="s">
        <v>1881</v>
      </c>
      <c r="C308" s="410" t="s">
        <v>96</v>
      </c>
      <c r="D308" s="688">
        <v>4</v>
      </c>
      <c r="E308" s="688">
        <v>4</v>
      </c>
      <c r="F308" s="685">
        <f t="shared" si="0"/>
        <v>0</v>
      </c>
      <c r="G308" s="235"/>
      <c r="H308" s="319">
        <f t="shared" si="1"/>
        <v>0</v>
      </c>
    </row>
    <row r="309" spans="1:8" ht="15">
      <c r="A309" s="289" t="s">
        <v>1713</v>
      </c>
      <c r="B309" s="224" t="s">
        <v>1882</v>
      </c>
      <c r="C309" s="410" t="s">
        <v>96</v>
      </c>
      <c r="D309" s="688">
        <v>10</v>
      </c>
      <c r="E309" s="688">
        <v>10</v>
      </c>
      <c r="F309" s="685">
        <f t="shared" si="0"/>
        <v>0</v>
      </c>
      <c r="G309" s="235"/>
      <c r="H309" s="319">
        <f t="shared" si="1"/>
        <v>0</v>
      </c>
    </row>
    <row r="310" spans="1:8" ht="15">
      <c r="A310" s="289" t="s">
        <v>1713</v>
      </c>
      <c r="B310" s="224" t="s">
        <v>1883</v>
      </c>
      <c r="C310" s="410" t="s">
        <v>96</v>
      </c>
      <c r="D310" s="688">
        <v>1</v>
      </c>
      <c r="E310" s="688">
        <v>1</v>
      </c>
      <c r="F310" s="685">
        <f t="shared" si="0"/>
        <v>0</v>
      </c>
      <c r="G310" s="235"/>
      <c r="H310" s="319">
        <f t="shared" si="1"/>
        <v>0</v>
      </c>
    </row>
    <row r="311" spans="1:7" ht="15">
      <c r="A311" s="288"/>
      <c r="B311" s="224"/>
      <c r="C311" s="410"/>
      <c r="D311" s="688"/>
      <c r="E311" s="688"/>
      <c r="F311" s="689"/>
      <c r="G311" s="216"/>
    </row>
    <row r="312" spans="1:7" ht="43.5">
      <c r="A312" s="288" t="s">
        <v>1884</v>
      </c>
      <c r="B312" s="224" t="s">
        <v>1885</v>
      </c>
      <c r="C312" s="410"/>
      <c r="D312" s="688"/>
      <c r="E312" s="688"/>
      <c r="F312" s="689"/>
      <c r="G312" s="216"/>
    </row>
    <row r="313" spans="1:7" ht="15">
      <c r="A313" s="289" t="s">
        <v>1727</v>
      </c>
      <c r="B313" s="224"/>
      <c r="C313" s="410"/>
      <c r="D313" s="688"/>
      <c r="E313" s="688"/>
      <c r="F313" s="689"/>
      <c r="G313" s="216"/>
    </row>
    <row r="314" spans="1:8" ht="15">
      <c r="A314" s="289" t="s">
        <v>1713</v>
      </c>
      <c r="B314" s="224" t="s">
        <v>1882</v>
      </c>
      <c r="C314" s="410" t="s">
        <v>96</v>
      </c>
      <c r="D314" s="688">
        <v>1</v>
      </c>
      <c r="E314" s="688">
        <v>0</v>
      </c>
      <c r="F314" s="685">
        <f>D314-E314</f>
        <v>1</v>
      </c>
      <c r="G314" s="235"/>
      <c r="H314" s="319">
        <f>F314*G314</f>
        <v>0</v>
      </c>
    </row>
    <row r="315" spans="1:7" ht="15">
      <c r="A315" s="288"/>
      <c r="B315" s="224"/>
      <c r="C315" s="410"/>
      <c r="D315" s="688"/>
      <c r="E315" s="688"/>
      <c r="F315" s="689"/>
      <c r="G315" s="216"/>
    </row>
    <row r="316" spans="1:7" ht="29.25">
      <c r="A316" s="288" t="s">
        <v>1886</v>
      </c>
      <c r="B316" s="224" t="s">
        <v>1887</v>
      </c>
      <c r="C316" s="410"/>
      <c r="D316" s="688"/>
      <c r="E316" s="688"/>
      <c r="F316" s="689"/>
      <c r="G316" s="216"/>
    </row>
    <row r="317" spans="1:7" ht="15">
      <c r="A317" s="289" t="s">
        <v>1727</v>
      </c>
      <c r="B317" s="224"/>
      <c r="C317" s="410"/>
      <c r="D317" s="688"/>
      <c r="E317" s="688"/>
      <c r="F317" s="689"/>
      <c r="G317" s="216"/>
    </row>
    <row r="318" spans="1:8" ht="15">
      <c r="A318" s="289" t="s">
        <v>1713</v>
      </c>
      <c r="B318" s="224" t="s">
        <v>1785</v>
      </c>
      <c r="C318" s="410" t="s">
        <v>96</v>
      </c>
      <c r="D318" s="688">
        <v>25</v>
      </c>
      <c r="E318" s="688">
        <v>0</v>
      </c>
      <c r="F318" s="685">
        <f>D318-E318</f>
        <v>25</v>
      </c>
      <c r="G318" s="235"/>
      <c r="H318" s="319">
        <f>F318*G318</f>
        <v>0</v>
      </c>
    </row>
    <row r="319" spans="1:8" ht="15">
      <c r="A319" s="289" t="s">
        <v>1713</v>
      </c>
      <c r="B319" s="224" t="s">
        <v>1878</v>
      </c>
      <c r="C319" s="410" t="s">
        <v>96</v>
      </c>
      <c r="D319" s="688">
        <v>3</v>
      </c>
      <c r="E319" s="688">
        <v>0</v>
      </c>
      <c r="F319" s="685">
        <f>D319-E319</f>
        <v>3</v>
      </c>
      <c r="G319" s="235"/>
      <c r="H319" s="319">
        <f>F319*G319</f>
        <v>0</v>
      </c>
    </row>
    <row r="320" spans="1:7" ht="15">
      <c r="A320" s="288"/>
      <c r="B320" s="224"/>
      <c r="C320" s="410"/>
      <c r="D320" s="688"/>
      <c r="E320" s="688"/>
      <c r="F320" s="689"/>
      <c r="G320" s="216"/>
    </row>
    <row r="321" spans="1:7" ht="28.5">
      <c r="A321" s="288" t="s">
        <v>1888</v>
      </c>
      <c r="B321" s="293" t="s">
        <v>1889</v>
      </c>
      <c r="C321" s="410"/>
      <c r="D321" s="688"/>
      <c r="E321" s="688"/>
      <c r="F321" s="689"/>
      <c r="G321" s="216"/>
    </row>
    <row r="322" spans="1:8" ht="15">
      <c r="A322" s="288"/>
      <c r="B322" s="224" t="s">
        <v>1890</v>
      </c>
      <c r="C322" s="410" t="s">
        <v>96</v>
      </c>
      <c r="D322" s="688">
        <v>1</v>
      </c>
      <c r="E322" s="688">
        <v>0</v>
      </c>
      <c r="F322" s="685">
        <f>D322-E322</f>
        <v>1</v>
      </c>
      <c r="G322" s="235"/>
      <c r="H322" s="319">
        <f>F322*G322</f>
        <v>0</v>
      </c>
    </row>
    <row r="323" spans="1:7" ht="15">
      <c r="A323" s="288"/>
      <c r="B323" s="224"/>
      <c r="C323" s="410"/>
      <c r="D323" s="688"/>
      <c r="E323" s="688"/>
      <c r="F323" s="689"/>
      <c r="G323" s="216"/>
    </row>
    <row r="324" spans="1:7" ht="100.5">
      <c r="A324" s="288" t="s">
        <v>1891</v>
      </c>
      <c r="B324" s="224" t="s">
        <v>3351</v>
      </c>
      <c r="C324" s="410"/>
      <c r="D324" s="688"/>
      <c r="E324" s="688"/>
      <c r="F324" s="689"/>
      <c r="G324" s="216"/>
    </row>
    <row r="325" spans="1:7" ht="15">
      <c r="A325" s="289" t="s">
        <v>1727</v>
      </c>
      <c r="B325" s="224" t="s">
        <v>1892</v>
      </c>
      <c r="C325" s="410"/>
      <c r="D325" s="688"/>
      <c r="E325" s="688"/>
      <c r="F325" s="689"/>
      <c r="G325" s="216"/>
    </row>
    <row r="326" spans="1:7" ht="15">
      <c r="A326" s="289" t="s">
        <v>1713</v>
      </c>
      <c r="B326" s="224" t="s">
        <v>1893</v>
      </c>
      <c r="C326" s="410"/>
      <c r="D326" s="688"/>
      <c r="E326" s="688"/>
      <c r="F326" s="689"/>
      <c r="G326" s="216"/>
    </row>
    <row r="327" spans="1:7" ht="15">
      <c r="A327" s="289"/>
      <c r="B327" s="224" t="s">
        <v>1894</v>
      </c>
      <c r="C327" s="410"/>
      <c r="D327" s="688"/>
      <c r="E327" s="688"/>
      <c r="F327" s="689"/>
      <c r="G327" s="216"/>
    </row>
    <row r="328" spans="1:8" ht="15">
      <c r="A328" s="289"/>
      <c r="B328" s="224" t="s">
        <v>1740</v>
      </c>
      <c r="C328" s="410" t="s">
        <v>96</v>
      </c>
      <c r="D328" s="688">
        <v>12</v>
      </c>
      <c r="E328" s="688">
        <v>12</v>
      </c>
      <c r="F328" s="685">
        <f>D328-E328</f>
        <v>0</v>
      </c>
      <c r="G328" s="235"/>
      <c r="H328" s="319">
        <f>F328*G328</f>
        <v>0</v>
      </c>
    </row>
    <row r="329" spans="1:7" ht="15">
      <c r="A329" s="288"/>
      <c r="B329" s="224"/>
      <c r="C329" s="410"/>
      <c r="D329" s="688"/>
      <c r="E329" s="688"/>
      <c r="F329" s="689"/>
      <c r="G329" s="216"/>
    </row>
    <row r="330" spans="1:7" ht="57.75">
      <c r="A330" s="288" t="s">
        <v>1895</v>
      </c>
      <c r="B330" s="224" t="s">
        <v>3352</v>
      </c>
      <c r="C330" s="410"/>
      <c r="D330" s="688"/>
      <c r="E330" s="688"/>
      <c r="F330" s="689"/>
      <c r="G330" s="216"/>
    </row>
    <row r="331" spans="1:8" ht="15">
      <c r="A331" s="289"/>
      <c r="B331" s="224" t="s">
        <v>1896</v>
      </c>
      <c r="C331" s="410" t="s">
        <v>96</v>
      </c>
      <c r="D331" s="688">
        <v>3</v>
      </c>
      <c r="E331" s="688">
        <v>3</v>
      </c>
      <c r="F331" s="685">
        <f>D331-E331</f>
        <v>0</v>
      </c>
      <c r="G331" s="235"/>
      <c r="H331" s="319">
        <f>F331*G331</f>
        <v>0</v>
      </c>
    </row>
    <row r="332" spans="1:8" ht="15">
      <c r="A332" s="289"/>
      <c r="B332" s="224" t="s">
        <v>1897</v>
      </c>
      <c r="C332" s="410" t="s">
        <v>96</v>
      </c>
      <c r="D332" s="688">
        <v>8</v>
      </c>
      <c r="E332" s="688">
        <v>8</v>
      </c>
      <c r="F332" s="685">
        <f>D332-E332</f>
        <v>0</v>
      </c>
      <c r="G332" s="235"/>
      <c r="H332" s="319">
        <f>F332*G332</f>
        <v>0</v>
      </c>
    </row>
    <row r="333" spans="1:7" ht="15">
      <c r="A333" s="300" t="s">
        <v>1898</v>
      </c>
      <c r="B333" s="224" t="s">
        <v>1899</v>
      </c>
      <c r="C333" s="445"/>
      <c r="D333" s="692"/>
      <c r="E333" s="692"/>
      <c r="F333" s="693"/>
      <c r="G333" s="290"/>
    </row>
    <row r="334" spans="1:7" ht="15">
      <c r="A334" s="288"/>
      <c r="B334" s="224"/>
      <c r="C334" s="410"/>
      <c r="D334" s="688"/>
      <c r="E334" s="688"/>
      <c r="F334" s="689"/>
      <c r="G334" s="216"/>
    </row>
    <row r="335" spans="1:7" ht="72">
      <c r="A335" s="288" t="s">
        <v>1900</v>
      </c>
      <c r="B335" s="224" t="s">
        <v>3353</v>
      </c>
      <c r="C335" s="410"/>
      <c r="D335" s="688"/>
      <c r="E335" s="688"/>
      <c r="F335" s="689"/>
      <c r="G335" s="216"/>
    </row>
    <row r="336" spans="1:7" ht="15">
      <c r="A336" s="289" t="s">
        <v>1727</v>
      </c>
      <c r="B336" s="224" t="s">
        <v>1901</v>
      </c>
      <c r="C336" s="410"/>
      <c r="D336" s="688"/>
      <c r="E336" s="688"/>
      <c r="F336" s="689"/>
      <c r="G336" s="216"/>
    </row>
    <row r="337" spans="1:7" ht="15">
      <c r="A337" s="289" t="s">
        <v>1713</v>
      </c>
      <c r="B337" s="224" t="s">
        <v>1902</v>
      </c>
      <c r="C337" s="410"/>
      <c r="D337" s="688"/>
      <c r="E337" s="688"/>
      <c r="F337" s="689"/>
      <c r="G337" s="216"/>
    </row>
    <row r="338" spans="1:8" ht="15">
      <c r="A338" s="289"/>
      <c r="B338" s="224" t="s">
        <v>1903</v>
      </c>
      <c r="C338" s="410" t="s">
        <v>96</v>
      </c>
      <c r="D338" s="688">
        <v>15</v>
      </c>
      <c r="E338" s="688">
        <v>15</v>
      </c>
      <c r="F338" s="685">
        <f>D338-E338</f>
        <v>0</v>
      </c>
      <c r="G338" s="235"/>
      <c r="H338" s="319">
        <f>F338*G338</f>
        <v>0</v>
      </c>
    </row>
    <row r="339" spans="1:7" ht="15">
      <c r="A339" s="288"/>
      <c r="B339" s="224"/>
      <c r="C339" s="410"/>
      <c r="D339" s="688"/>
      <c r="E339" s="688"/>
      <c r="F339" s="689"/>
      <c r="G339" s="216"/>
    </row>
    <row r="340" spans="1:7" ht="86.25">
      <c r="A340" s="288" t="s">
        <v>1904</v>
      </c>
      <c r="B340" s="224" t="s">
        <v>3354</v>
      </c>
      <c r="C340" s="410"/>
      <c r="D340" s="688"/>
      <c r="E340" s="688"/>
      <c r="F340" s="689"/>
      <c r="G340" s="231"/>
    </row>
    <row r="341" spans="1:7" ht="15">
      <c r="A341" s="289" t="s">
        <v>1727</v>
      </c>
      <c r="B341" s="224"/>
      <c r="C341" s="410"/>
      <c r="D341" s="688"/>
      <c r="E341" s="688"/>
      <c r="F341" s="689"/>
      <c r="G341" s="231"/>
    </row>
    <row r="342" spans="1:7" ht="15">
      <c r="A342" s="289" t="s">
        <v>1713</v>
      </c>
      <c r="B342" s="224"/>
      <c r="C342" s="410"/>
      <c r="D342" s="688"/>
      <c r="E342" s="688"/>
      <c r="F342" s="689"/>
      <c r="G342" s="231"/>
    </row>
    <row r="343" spans="1:8" ht="15">
      <c r="A343" s="288"/>
      <c r="B343" s="224" t="s">
        <v>1828</v>
      </c>
      <c r="C343" s="410" t="s">
        <v>96</v>
      </c>
      <c r="D343" s="688">
        <v>3</v>
      </c>
      <c r="E343" s="688">
        <v>3</v>
      </c>
      <c r="F343" s="685">
        <f>D343-E343</f>
        <v>0</v>
      </c>
      <c r="G343" s="235"/>
      <c r="H343" s="319">
        <f>F343*G343</f>
        <v>0</v>
      </c>
    </row>
    <row r="344" spans="1:7" ht="15">
      <c r="A344" s="288"/>
      <c r="B344" s="224"/>
      <c r="C344" s="410"/>
      <c r="D344" s="688"/>
      <c r="E344" s="688"/>
      <c r="F344" s="689"/>
      <c r="G344" s="231"/>
    </row>
    <row r="345" spans="1:7" ht="29.25">
      <c r="A345" s="288" t="s">
        <v>1905</v>
      </c>
      <c r="B345" s="224" t="s">
        <v>3355</v>
      </c>
      <c r="C345" s="410"/>
      <c r="D345" s="688"/>
      <c r="E345" s="688"/>
      <c r="F345" s="689"/>
      <c r="G345" s="216"/>
    </row>
    <row r="346" spans="1:7" ht="15">
      <c r="A346" s="289" t="s">
        <v>1727</v>
      </c>
      <c r="B346" s="224"/>
      <c r="C346" s="410"/>
      <c r="D346" s="688"/>
      <c r="E346" s="688"/>
      <c r="F346" s="689"/>
      <c r="G346" s="216"/>
    </row>
    <row r="347" spans="1:8" ht="15">
      <c r="A347" s="289" t="s">
        <v>1713</v>
      </c>
      <c r="B347" s="224" t="s">
        <v>1785</v>
      </c>
      <c r="C347" s="410" t="s">
        <v>96</v>
      </c>
      <c r="D347" s="688">
        <v>20</v>
      </c>
      <c r="E347" s="688">
        <v>20</v>
      </c>
      <c r="F347" s="685">
        <f>D347-E347</f>
        <v>0</v>
      </c>
      <c r="G347" s="235"/>
      <c r="H347" s="319">
        <f>F347*G347</f>
        <v>0</v>
      </c>
    </row>
    <row r="348" spans="1:7" ht="15">
      <c r="A348" s="288"/>
      <c r="B348" s="224"/>
      <c r="C348" s="410"/>
      <c r="D348" s="688"/>
      <c r="E348" s="688"/>
      <c r="F348" s="689"/>
      <c r="G348" s="216"/>
    </row>
    <row r="349" spans="1:7" ht="29.25">
      <c r="A349" s="288" t="s">
        <v>1906</v>
      </c>
      <c r="B349" s="224" t="s">
        <v>3356</v>
      </c>
      <c r="C349" s="410"/>
      <c r="D349" s="688"/>
      <c r="E349" s="688"/>
      <c r="F349" s="689"/>
      <c r="G349" s="216"/>
    </row>
    <row r="350" spans="1:7" ht="15">
      <c r="A350" s="289" t="s">
        <v>1727</v>
      </c>
      <c r="B350" s="224"/>
      <c r="C350" s="410"/>
      <c r="D350" s="688"/>
      <c r="E350" s="688"/>
      <c r="F350" s="689"/>
      <c r="G350" s="216"/>
    </row>
    <row r="351" spans="1:8" ht="15">
      <c r="A351" s="289" t="s">
        <v>1713</v>
      </c>
      <c r="B351" s="224" t="s">
        <v>1785</v>
      </c>
      <c r="C351" s="410" t="s">
        <v>96</v>
      </c>
      <c r="D351" s="688">
        <v>55</v>
      </c>
      <c r="E351" s="688">
        <v>55</v>
      </c>
      <c r="F351" s="685">
        <f>D351-E351</f>
        <v>0</v>
      </c>
      <c r="G351" s="235"/>
      <c r="H351" s="319">
        <f>F351*G351</f>
        <v>0</v>
      </c>
    </row>
    <row r="352" spans="1:8" ht="15">
      <c r="A352" s="289" t="s">
        <v>1713</v>
      </c>
      <c r="B352" s="224" t="s">
        <v>1878</v>
      </c>
      <c r="C352" s="410" t="s">
        <v>96</v>
      </c>
      <c r="D352" s="688">
        <v>20</v>
      </c>
      <c r="E352" s="688">
        <v>20</v>
      </c>
      <c r="F352" s="685">
        <f>D352-E352</f>
        <v>0</v>
      </c>
      <c r="G352" s="235"/>
      <c r="H352" s="319">
        <f>F352*G352</f>
        <v>0</v>
      </c>
    </row>
    <row r="353" spans="1:7" ht="15">
      <c r="A353" s="288"/>
      <c r="B353" s="224"/>
      <c r="C353" s="410"/>
      <c r="D353" s="688"/>
      <c r="E353" s="688"/>
      <c r="F353" s="689"/>
      <c r="G353" s="216"/>
    </row>
    <row r="354" spans="1:7" ht="100.5">
      <c r="A354" s="288" t="s">
        <v>1907</v>
      </c>
      <c r="B354" s="224" t="s">
        <v>1908</v>
      </c>
      <c r="C354" s="410"/>
      <c r="D354" s="688"/>
      <c r="E354" s="688"/>
      <c r="F354" s="689"/>
      <c r="G354" s="216"/>
    </row>
    <row r="355" spans="1:7" ht="15">
      <c r="A355" s="289" t="s">
        <v>1727</v>
      </c>
      <c r="B355" s="224" t="s">
        <v>1909</v>
      </c>
      <c r="C355" s="410"/>
      <c r="D355" s="688"/>
      <c r="E355" s="688"/>
      <c r="F355" s="689"/>
      <c r="G355" s="216"/>
    </row>
    <row r="356" spans="1:7" ht="15">
      <c r="A356" s="289" t="s">
        <v>1713</v>
      </c>
      <c r="B356" s="224"/>
      <c r="C356" s="410"/>
      <c r="D356" s="688"/>
      <c r="E356" s="688"/>
      <c r="F356" s="689"/>
      <c r="G356" s="216"/>
    </row>
    <row r="357" spans="1:7" ht="15">
      <c r="A357" s="288"/>
      <c r="B357" s="224" t="s">
        <v>1910</v>
      </c>
      <c r="C357" s="410"/>
      <c r="D357" s="688"/>
      <c r="E357" s="688"/>
      <c r="F357" s="689"/>
      <c r="G357" s="216"/>
    </row>
    <row r="358" spans="1:8" ht="15">
      <c r="A358" s="288"/>
      <c r="B358" s="224" t="s">
        <v>1911</v>
      </c>
      <c r="C358" s="410" t="s">
        <v>96</v>
      </c>
      <c r="D358" s="688">
        <v>1</v>
      </c>
      <c r="E358" s="688">
        <v>0</v>
      </c>
      <c r="F358" s="685">
        <f>D358-E358</f>
        <v>1</v>
      </c>
      <c r="G358" s="235"/>
      <c r="H358" s="319">
        <f>F358*G358</f>
        <v>0</v>
      </c>
    </row>
    <row r="359" spans="1:7" ht="15">
      <c r="A359" s="288"/>
      <c r="B359" s="224"/>
      <c r="C359" s="410"/>
      <c r="D359" s="688"/>
      <c r="E359" s="688"/>
      <c r="F359" s="689"/>
      <c r="G359" s="216"/>
    </row>
    <row r="360" spans="1:7" ht="43.5">
      <c r="A360" s="288" t="s">
        <v>1912</v>
      </c>
      <c r="B360" s="224" t="s">
        <v>3357</v>
      </c>
      <c r="C360" s="410"/>
      <c r="D360" s="688"/>
      <c r="E360" s="688"/>
      <c r="F360" s="689"/>
      <c r="G360" s="216"/>
    </row>
    <row r="361" spans="1:7" ht="15">
      <c r="A361" s="289" t="s">
        <v>1727</v>
      </c>
      <c r="B361" s="224" t="s">
        <v>1913</v>
      </c>
      <c r="C361" s="410"/>
      <c r="D361" s="688"/>
      <c r="E361" s="688"/>
      <c r="F361" s="689"/>
      <c r="G361" s="216"/>
    </row>
    <row r="362" spans="1:8" ht="15">
      <c r="A362" s="289" t="s">
        <v>1713</v>
      </c>
      <c r="B362" s="224" t="s">
        <v>1878</v>
      </c>
      <c r="C362" s="410" t="s">
        <v>96</v>
      </c>
      <c r="D362" s="688">
        <v>1</v>
      </c>
      <c r="E362" s="688">
        <v>0</v>
      </c>
      <c r="F362" s="685">
        <f>D362-E362</f>
        <v>1</v>
      </c>
      <c r="G362" s="235"/>
      <c r="H362" s="319">
        <f>F362*G362</f>
        <v>0</v>
      </c>
    </row>
    <row r="363" spans="1:8" ht="15">
      <c r="A363" s="289" t="s">
        <v>1713</v>
      </c>
      <c r="B363" s="224" t="s">
        <v>1879</v>
      </c>
      <c r="C363" s="410" t="s">
        <v>96</v>
      </c>
      <c r="D363" s="688">
        <v>1</v>
      </c>
      <c r="E363" s="688">
        <v>0</v>
      </c>
      <c r="F363" s="685">
        <f>D363-E363</f>
        <v>1</v>
      </c>
      <c r="G363" s="235"/>
      <c r="H363" s="319">
        <f>F363*G363</f>
        <v>0</v>
      </c>
    </row>
    <row r="364" spans="1:7" ht="15">
      <c r="A364" s="288"/>
      <c r="B364" s="224"/>
      <c r="C364" s="410"/>
      <c r="D364" s="688"/>
      <c r="E364" s="688"/>
      <c r="F364" s="689"/>
      <c r="G364" s="216"/>
    </row>
    <row r="365" spans="1:7" ht="29.25">
      <c r="A365" s="288" t="s">
        <v>1914</v>
      </c>
      <c r="B365" s="224" t="s">
        <v>3358</v>
      </c>
      <c r="C365" s="410"/>
      <c r="D365" s="688"/>
      <c r="E365" s="688"/>
      <c r="F365" s="689"/>
      <c r="G365" s="216"/>
    </row>
    <row r="366" spans="1:7" ht="15">
      <c r="A366" s="289" t="s">
        <v>1727</v>
      </c>
      <c r="B366" s="224" t="s">
        <v>1915</v>
      </c>
      <c r="C366" s="410"/>
      <c r="D366" s="688"/>
      <c r="E366" s="688"/>
      <c r="F366" s="689"/>
      <c r="G366" s="216"/>
    </row>
    <row r="367" spans="1:8" ht="15">
      <c r="A367" s="289" t="s">
        <v>1713</v>
      </c>
      <c r="B367" s="224" t="s">
        <v>1882</v>
      </c>
      <c r="C367" s="410" t="s">
        <v>96</v>
      </c>
      <c r="D367" s="688">
        <v>2</v>
      </c>
      <c r="E367" s="688">
        <v>0</v>
      </c>
      <c r="F367" s="685">
        <f>D367-E367</f>
        <v>2</v>
      </c>
      <c r="G367" s="235"/>
      <c r="H367" s="319">
        <f>F367*G367</f>
        <v>0</v>
      </c>
    </row>
    <row r="368" spans="1:7" ht="15">
      <c r="A368" s="288"/>
      <c r="B368" s="224"/>
      <c r="C368" s="410"/>
      <c r="D368" s="688"/>
      <c r="E368" s="688"/>
      <c r="F368" s="689"/>
      <c r="G368" s="216"/>
    </row>
    <row r="369" spans="1:7" ht="129">
      <c r="A369" s="288" t="s">
        <v>1916</v>
      </c>
      <c r="B369" s="224" t="s">
        <v>1917</v>
      </c>
      <c r="C369" s="410"/>
      <c r="D369" s="688"/>
      <c r="E369" s="688"/>
      <c r="F369" s="689"/>
      <c r="G369" s="216"/>
    </row>
    <row r="370" spans="1:7" ht="15">
      <c r="A370" s="289" t="s">
        <v>1727</v>
      </c>
      <c r="B370" s="224" t="s">
        <v>1918</v>
      </c>
      <c r="C370" s="410"/>
      <c r="D370" s="688"/>
      <c r="E370" s="688"/>
      <c r="F370" s="689"/>
      <c r="G370" s="216"/>
    </row>
    <row r="371" spans="1:7" ht="15">
      <c r="A371" s="289" t="s">
        <v>1713</v>
      </c>
      <c r="B371" s="224" t="s">
        <v>1919</v>
      </c>
      <c r="C371" s="410"/>
      <c r="D371" s="688"/>
      <c r="E371" s="688"/>
      <c r="F371" s="689"/>
      <c r="G371" s="216"/>
    </row>
    <row r="372" spans="1:7" ht="15">
      <c r="A372" s="288"/>
      <c r="B372" s="224" t="s">
        <v>1920</v>
      </c>
      <c r="C372" s="410"/>
      <c r="D372" s="688"/>
      <c r="E372" s="688"/>
      <c r="F372" s="689"/>
      <c r="G372" s="216"/>
    </row>
    <row r="373" spans="1:8" ht="15">
      <c r="A373" s="288"/>
      <c r="B373" s="224" t="s">
        <v>1921</v>
      </c>
      <c r="C373" s="410" t="s">
        <v>96</v>
      </c>
      <c r="D373" s="688">
        <v>1</v>
      </c>
      <c r="E373" s="688">
        <v>0</v>
      </c>
      <c r="F373" s="685">
        <f>D373-E373</f>
        <v>1</v>
      </c>
      <c r="G373" s="235"/>
      <c r="H373" s="319">
        <f>F373*G373</f>
        <v>0</v>
      </c>
    </row>
    <row r="374" spans="1:7" ht="15">
      <c r="A374" s="288"/>
      <c r="B374" s="224"/>
      <c r="C374" s="410"/>
      <c r="D374" s="688"/>
      <c r="E374" s="688"/>
      <c r="F374" s="689"/>
      <c r="G374" s="216"/>
    </row>
    <row r="375" spans="1:7" ht="43.5">
      <c r="A375" s="288" t="s">
        <v>1922</v>
      </c>
      <c r="B375" s="224" t="s">
        <v>3359</v>
      </c>
      <c r="C375" s="410"/>
      <c r="D375" s="688"/>
      <c r="E375" s="688"/>
      <c r="F375" s="689"/>
      <c r="G375" s="216"/>
    </row>
    <row r="376" spans="1:7" ht="15">
      <c r="A376" s="289" t="s">
        <v>1727</v>
      </c>
      <c r="B376" s="224" t="s">
        <v>1923</v>
      </c>
      <c r="C376" s="410"/>
      <c r="D376" s="688"/>
      <c r="E376" s="688"/>
      <c r="F376" s="689"/>
      <c r="G376" s="216"/>
    </row>
    <row r="377" spans="1:7" ht="15">
      <c r="A377" s="289" t="s">
        <v>1713</v>
      </c>
      <c r="B377" s="224" t="s">
        <v>1924</v>
      </c>
      <c r="C377" s="410"/>
      <c r="D377" s="688"/>
      <c r="E377" s="688"/>
      <c r="F377" s="689"/>
      <c r="G377" s="216"/>
    </row>
    <row r="378" spans="1:7" ht="15">
      <c r="A378" s="288"/>
      <c r="B378" s="224" t="s">
        <v>1925</v>
      </c>
      <c r="C378" s="410"/>
      <c r="D378" s="688"/>
      <c r="E378" s="688"/>
      <c r="F378" s="689"/>
      <c r="G378" s="216"/>
    </row>
    <row r="379" spans="1:8" ht="15">
      <c r="A379" s="288"/>
      <c r="B379" s="224" t="s">
        <v>1879</v>
      </c>
      <c r="C379" s="410" t="s">
        <v>96</v>
      </c>
      <c r="D379" s="688">
        <v>1</v>
      </c>
      <c r="E379" s="688">
        <v>0</v>
      </c>
      <c r="F379" s="685">
        <f>D379-E379</f>
        <v>1</v>
      </c>
      <c r="G379" s="235"/>
      <c r="H379" s="319">
        <f>F379*G379</f>
        <v>0</v>
      </c>
    </row>
    <row r="380" spans="1:7" ht="15">
      <c r="A380" s="288"/>
      <c r="B380" s="224"/>
      <c r="C380" s="410"/>
      <c r="D380" s="688"/>
      <c r="E380" s="688"/>
      <c r="F380" s="689"/>
      <c r="G380" s="216"/>
    </row>
    <row r="381" spans="1:7" ht="43.5">
      <c r="A381" s="288" t="s">
        <v>1926</v>
      </c>
      <c r="B381" s="224" t="s">
        <v>3360</v>
      </c>
      <c r="C381" s="410"/>
      <c r="D381" s="688"/>
      <c r="E381" s="688"/>
      <c r="F381" s="689"/>
      <c r="G381" s="216"/>
    </row>
    <row r="382" spans="1:7" ht="15">
      <c r="A382" s="289" t="s">
        <v>1727</v>
      </c>
      <c r="B382" s="224" t="s">
        <v>1923</v>
      </c>
      <c r="C382" s="410"/>
      <c r="D382" s="688"/>
      <c r="E382" s="688"/>
      <c r="F382" s="689"/>
      <c r="G382" s="216"/>
    </row>
    <row r="383" spans="1:7" ht="15">
      <c r="A383" s="289" t="s">
        <v>1713</v>
      </c>
      <c r="B383" s="224" t="s">
        <v>1927</v>
      </c>
      <c r="C383" s="410"/>
      <c r="D383" s="688"/>
      <c r="E383" s="688"/>
      <c r="F383" s="689"/>
      <c r="G383" s="216"/>
    </row>
    <row r="384" spans="1:7" ht="15">
      <c r="A384" s="288"/>
      <c r="B384" s="224" t="s">
        <v>1928</v>
      </c>
      <c r="C384" s="410"/>
      <c r="D384" s="688"/>
      <c r="E384" s="688"/>
      <c r="F384" s="689"/>
      <c r="G384" s="216"/>
    </row>
    <row r="385" spans="1:8" ht="15">
      <c r="A385" s="288"/>
      <c r="B385" s="224" t="s">
        <v>1881</v>
      </c>
      <c r="C385" s="410" t="s">
        <v>96</v>
      </c>
      <c r="D385" s="688">
        <v>1</v>
      </c>
      <c r="E385" s="688">
        <v>0</v>
      </c>
      <c r="F385" s="685">
        <f>D385-E385</f>
        <v>1</v>
      </c>
      <c r="G385" s="235"/>
      <c r="H385" s="319">
        <f>F385*G385</f>
        <v>0</v>
      </c>
    </row>
    <row r="386" spans="1:7" ht="15">
      <c r="A386" s="288"/>
      <c r="B386" s="224"/>
      <c r="C386" s="410"/>
      <c r="D386" s="688"/>
      <c r="E386" s="688"/>
      <c r="F386" s="689"/>
      <c r="G386" s="216"/>
    </row>
    <row r="387" spans="1:7" ht="29.25">
      <c r="A387" s="288" t="s">
        <v>1929</v>
      </c>
      <c r="B387" s="224" t="s">
        <v>1930</v>
      </c>
      <c r="C387" s="410"/>
      <c r="D387" s="688"/>
      <c r="E387" s="688"/>
      <c r="F387" s="689"/>
      <c r="G387" s="216"/>
    </row>
    <row r="388" spans="1:7" ht="15">
      <c r="A388" s="289" t="s">
        <v>1727</v>
      </c>
      <c r="B388" s="224"/>
      <c r="C388" s="410"/>
      <c r="D388" s="688"/>
      <c r="E388" s="688"/>
      <c r="F388" s="689"/>
      <c r="G388" s="216"/>
    </row>
    <row r="389" spans="1:7" ht="15">
      <c r="A389" s="289" t="s">
        <v>1713</v>
      </c>
      <c r="B389" s="224"/>
      <c r="C389" s="410"/>
      <c r="D389" s="688"/>
      <c r="E389" s="688"/>
      <c r="F389" s="689"/>
      <c r="G389" s="216"/>
    </row>
    <row r="390" spans="1:8" ht="15">
      <c r="A390" s="288"/>
      <c r="B390" s="224" t="s">
        <v>1931</v>
      </c>
      <c r="C390" s="410" t="s">
        <v>96</v>
      </c>
      <c r="D390" s="688">
        <v>5</v>
      </c>
      <c r="E390" s="688">
        <v>0</v>
      </c>
      <c r="F390" s="685">
        <f>D390-E390</f>
        <v>5</v>
      </c>
      <c r="G390" s="235"/>
      <c r="H390" s="319">
        <f>F390*G390</f>
        <v>0</v>
      </c>
    </row>
    <row r="391" spans="1:7" ht="15">
      <c r="A391" s="288"/>
      <c r="B391" s="224"/>
      <c r="C391" s="410"/>
      <c r="D391" s="688"/>
      <c r="E391" s="688"/>
      <c r="F391" s="689"/>
      <c r="G391" s="216"/>
    </row>
    <row r="392" spans="1:7" ht="100.5">
      <c r="A392" s="288" t="s">
        <v>1932</v>
      </c>
      <c r="B392" s="224" t="s">
        <v>1933</v>
      </c>
      <c r="C392" s="410"/>
      <c r="D392" s="688"/>
      <c r="E392" s="688"/>
      <c r="F392" s="689"/>
      <c r="G392" s="216"/>
    </row>
    <row r="393" spans="1:8" ht="15">
      <c r="A393" s="294" t="s">
        <v>1729</v>
      </c>
      <c r="B393" s="224" t="s">
        <v>1934</v>
      </c>
      <c r="C393" s="410" t="s">
        <v>304</v>
      </c>
      <c r="D393" s="688">
        <v>24</v>
      </c>
      <c r="E393" s="688">
        <v>24</v>
      </c>
      <c r="F393" s="685">
        <f>D393-E393</f>
        <v>0</v>
      </c>
      <c r="G393" s="235"/>
      <c r="H393" s="319">
        <f>F393*G393</f>
        <v>0</v>
      </c>
    </row>
    <row r="394" spans="1:7" ht="15">
      <c r="A394" s="294"/>
      <c r="B394" s="224"/>
      <c r="C394" s="410"/>
      <c r="D394" s="688"/>
      <c r="E394" s="688"/>
      <c r="F394" s="689"/>
      <c r="G394" s="216"/>
    </row>
    <row r="395" spans="1:7" ht="62.25" customHeight="1">
      <c r="A395" s="288" t="s">
        <v>1935</v>
      </c>
      <c r="B395" s="234" t="s">
        <v>1936</v>
      </c>
      <c r="C395" s="410"/>
      <c r="D395" s="688"/>
      <c r="E395" s="688"/>
      <c r="F395" s="689"/>
      <c r="G395" s="216"/>
    </row>
    <row r="396" spans="1:7" ht="15">
      <c r="A396" s="294" t="s">
        <v>1937</v>
      </c>
      <c r="B396" s="224" t="s">
        <v>1938</v>
      </c>
      <c r="C396" s="410"/>
      <c r="D396" s="688"/>
      <c r="E396" s="688"/>
      <c r="F396" s="689"/>
      <c r="G396" s="216"/>
    </row>
    <row r="397" spans="1:8" ht="15">
      <c r="A397" s="294" t="s">
        <v>1729</v>
      </c>
      <c r="B397" s="224" t="s">
        <v>1939</v>
      </c>
      <c r="C397" s="410" t="s">
        <v>304</v>
      </c>
      <c r="D397" s="688">
        <v>6</v>
      </c>
      <c r="E397" s="688">
        <v>6</v>
      </c>
      <c r="F397" s="685">
        <f>D397-E397</f>
        <v>0</v>
      </c>
      <c r="G397" s="235"/>
      <c r="H397" s="319">
        <f>F397*G397</f>
        <v>0</v>
      </c>
    </row>
    <row r="398" spans="1:7" ht="15">
      <c r="A398" s="288"/>
      <c r="B398" s="224"/>
      <c r="C398" s="410"/>
      <c r="D398" s="688"/>
      <c r="E398" s="688"/>
      <c r="F398" s="689"/>
      <c r="G398" s="216"/>
    </row>
    <row r="399" spans="1:7" ht="43.5">
      <c r="A399" s="288" t="s">
        <v>1940</v>
      </c>
      <c r="B399" s="224" t="s">
        <v>1941</v>
      </c>
      <c r="C399" s="410"/>
      <c r="D399" s="688"/>
      <c r="E399" s="688"/>
      <c r="F399" s="689"/>
      <c r="G399" s="216"/>
    </row>
    <row r="400" spans="1:7" ht="15">
      <c r="A400" s="294"/>
      <c r="B400" s="224" t="s">
        <v>1942</v>
      </c>
      <c r="C400" s="410"/>
      <c r="D400" s="688"/>
      <c r="E400" s="688"/>
      <c r="F400" s="689"/>
      <c r="G400" s="216"/>
    </row>
    <row r="401" spans="1:8" ht="15">
      <c r="A401" s="294"/>
      <c r="B401" s="224" t="s">
        <v>1943</v>
      </c>
      <c r="C401" s="410" t="s">
        <v>96</v>
      </c>
      <c r="D401" s="688">
        <v>2</v>
      </c>
      <c r="E401" s="688">
        <v>0</v>
      </c>
      <c r="F401" s="685">
        <f>D401-E401</f>
        <v>2</v>
      </c>
      <c r="G401" s="235"/>
      <c r="H401" s="319">
        <f>F401*G401</f>
        <v>0</v>
      </c>
    </row>
    <row r="402" spans="1:7" ht="15">
      <c r="A402" s="288"/>
      <c r="B402" s="224"/>
      <c r="C402" s="410"/>
      <c r="D402" s="688"/>
      <c r="E402" s="688"/>
      <c r="F402" s="689"/>
      <c r="G402" s="216"/>
    </row>
    <row r="403" spans="1:7" ht="57.75">
      <c r="A403" s="288" t="s">
        <v>1944</v>
      </c>
      <c r="B403" s="224" t="s">
        <v>1945</v>
      </c>
      <c r="C403" s="410"/>
      <c r="D403" s="688"/>
      <c r="E403" s="688"/>
      <c r="F403" s="689"/>
      <c r="G403" s="216"/>
    </row>
    <row r="404" spans="1:8" ht="15">
      <c r="A404" s="294" t="s">
        <v>1729</v>
      </c>
      <c r="B404" s="224" t="s">
        <v>1946</v>
      </c>
      <c r="C404" s="410" t="s">
        <v>304</v>
      </c>
      <c r="D404" s="688">
        <v>1000</v>
      </c>
      <c r="E404" s="688">
        <v>1000</v>
      </c>
      <c r="F404" s="685">
        <f aca="true" t="shared" si="2" ref="F404:F409">D404-E404</f>
        <v>0</v>
      </c>
      <c r="G404" s="235"/>
      <c r="H404" s="319">
        <f aca="true" t="shared" si="3" ref="H404:H409">F404*G404</f>
        <v>0</v>
      </c>
    </row>
    <row r="405" spans="1:8" ht="15">
      <c r="A405" s="294" t="s">
        <v>1729</v>
      </c>
      <c r="B405" s="224" t="s">
        <v>1947</v>
      </c>
      <c r="C405" s="410" t="s">
        <v>304</v>
      </c>
      <c r="D405" s="688">
        <v>379</v>
      </c>
      <c r="E405" s="688">
        <v>379</v>
      </c>
      <c r="F405" s="685">
        <f t="shared" si="2"/>
        <v>0</v>
      </c>
      <c r="G405" s="235"/>
      <c r="H405" s="319">
        <f t="shared" si="3"/>
        <v>0</v>
      </c>
    </row>
    <row r="406" spans="1:8" ht="15">
      <c r="A406" s="294" t="s">
        <v>1729</v>
      </c>
      <c r="B406" s="224" t="s">
        <v>1948</v>
      </c>
      <c r="C406" s="410" t="s">
        <v>304</v>
      </c>
      <c r="D406" s="688">
        <v>87</v>
      </c>
      <c r="E406" s="688">
        <v>87</v>
      </c>
      <c r="F406" s="685">
        <f t="shared" si="2"/>
        <v>0</v>
      </c>
      <c r="G406" s="235"/>
      <c r="H406" s="319">
        <f t="shared" si="3"/>
        <v>0</v>
      </c>
    </row>
    <row r="407" spans="1:8" ht="15">
      <c r="A407" s="294" t="s">
        <v>1729</v>
      </c>
      <c r="B407" s="224" t="s">
        <v>1949</v>
      </c>
      <c r="C407" s="410" t="s">
        <v>304</v>
      </c>
      <c r="D407" s="688">
        <v>195</v>
      </c>
      <c r="E407" s="688">
        <v>195</v>
      </c>
      <c r="F407" s="685">
        <f t="shared" si="2"/>
        <v>0</v>
      </c>
      <c r="G407" s="235"/>
      <c r="H407" s="319">
        <f t="shared" si="3"/>
        <v>0</v>
      </c>
    </row>
    <row r="408" spans="1:8" ht="15">
      <c r="A408" s="294" t="s">
        <v>1729</v>
      </c>
      <c r="B408" s="224" t="s">
        <v>1950</v>
      </c>
      <c r="C408" s="410" t="s">
        <v>304</v>
      </c>
      <c r="D408" s="688">
        <v>18</v>
      </c>
      <c r="E408" s="688">
        <v>18</v>
      </c>
      <c r="F408" s="685">
        <f t="shared" si="2"/>
        <v>0</v>
      </c>
      <c r="G408" s="235"/>
      <c r="H408" s="319">
        <f t="shared" si="3"/>
        <v>0</v>
      </c>
    </row>
    <row r="409" spans="1:8" ht="15">
      <c r="A409" s="294" t="s">
        <v>1729</v>
      </c>
      <c r="B409" s="224" t="s">
        <v>1934</v>
      </c>
      <c r="C409" s="410" t="s">
        <v>304</v>
      </c>
      <c r="D409" s="688">
        <v>12</v>
      </c>
      <c r="E409" s="688">
        <v>12</v>
      </c>
      <c r="F409" s="685">
        <f t="shared" si="2"/>
        <v>0</v>
      </c>
      <c r="G409" s="235"/>
      <c r="H409" s="319">
        <f t="shared" si="3"/>
        <v>0</v>
      </c>
    </row>
    <row r="410" spans="1:7" ht="15">
      <c r="A410" s="288"/>
      <c r="B410" s="224"/>
      <c r="C410" s="410"/>
      <c r="D410" s="688"/>
      <c r="E410" s="688"/>
      <c r="F410" s="689"/>
      <c r="G410" s="216"/>
    </row>
    <row r="411" spans="1:7" ht="78" customHeight="1">
      <c r="A411" s="288" t="s">
        <v>1951</v>
      </c>
      <c r="B411" s="234" t="s">
        <v>1952</v>
      </c>
      <c r="C411" s="410"/>
      <c r="D411" s="688"/>
      <c r="E411" s="688"/>
      <c r="F411" s="689"/>
      <c r="G411" s="216"/>
    </row>
    <row r="412" spans="1:7" ht="15">
      <c r="A412" s="289" t="s">
        <v>1727</v>
      </c>
      <c r="B412" s="224" t="s">
        <v>1953</v>
      </c>
      <c r="C412" s="410"/>
      <c r="D412" s="688"/>
      <c r="E412" s="688"/>
      <c r="F412" s="689"/>
      <c r="G412" s="216"/>
    </row>
    <row r="413" spans="1:8" ht="15">
      <c r="A413" s="289" t="s">
        <v>1713</v>
      </c>
      <c r="B413" s="224" t="s">
        <v>1954</v>
      </c>
      <c r="C413" s="410" t="s">
        <v>304</v>
      </c>
      <c r="D413" s="688">
        <v>415</v>
      </c>
      <c r="E413" s="688">
        <v>415</v>
      </c>
      <c r="F413" s="685">
        <f>D413-E413</f>
        <v>0</v>
      </c>
      <c r="G413" s="235"/>
      <c r="H413" s="319">
        <f>F413*G413</f>
        <v>0</v>
      </c>
    </row>
    <row r="414" spans="1:8" ht="15">
      <c r="A414" s="289" t="s">
        <v>1713</v>
      </c>
      <c r="B414" s="224" t="s">
        <v>1955</v>
      </c>
      <c r="C414" s="410" t="s">
        <v>304</v>
      </c>
      <c r="D414" s="688">
        <v>206</v>
      </c>
      <c r="E414" s="688">
        <v>206</v>
      </c>
      <c r="F414" s="685">
        <f>D414-E414</f>
        <v>0</v>
      </c>
      <c r="G414" s="235"/>
      <c r="H414" s="319">
        <f>F414*G414</f>
        <v>0</v>
      </c>
    </row>
    <row r="415" spans="1:8" ht="15">
      <c r="A415" s="289" t="s">
        <v>1713</v>
      </c>
      <c r="B415" s="224" t="s">
        <v>1956</v>
      </c>
      <c r="C415" s="410" t="s">
        <v>304</v>
      </c>
      <c r="D415" s="688">
        <v>27</v>
      </c>
      <c r="E415" s="688">
        <v>27</v>
      </c>
      <c r="F415" s="685">
        <f>D415-E415</f>
        <v>0</v>
      </c>
      <c r="G415" s="235"/>
      <c r="H415" s="319">
        <f>F415*G415</f>
        <v>0</v>
      </c>
    </row>
    <row r="416" spans="1:8" ht="15">
      <c r="A416" s="289" t="s">
        <v>1713</v>
      </c>
      <c r="B416" s="224" t="s">
        <v>1957</v>
      </c>
      <c r="C416" s="410" t="s">
        <v>304</v>
      </c>
      <c r="D416" s="688">
        <v>140</v>
      </c>
      <c r="E416" s="688">
        <v>140</v>
      </c>
      <c r="F416" s="685">
        <f>D416-E416</f>
        <v>0</v>
      </c>
      <c r="G416" s="235"/>
      <c r="H416" s="319">
        <f>F416*G416</f>
        <v>0</v>
      </c>
    </row>
    <row r="417" spans="1:7" ht="15">
      <c r="A417" s="289"/>
      <c r="B417" s="224"/>
      <c r="C417" s="410"/>
      <c r="D417" s="688"/>
      <c r="E417" s="688"/>
      <c r="F417" s="689"/>
      <c r="G417" s="216"/>
    </row>
    <row r="418" spans="1:7" ht="86.25">
      <c r="A418" s="288" t="s">
        <v>1958</v>
      </c>
      <c r="B418" s="224" t="s">
        <v>3361</v>
      </c>
      <c r="C418" s="410"/>
      <c r="D418" s="688"/>
      <c r="E418" s="688"/>
      <c r="F418" s="689"/>
      <c r="G418" s="216"/>
    </row>
    <row r="419" spans="1:7" ht="15">
      <c r="A419" s="289" t="s">
        <v>1727</v>
      </c>
      <c r="B419" s="224" t="s">
        <v>1953</v>
      </c>
      <c r="C419" s="410"/>
      <c r="D419" s="688"/>
      <c r="E419" s="688"/>
      <c r="F419" s="689"/>
      <c r="G419" s="216"/>
    </row>
    <row r="420" spans="1:8" ht="15">
      <c r="A420" s="289" t="s">
        <v>1713</v>
      </c>
      <c r="B420" s="224" t="s">
        <v>1959</v>
      </c>
      <c r="C420" s="410" t="s">
        <v>304</v>
      </c>
      <c r="D420" s="688">
        <v>585</v>
      </c>
      <c r="E420" s="688">
        <v>585</v>
      </c>
      <c r="F420" s="685">
        <f aca="true" t="shared" si="4" ref="F420:F425">D420-E420</f>
        <v>0</v>
      </c>
      <c r="G420" s="235"/>
      <c r="H420" s="319">
        <f aca="true" t="shared" si="5" ref="H420:H425">F420*G420</f>
        <v>0</v>
      </c>
    </row>
    <row r="421" spans="1:8" ht="15">
      <c r="A421" s="289" t="s">
        <v>1713</v>
      </c>
      <c r="B421" s="224" t="s">
        <v>1960</v>
      </c>
      <c r="C421" s="410" t="s">
        <v>304</v>
      </c>
      <c r="D421" s="688">
        <v>173</v>
      </c>
      <c r="E421" s="688">
        <v>173</v>
      </c>
      <c r="F421" s="685">
        <f t="shared" si="4"/>
        <v>0</v>
      </c>
      <c r="G421" s="235"/>
      <c r="H421" s="319">
        <f t="shared" si="5"/>
        <v>0</v>
      </c>
    </row>
    <row r="422" spans="1:8" ht="15">
      <c r="A422" s="289" t="s">
        <v>1713</v>
      </c>
      <c r="B422" s="224" t="s">
        <v>1961</v>
      </c>
      <c r="C422" s="410" t="s">
        <v>304</v>
      </c>
      <c r="D422" s="688">
        <v>60</v>
      </c>
      <c r="E422" s="688">
        <v>60</v>
      </c>
      <c r="F422" s="685">
        <f t="shared" si="4"/>
        <v>0</v>
      </c>
      <c r="G422" s="235"/>
      <c r="H422" s="319">
        <f t="shared" si="5"/>
        <v>0</v>
      </c>
    </row>
    <row r="423" spans="1:8" ht="15">
      <c r="A423" s="289" t="s">
        <v>1713</v>
      </c>
      <c r="B423" s="224" t="s">
        <v>1962</v>
      </c>
      <c r="C423" s="410" t="s">
        <v>304</v>
      </c>
      <c r="D423" s="688">
        <v>55</v>
      </c>
      <c r="E423" s="688">
        <v>55</v>
      </c>
      <c r="F423" s="685">
        <f t="shared" si="4"/>
        <v>0</v>
      </c>
      <c r="G423" s="235"/>
      <c r="H423" s="319">
        <f t="shared" si="5"/>
        <v>0</v>
      </c>
    </row>
    <row r="424" spans="1:8" ht="15">
      <c r="A424" s="289" t="s">
        <v>1713</v>
      </c>
      <c r="B424" s="224" t="s">
        <v>1963</v>
      </c>
      <c r="C424" s="410" t="s">
        <v>304</v>
      </c>
      <c r="D424" s="688">
        <v>18</v>
      </c>
      <c r="E424" s="688">
        <v>18</v>
      </c>
      <c r="F424" s="685">
        <f t="shared" si="4"/>
        <v>0</v>
      </c>
      <c r="G424" s="235"/>
      <c r="H424" s="319">
        <f t="shared" si="5"/>
        <v>0</v>
      </c>
    </row>
    <row r="425" spans="1:8" ht="15">
      <c r="A425" s="289" t="s">
        <v>1713</v>
      </c>
      <c r="B425" s="224" t="s">
        <v>1964</v>
      </c>
      <c r="C425" s="410" t="s">
        <v>304</v>
      </c>
      <c r="D425" s="688">
        <v>12</v>
      </c>
      <c r="E425" s="688">
        <v>12</v>
      </c>
      <c r="F425" s="685">
        <f t="shared" si="4"/>
        <v>0</v>
      </c>
      <c r="G425" s="235"/>
      <c r="H425" s="319">
        <f t="shared" si="5"/>
        <v>0</v>
      </c>
    </row>
    <row r="426" spans="1:7" ht="15">
      <c r="A426" s="288"/>
      <c r="B426" s="224"/>
      <c r="C426" s="410"/>
      <c r="D426" s="688"/>
      <c r="E426" s="688"/>
      <c r="F426" s="689"/>
      <c r="G426" s="216"/>
    </row>
    <row r="427" spans="1:7" ht="71.25">
      <c r="A427" s="288" t="s">
        <v>1965</v>
      </c>
      <c r="B427" s="293" t="s">
        <v>3362</v>
      </c>
      <c r="C427" s="410"/>
      <c r="D427" s="688"/>
      <c r="E427" s="688"/>
      <c r="F427" s="689"/>
      <c r="G427" s="216"/>
    </row>
    <row r="428" spans="1:7" ht="15">
      <c r="A428" s="289" t="s">
        <v>1727</v>
      </c>
      <c r="B428" s="293" t="s">
        <v>1748</v>
      </c>
      <c r="C428" s="410"/>
      <c r="D428" s="688"/>
      <c r="E428" s="688"/>
      <c r="F428" s="689"/>
      <c r="G428" s="216"/>
    </row>
    <row r="429" spans="1:7" ht="15">
      <c r="A429" s="289" t="s">
        <v>1713</v>
      </c>
      <c r="B429" s="293" t="s">
        <v>1966</v>
      </c>
      <c r="C429" s="410"/>
      <c r="D429" s="688"/>
      <c r="E429" s="688"/>
      <c r="F429" s="689"/>
      <c r="G429" s="216"/>
    </row>
    <row r="430" spans="1:8" ht="15">
      <c r="A430" s="289"/>
      <c r="B430" s="224" t="s">
        <v>1967</v>
      </c>
      <c r="C430" s="410" t="s">
        <v>304</v>
      </c>
      <c r="D430" s="688">
        <v>50</v>
      </c>
      <c r="E430" s="688">
        <v>50</v>
      </c>
      <c r="F430" s="685">
        <f>D430-E430</f>
        <v>0</v>
      </c>
      <c r="G430" s="235"/>
      <c r="H430" s="319">
        <f>F430*G430</f>
        <v>0</v>
      </c>
    </row>
    <row r="431" spans="1:8" ht="15">
      <c r="A431" s="289"/>
      <c r="B431" s="224" t="s">
        <v>1968</v>
      </c>
      <c r="C431" s="410" t="s">
        <v>304</v>
      </c>
      <c r="D431" s="688">
        <v>5</v>
      </c>
      <c r="E431" s="688">
        <v>5</v>
      </c>
      <c r="F431" s="685">
        <f>D431-E431</f>
        <v>0</v>
      </c>
      <c r="G431" s="235"/>
      <c r="H431" s="319">
        <f>F431*G431</f>
        <v>0</v>
      </c>
    </row>
    <row r="432" spans="1:8" ht="15">
      <c r="A432" s="289"/>
      <c r="B432" s="224" t="s">
        <v>1969</v>
      </c>
      <c r="C432" s="410" t="s">
        <v>304</v>
      </c>
      <c r="D432" s="688">
        <v>260</v>
      </c>
      <c r="E432" s="688">
        <v>260</v>
      </c>
      <c r="F432" s="685">
        <f>D432-E432</f>
        <v>0</v>
      </c>
      <c r="G432" s="235"/>
      <c r="H432" s="319">
        <f>F432*G432</f>
        <v>0</v>
      </c>
    </row>
    <row r="433" spans="1:7" ht="15">
      <c r="A433" s="288"/>
      <c r="B433" s="224"/>
      <c r="C433" s="410"/>
      <c r="D433" s="688"/>
      <c r="E433" s="688"/>
      <c r="F433" s="689"/>
      <c r="G433" s="216"/>
    </row>
    <row r="434" spans="1:7" ht="85.5">
      <c r="A434" s="288" t="s">
        <v>1970</v>
      </c>
      <c r="B434" s="293" t="s">
        <v>3363</v>
      </c>
      <c r="C434" s="410"/>
      <c r="D434" s="688"/>
      <c r="E434" s="688"/>
      <c r="F434" s="689"/>
      <c r="G434" s="216"/>
    </row>
    <row r="435" spans="1:7" ht="15">
      <c r="A435" s="289" t="s">
        <v>1727</v>
      </c>
      <c r="B435" s="293" t="s">
        <v>1748</v>
      </c>
      <c r="C435" s="410"/>
      <c r="D435" s="688"/>
      <c r="E435" s="688"/>
      <c r="F435" s="689"/>
      <c r="G435" s="216"/>
    </row>
    <row r="436" spans="1:7" ht="15">
      <c r="A436" s="289" t="s">
        <v>1713</v>
      </c>
      <c r="B436" s="293" t="s">
        <v>1971</v>
      </c>
      <c r="C436" s="410"/>
      <c r="D436" s="688"/>
      <c r="E436" s="688"/>
      <c r="F436" s="689"/>
      <c r="G436" s="216"/>
    </row>
    <row r="437" spans="1:8" ht="15">
      <c r="A437" s="289"/>
      <c r="B437" s="224" t="s">
        <v>1972</v>
      </c>
      <c r="C437" s="410" t="s">
        <v>304</v>
      </c>
      <c r="D437" s="688">
        <v>185</v>
      </c>
      <c r="E437" s="688">
        <v>185</v>
      </c>
      <c r="F437" s="685">
        <f>D437-E437</f>
        <v>0</v>
      </c>
      <c r="G437" s="235"/>
      <c r="H437" s="319">
        <f>F437*G437</f>
        <v>0</v>
      </c>
    </row>
    <row r="438" spans="1:8" ht="15">
      <c r="A438" s="289"/>
      <c r="B438" s="224" t="s">
        <v>1973</v>
      </c>
      <c r="C438" s="410" t="s">
        <v>304</v>
      </c>
      <c r="D438" s="688">
        <v>80</v>
      </c>
      <c r="E438" s="688">
        <v>80</v>
      </c>
      <c r="F438" s="685">
        <f>D438-E438</f>
        <v>0</v>
      </c>
      <c r="G438" s="235"/>
      <c r="H438" s="319">
        <f>F438*G438</f>
        <v>0</v>
      </c>
    </row>
    <row r="439" spans="1:7" ht="15">
      <c r="A439" s="288"/>
      <c r="B439" s="224"/>
      <c r="C439" s="410"/>
      <c r="D439" s="688"/>
      <c r="E439" s="688"/>
      <c r="F439" s="689"/>
      <c r="G439" s="216"/>
    </row>
    <row r="440" spans="1:7" ht="15">
      <c r="A440" s="288" t="s">
        <v>1974</v>
      </c>
      <c r="B440" s="224" t="s">
        <v>1975</v>
      </c>
      <c r="C440" s="410"/>
      <c r="D440" s="688"/>
      <c r="E440" s="688"/>
      <c r="F440" s="689"/>
      <c r="G440" s="216"/>
    </row>
    <row r="441" spans="1:7" ht="15">
      <c r="A441" s="289" t="s">
        <v>1727</v>
      </c>
      <c r="B441" s="293" t="s">
        <v>1976</v>
      </c>
      <c r="C441" s="410"/>
      <c r="D441" s="688"/>
      <c r="E441" s="688"/>
      <c r="F441" s="689"/>
      <c r="G441" s="216"/>
    </row>
    <row r="442" spans="1:8" ht="15">
      <c r="A442" s="289" t="s">
        <v>1713</v>
      </c>
      <c r="B442" s="224" t="s">
        <v>1977</v>
      </c>
      <c r="C442" s="410" t="s">
        <v>96</v>
      </c>
      <c r="D442" s="688">
        <v>19</v>
      </c>
      <c r="E442" s="688">
        <v>19</v>
      </c>
      <c r="F442" s="685">
        <f>D442-E442</f>
        <v>0</v>
      </c>
      <c r="G442" s="235"/>
      <c r="H442" s="319">
        <f>F442*G442</f>
        <v>0</v>
      </c>
    </row>
    <row r="443" spans="1:7" ht="15">
      <c r="A443" s="288"/>
      <c r="B443" s="224"/>
      <c r="C443" s="410"/>
      <c r="D443" s="688"/>
      <c r="E443" s="688"/>
      <c r="F443" s="689"/>
      <c r="G443" s="216"/>
    </row>
    <row r="444" spans="1:7" ht="15">
      <c r="A444" s="288" t="s">
        <v>1978</v>
      </c>
      <c r="B444" s="224" t="s">
        <v>1979</v>
      </c>
      <c r="C444" s="410"/>
      <c r="D444" s="688"/>
      <c r="E444" s="688"/>
      <c r="F444" s="689"/>
      <c r="G444" s="216"/>
    </row>
    <row r="445" spans="1:7" ht="15">
      <c r="A445" s="289" t="s">
        <v>1727</v>
      </c>
      <c r="B445" s="293" t="s">
        <v>1976</v>
      </c>
      <c r="C445" s="410"/>
      <c r="D445" s="688"/>
      <c r="E445" s="688"/>
      <c r="F445" s="689"/>
      <c r="G445" s="216"/>
    </row>
    <row r="446" spans="1:8" ht="15">
      <c r="A446" s="289" t="s">
        <v>1713</v>
      </c>
      <c r="B446" s="224" t="s">
        <v>1980</v>
      </c>
      <c r="C446" s="410" t="s">
        <v>96</v>
      </c>
      <c r="D446" s="688">
        <v>2</v>
      </c>
      <c r="E446" s="688">
        <v>2</v>
      </c>
      <c r="F446" s="685">
        <f>D446-E446</f>
        <v>0</v>
      </c>
      <c r="G446" s="235"/>
      <c r="H446" s="319">
        <f>F446*G446</f>
        <v>0</v>
      </c>
    </row>
    <row r="447" spans="1:7" ht="15">
      <c r="A447" s="288"/>
      <c r="B447" s="224"/>
      <c r="C447" s="410"/>
      <c r="D447" s="688"/>
      <c r="E447" s="688"/>
      <c r="F447" s="689"/>
      <c r="G447" s="216"/>
    </row>
    <row r="448" spans="1:7" ht="15">
      <c r="A448" s="288" t="s">
        <v>1981</v>
      </c>
      <c r="B448" s="224" t="s">
        <v>1982</v>
      </c>
      <c r="C448" s="410"/>
      <c r="D448" s="688"/>
      <c r="E448" s="688"/>
      <c r="F448" s="689"/>
      <c r="G448" s="216"/>
    </row>
    <row r="449" spans="1:7" ht="15">
      <c r="A449" s="289" t="s">
        <v>1727</v>
      </c>
      <c r="B449" s="293" t="s">
        <v>1976</v>
      </c>
      <c r="C449" s="410"/>
      <c r="D449" s="688"/>
      <c r="E449" s="688"/>
      <c r="F449" s="689"/>
      <c r="G449" s="216"/>
    </row>
    <row r="450" spans="1:8" ht="15">
      <c r="A450" s="289" t="s">
        <v>1713</v>
      </c>
      <c r="B450" s="224" t="s">
        <v>1983</v>
      </c>
      <c r="C450" s="410" t="s">
        <v>96</v>
      </c>
      <c r="D450" s="688">
        <v>4</v>
      </c>
      <c r="E450" s="688">
        <v>4</v>
      </c>
      <c r="F450" s="685">
        <f>D450-E450</f>
        <v>0</v>
      </c>
      <c r="G450" s="235"/>
      <c r="H450" s="319">
        <f>F450*G450</f>
        <v>0</v>
      </c>
    </row>
    <row r="451" spans="1:7" ht="15">
      <c r="A451" s="288"/>
      <c r="B451" s="224"/>
      <c r="C451" s="410"/>
      <c r="D451" s="688"/>
      <c r="E451" s="688"/>
      <c r="F451" s="689"/>
      <c r="G451" s="216"/>
    </row>
    <row r="452" spans="1:7" ht="15">
      <c r="A452" s="288" t="s">
        <v>1984</v>
      </c>
      <c r="B452" s="224" t="s">
        <v>1985</v>
      </c>
      <c r="C452" s="410"/>
      <c r="D452" s="688"/>
      <c r="E452" s="688"/>
      <c r="F452" s="689"/>
      <c r="G452" s="216"/>
    </row>
    <row r="453" spans="1:7" ht="15">
      <c r="A453" s="289" t="s">
        <v>1727</v>
      </c>
      <c r="B453" s="293" t="s">
        <v>1976</v>
      </c>
      <c r="C453" s="410"/>
      <c r="D453" s="688"/>
      <c r="E453" s="688"/>
      <c r="F453" s="689"/>
      <c r="G453" s="216"/>
    </row>
    <row r="454" spans="1:8" ht="15">
      <c r="A454" s="289" t="s">
        <v>1713</v>
      </c>
      <c r="B454" s="224"/>
      <c r="C454" s="410" t="s">
        <v>96</v>
      </c>
      <c r="D454" s="688">
        <v>11</v>
      </c>
      <c r="E454" s="688">
        <v>11</v>
      </c>
      <c r="F454" s="685">
        <f>D454-E454</f>
        <v>0</v>
      </c>
      <c r="G454" s="235"/>
      <c r="H454" s="319">
        <f>F454*G454</f>
        <v>0</v>
      </c>
    </row>
    <row r="455" spans="1:7" ht="15">
      <c r="A455" s="288"/>
      <c r="B455" s="224"/>
      <c r="C455" s="410"/>
      <c r="D455" s="688"/>
      <c r="E455" s="688"/>
      <c r="F455" s="689"/>
      <c r="G455" s="216"/>
    </row>
    <row r="456" spans="1:7" ht="29.25">
      <c r="A456" s="288" t="s">
        <v>1986</v>
      </c>
      <c r="B456" s="224" t="s">
        <v>1987</v>
      </c>
      <c r="C456" s="410"/>
      <c r="D456" s="688"/>
      <c r="E456" s="688"/>
      <c r="F456" s="689"/>
      <c r="G456" s="216"/>
    </row>
    <row r="457" spans="1:7" ht="15">
      <c r="A457" s="289" t="s">
        <v>1727</v>
      </c>
      <c r="B457" s="293" t="s">
        <v>1976</v>
      </c>
      <c r="C457" s="410"/>
      <c r="D457" s="688"/>
      <c r="E457" s="688"/>
      <c r="F457" s="689"/>
      <c r="G457" s="216"/>
    </row>
    <row r="458" spans="1:8" ht="15">
      <c r="A458" s="289" t="s">
        <v>1713</v>
      </c>
      <c r="B458" s="224"/>
      <c r="C458" s="410" t="s">
        <v>96</v>
      </c>
      <c r="D458" s="688">
        <v>1</v>
      </c>
      <c r="E458" s="688">
        <v>1</v>
      </c>
      <c r="F458" s="685">
        <f>D458-E458</f>
        <v>0</v>
      </c>
      <c r="G458" s="235"/>
      <c r="H458" s="319">
        <f>F458*G458</f>
        <v>0</v>
      </c>
    </row>
    <row r="459" spans="1:7" ht="15">
      <c r="A459" s="288"/>
      <c r="B459" s="224"/>
      <c r="C459" s="410"/>
      <c r="D459" s="688"/>
      <c r="E459" s="688"/>
      <c r="F459" s="689"/>
      <c r="G459" s="216"/>
    </row>
    <row r="460" spans="1:7" ht="72">
      <c r="A460" s="288" t="s">
        <v>1988</v>
      </c>
      <c r="B460" s="224" t="s">
        <v>3364</v>
      </c>
      <c r="C460" s="410"/>
      <c r="D460" s="688"/>
      <c r="E460" s="688"/>
      <c r="F460" s="689"/>
      <c r="G460" s="216"/>
    </row>
    <row r="461" spans="1:7" ht="15">
      <c r="A461" s="289" t="s">
        <v>1727</v>
      </c>
      <c r="B461" s="293" t="s">
        <v>1989</v>
      </c>
      <c r="C461" s="410"/>
      <c r="D461" s="688"/>
      <c r="E461" s="688"/>
      <c r="F461" s="689"/>
      <c r="G461" s="216"/>
    </row>
    <row r="462" spans="1:8" ht="15">
      <c r="A462" s="289" t="s">
        <v>1713</v>
      </c>
      <c r="B462" s="224" t="s">
        <v>1990</v>
      </c>
      <c r="C462" s="410" t="s">
        <v>96</v>
      </c>
      <c r="D462" s="688">
        <v>4</v>
      </c>
      <c r="E462" s="688">
        <v>4</v>
      </c>
      <c r="F462" s="685">
        <f>D462-E462</f>
        <v>0</v>
      </c>
      <c r="G462" s="235"/>
      <c r="H462" s="319">
        <f>F462*G462</f>
        <v>0</v>
      </c>
    </row>
    <row r="463" spans="1:8" ht="15">
      <c r="A463" s="289" t="s">
        <v>1713</v>
      </c>
      <c r="B463" s="224" t="s">
        <v>1991</v>
      </c>
      <c r="C463" s="410" t="s">
        <v>96</v>
      </c>
      <c r="D463" s="688">
        <v>3</v>
      </c>
      <c r="E463" s="688">
        <v>3</v>
      </c>
      <c r="F463" s="685">
        <f>D463-E463</f>
        <v>0</v>
      </c>
      <c r="G463" s="235"/>
      <c r="H463" s="319">
        <f>F463*G463</f>
        <v>0</v>
      </c>
    </row>
    <row r="464" spans="1:7" ht="15">
      <c r="A464" s="288"/>
      <c r="B464" s="224"/>
      <c r="C464" s="410"/>
      <c r="D464" s="688"/>
      <c r="E464" s="688"/>
      <c r="F464" s="689"/>
      <c r="G464" s="216"/>
    </row>
    <row r="465" spans="1:8" ht="100.5">
      <c r="A465" s="288" t="s">
        <v>1992</v>
      </c>
      <c r="B465" s="224" t="s">
        <v>3365</v>
      </c>
      <c r="C465" s="410" t="s">
        <v>89</v>
      </c>
      <c r="D465" s="688">
        <v>2000</v>
      </c>
      <c r="E465" s="688">
        <v>2000</v>
      </c>
      <c r="F465" s="685">
        <f>D465-E465</f>
        <v>0</v>
      </c>
      <c r="G465" s="235"/>
      <c r="H465" s="319">
        <f>F465*G465</f>
        <v>0</v>
      </c>
    </row>
    <row r="466" spans="1:7" ht="15">
      <c r="A466" s="288"/>
      <c r="B466" s="293"/>
      <c r="C466" s="447"/>
      <c r="D466" s="688"/>
      <c r="E466" s="688"/>
      <c r="F466" s="689"/>
      <c r="G466" s="216"/>
    </row>
    <row r="467" spans="1:8" ht="42.75">
      <c r="A467" s="288" t="s">
        <v>1993</v>
      </c>
      <c r="B467" s="293" t="s">
        <v>3366</v>
      </c>
      <c r="C467" s="447" t="s">
        <v>61</v>
      </c>
      <c r="D467" s="688">
        <v>30</v>
      </c>
      <c r="E467" s="688">
        <v>30</v>
      </c>
      <c r="F467" s="685">
        <f>D467-E467</f>
        <v>0</v>
      </c>
      <c r="G467" s="235"/>
      <c r="H467" s="319">
        <f>F467*G467</f>
        <v>0</v>
      </c>
    </row>
    <row r="468" spans="1:7" ht="15">
      <c r="A468" s="288"/>
      <c r="B468" s="224"/>
      <c r="C468" s="410"/>
      <c r="D468" s="688"/>
      <c r="E468" s="688"/>
      <c r="F468" s="689"/>
      <c r="G468" s="216"/>
    </row>
    <row r="469" spans="1:8" ht="15">
      <c r="A469" s="288" t="s">
        <v>1994</v>
      </c>
      <c r="B469" s="293" t="s">
        <v>3367</v>
      </c>
      <c r="C469" s="410" t="s">
        <v>96</v>
      </c>
      <c r="D469" s="688">
        <v>1</v>
      </c>
      <c r="E469" s="688">
        <v>0</v>
      </c>
      <c r="F469" s="685">
        <f>D469-E469</f>
        <v>1</v>
      </c>
      <c r="G469" s="235"/>
      <c r="H469" s="319">
        <f>F469*G469</f>
        <v>0</v>
      </c>
    </row>
    <row r="470" spans="1:7" ht="15">
      <c r="A470" s="288"/>
      <c r="B470" s="224"/>
      <c r="C470" s="410"/>
      <c r="D470" s="688"/>
      <c r="E470" s="688"/>
      <c r="F470" s="689"/>
      <c r="G470" s="216"/>
    </row>
    <row r="471" spans="1:8" ht="15">
      <c r="A471" s="583"/>
      <c r="B471" s="584" t="s">
        <v>3484</v>
      </c>
      <c r="C471" s="585"/>
      <c r="D471" s="694"/>
      <c r="E471" s="688"/>
      <c r="F471" s="685"/>
      <c r="G471" s="216"/>
      <c r="H471" s="26"/>
    </row>
    <row r="472" spans="1:8" ht="15">
      <c r="A472" s="586"/>
      <c r="B472" s="586"/>
      <c r="C472" s="586"/>
      <c r="D472" s="695"/>
      <c r="E472" s="688"/>
      <c r="F472" s="685"/>
      <c r="G472" s="216"/>
      <c r="H472" s="26"/>
    </row>
    <row r="473" spans="1:8" ht="57.75">
      <c r="A473" s="587" t="s">
        <v>3524</v>
      </c>
      <c r="B473" s="588" t="s">
        <v>3485</v>
      </c>
      <c r="C473" s="586"/>
      <c r="D473" s="695"/>
      <c r="E473" s="688"/>
      <c r="F473" s="685"/>
      <c r="G473" s="216"/>
      <c r="H473" s="26"/>
    </row>
    <row r="474" spans="1:8" ht="15">
      <c r="A474" s="589" t="s">
        <v>1937</v>
      </c>
      <c r="B474" s="590"/>
      <c r="C474" s="586"/>
      <c r="D474" s="695"/>
      <c r="E474" s="688"/>
      <c r="F474" s="685"/>
      <c r="G474" s="216"/>
      <c r="H474" s="26"/>
    </row>
    <row r="475" spans="1:8" ht="15">
      <c r="A475" s="589" t="s">
        <v>1729</v>
      </c>
      <c r="B475" s="590" t="s">
        <v>3486</v>
      </c>
      <c r="C475" s="585" t="s">
        <v>96</v>
      </c>
      <c r="D475" s="694">
        <v>1</v>
      </c>
      <c r="E475" s="688">
        <v>0</v>
      </c>
      <c r="F475" s="685">
        <f>D475-E475</f>
        <v>1</v>
      </c>
      <c r="G475" s="457"/>
      <c r="H475" s="319">
        <f>F475*G475</f>
        <v>0</v>
      </c>
    </row>
    <row r="476" spans="1:7" ht="15">
      <c r="A476" s="589"/>
      <c r="B476" s="590"/>
      <c r="C476" s="586"/>
      <c r="D476" s="695"/>
      <c r="E476" s="688"/>
      <c r="F476" s="685"/>
      <c r="G476" s="216"/>
    </row>
    <row r="477" spans="1:7" ht="57.75">
      <c r="A477" s="587" t="s">
        <v>3525</v>
      </c>
      <c r="B477" s="588" t="s">
        <v>3487</v>
      </c>
      <c r="C477" s="586"/>
      <c r="D477" s="695"/>
      <c r="E477" s="688"/>
      <c r="F477" s="685"/>
      <c r="G477" s="216"/>
    </row>
    <row r="478" spans="1:7" ht="15">
      <c r="A478" s="589" t="s">
        <v>1937</v>
      </c>
      <c r="B478" s="590"/>
      <c r="C478" s="586"/>
      <c r="D478" s="695"/>
      <c r="E478" s="688"/>
      <c r="F478" s="685"/>
      <c r="G478" s="216"/>
    </row>
    <row r="479" spans="1:8" ht="15">
      <c r="A479" s="589" t="s">
        <v>1729</v>
      </c>
      <c r="B479" s="590" t="s">
        <v>3488</v>
      </c>
      <c r="C479" s="585" t="s">
        <v>96</v>
      </c>
      <c r="D479" s="694">
        <v>2</v>
      </c>
      <c r="E479" s="688">
        <v>0</v>
      </c>
      <c r="F479" s="685">
        <f>D479-E479</f>
        <v>2</v>
      </c>
      <c r="G479" s="457"/>
      <c r="H479" s="319">
        <f>F479*G479</f>
        <v>0</v>
      </c>
    </row>
    <row r="480" spans="1:7" ht="15">
      <c r="A480" s="589"/>
      <c r="B480" s="590"/>
      <c r="C480" s="586"/>
      <c r="D480" s="695"/>
      <c r="E480" s="688"/>
      <c r="F480" s="685"/>
      <c r="G480" s="216"/>
    </row>
    <row r="481" spans="1:7" ht="57.75">
      <c r="A481" s="587" t="s">
        <v>3526</v>
      </c>
      <c r="B481" s="588" t="s">
        <v>3489</v>
      </c>
      <c r="C481" s="586"/>
      <c r="D481" s="695"/>
      <c r="E481" s="688"/>
      <c r="F481" s="685"/>
      <c r="G481" s="216"/>
    </row>
    <row r="482" spans="1:7" ht="15">
      <c r="A482" s="589" t="s">
        <v>1937</v>
      </c>
      <c r="B482" s="590"/>
      <c r="C482" s="586"/>
      <c r="D482" s="695"/>
      <c r="E482" s="688"/>
      <c r="F482" s="685"/>
      <c r="G482" s="216"/>
    </row>
    <row r="483" spans="1:8" ht="15">
      <c r="A483" s="589" t="s">
        <v>1729</v>
      </c>
      <c r="B483" s="590" t="s">
        <v>3490</v>
      </c>
      <c r="C483" s="585" t="s">
        <v>96</v>
      </c>
      <c r="D483" s="694">
        <v>1</v>
      </c>
      <c r="E483" s="688">
        <v>0</v>
      </c>
      <c r="F483" s="685">
        <f>D483-E483</f>
        <v>1</v>
      </c>
      <c r="G483" s="457"/>
      <c r="H483" s="319">
        <f>F483*G483</f>
        <v>0</v>
      </c>
    </row>
    <row r="484" spans="1:8" ht="15">
      <c r="A484" s="589" t="s">
        <v>1729</v>
      </c>
      <c r="B484" s="590" t="s">
        <v>3491</v>
      </c>
      <c r="C484" s="585" t="s">
        <v>96</v>
      </c>
      <c r="D484" s="694">
        <v>1</v>
      </c>
      <c r="E484" s="688">
        <v>0</v>
      </c>
      <c r="F484" s="685">
        <f>D484-E484</f>
        <v>1</v>
      </c>
      <c r="G484" s="457"/>
      <c r="H484" s="319">
        <f>F484*G484</f>
        <v>0</v>
      </c>
    </row>
    <row r="485" spans="1:7" ht="15">
      <c r="A485" s="589"/>
      <c r="B485" s="590"/>
      <c r="C485" s="586"/>
      <c r="D485" s="695"/>
      <c r="E485" s="688"/>
      <c r="F485" s="685"/>
      <c r="G485" s="216"/>
    </row>
    <row r="486" spans="1:7" ht="72">
      <c r="A486" s="587" t="s">
        <v>3527</v>
      </c>
      <c r="B486" s="588" t="s">
        <v>3501</v>
      </c>
      <c r="C486" s="586"/>
      <c r="D486" s="695"/>
      <c r="E486" s="688"/>
      <c r="F486" s="685"/>
      <c r="G486" s="216"/>
    </row>
    <row r="487" spans="1:7" ht="15">
      <c r="A487" s="589" t="s">
        <v>1937</v>
      </c>
      <c r="B487" s="590"/>
      <c r="C487" s="586"/>
      <c r="D487" s="695"/>
      <c r="E487" s="688"/>
      <c r="F487" s="685"/>
      <c r="G487" s="216"/>
    </row>
    <row r="488" spans="1:8" ht="15">
      <c r="A488" s="589" t="s">
        <v>1729</v>
      </c>
      <c r="B488" s="590" t="s">
        <v>2069</v>
      </c>
      <c r="C488" s="585" t="s">
        <v>96</v>
      </c>
      <c r="D488" s="694">
        <v>1</v>
      </c>
      <c r="E488" s="688">
        <v>0</v>
      </c>
      <c r="F488" s="685">
        <f>D488-E488</f>
        <v>1</v>
      </c>
      <c r="G488" s="457"/>
      <c r="H488" s="319">
        <f>F488*G488</f>
        <v>0</v>
      </c>
    </row>
    <row r="489" spans="1:7" ht="15">
      <c r="A489" s="586"/>
      <c r="B489" s="586"/>
      <c r="C489" s="586"/>
      <c r="D489" s="695"/>
      <c r="E489" s="688"/>
      <c r="F489" s="685"/>
      <c r="G489" s="216"/>
    </row>
    <row r="490" spans="1:7" ht="43.5">
      <c r="A490" s="587" t="s">
        <v>3528</v>
      </c>
      <c r="B490" s="588" t="s">
        <v>3492</v>
      </c>
      <c r="C490" s="586"/>
      <c r="D490" s="695"/>
      <c r="E490" s="688"/>
      <c r="F490" s="685"/>
      <c r="G490" s="216"/>
    </row>
    <row r="491" spans="1:7" ht="15">
      <c r="A491" s="589" t="s">
        <v>1937</v>
      </c>
      <c r="B491" s="590"/>
      <c r="C491" s="586"/>
      <c r="D491" s="695"/>
      <c r="E491" s="688"/>
      <c r="F491" s="685"/>
      <c r="G491" s="216"/>
    </row>
    <row r="492" spans="1:8" ht="15">
      <c r="A492" s="589" t="s">
        <v>1729</v>
      </c>
      <c r="B492" s="590" t="s">
        <v>3493</v>
      </c>
      <c r="C492" s="585" t="s">
        <v>96</v>
      </c>
      <c r="D492" s="694">
        <v>1</v>
      </c>
      <c r="E492" s="688">
        <v>0</v>
      </c>
      <c r="F492" s="685">
        <f>D492-E492</f>
        <v>1</v>
      </c>
      <c r="G492" s="457"/>
      <c r="H492" s="319">
        <f>F492*G492</f>
        <v>0</v>
      </c>
    </row>
    <row r="493" spans="1:7" ht="15">
      <c r="A493" s="586"/>
      <c r="B493" s="588"/>
      <c r="C493" s="585"/>
      <c r="D493" s="694"/>
      <c r="E493" s="688"/>
      <c r="F493" s="685"/>
      <c r="G493" s="216"/>
    </row>
    <row r="494" spans="1:7" ht="171">
      <c r="A494" s="587" t="s">
        <v>3529</v>
      </c>
      <c r="B494" s="591" t="s">
        <v>3494</v>
      </c>
      <c r="C494" s="585"/>
      <c r="D494" s="694"/>
      <c r="E494" s="688"/>
      <c r="F494" s="685"/>
      <c r="G494" s="216"/>
    </row>
    <row r="495" spans="1:7" ht="15">
      <c r="A495" s="592" t="s">
        <v>1727</v>
      </c>
      <c r="B495" s="591"/>
      <c r="C495" s="585"/>
      <c r="D495" s="694"/>
      <c r="E495" s="688"/>
      <c r="F495" s="685"/>
      <c r="G495" s="216"/>
    </row>
    <row r="496" spans="1:8" ht="15">
      <c r="A496" s="589" t="s">
        <v>1729</v>
      </c>
      <c r="B496" s="588" t="s">
        <v>1883</v>
      </c>
      <c r="C496" s="585" t="s">
        <v>96</v>
      </c>
      <c r="D496" s="694">
        <v>2</v>
      </c>
      <c r="E496" s="688">
        <v>0</v>
      </c>
      <c r="F496" s="685">
        <f>D496-E496</f>
        <v>2</v>
      </c>
      <c r="G496" s="457"/>
      <c r="H496" s="319">
        <f>F496*G496</f>
        <v>0</v>
      </c>
    </row>
    <row r="497" spans="1:7" ht="15">
      <c r="A497" s="586"/>
      <c r="B497" s="588"/>
      <c r="C497" s="585"/>
      <c r="D497" s="694"/>
      <c r="E497" s="688"/>
      <c r="F497" s="685"/>
      <c r="G497" s="216"/>
    </row>
    <row r="498" spans="1:7" ht="28.5">
      <c r="A498" s="587" t="s">
        <v>3530</v>
      </c>
      <c r="B498" s="591" t="s">
        <v>3502</v>
      </c>
      <c r="C498" s="585"/>
      <c r="D498" s="694"/>
      <c r="E498" s="688"/>
      <c r="F498" s="685"/>
      <c r="G498" s="216"/>
    </row>
    <row r="499" spans="1:7" ht="15">
      <c r="A499" s="592" t="s">
        <v>1727</v>
      </c>
      <c r="B499" s="591"/>
      <c r="C499" s="585"/>
      <c r="D499" s="694"/>
      <c r="E499" s="688"/>
      <c r="F499" s="685"/>
      <c r="G499" s="216"/>
    </row>
    <row r="500" spans="1:8" ht="15">
      <c r="A500" s="589" t="s">
        <v>1729</v>
      </c>
      <c r="B500" s="588" t="s">
        <v>1883</v>
      </c>
      <c r="C500" s="585" t="s">
        <v>96</v>
      </c>
      <c r="D500" s="694">
        <v>1</v>
      </c>
      <c r="E500" s="688">
        <v>0</v>
      </c>
      <c r="F500" s="685">
        <f>D500-E500</f>
        <v>1</v>
      </c>
      <c r="G500" s="457"/>
      <c r="H500" s="319">
        <f>F500*G500</f>
        <v>0</v>
      </c>
    </row>
    <row r="501" spans="1:7" ht="15">
      <c r="A501" s="586"/>
      <c r="B501" s="588"/>
      <c r="C501" s="585"/>
      <c r="D501" s="694"/>
      <c r="E501" s="688"/>
      <c r="F501" s="685"/>
      <c r="G501" s="216"/>
    </row>
    <row r="502" spans="1:7" ht="43.5">
      <c r="A502" s="587" t="s">
        <v>3531</v>
      </c>
      <c r="B502" s="588" t="s">
        <v>3503</v>
      </c>
      <c r="C502" s="586"/>
      <c r="D502" s="695"/>
      <c r="E502" s="688"/>
      <c r="F502" s="685"/>
      <c r="G502" s="216"/>
    </row>
    <row r="503" spans="1:7" ht="15">
      <c r="A503" s="592" t="s">
        <v>1727</v>
      </c>
      <c r="B503" s="586"/>
      <c r="C503" s="586"/>
      <c r="D503" s="695"/>
      <c r="E503" s="688"/>
      <c r="F503" s="685"/>
      <c r="G503" s="216"/>
    </row>
    <row r="504" spans="1:8" ht="15">
      <c r="A504" s="589" t="s">
        <v>1729</v>
      </c>
      <c r="B504" s="588" t="s">
        <v>1878</v>
      </c>
      <c r="C504" s="585" t="s">
        <v>96</v>
      </c>
      <c r="D504" s="694">
        <v>1</v>
      </c>
      <c r="E504" s="688">
        <v>0</v>
      </c>
      <c r="F504" s="685">
        <f>D504-E504</f>
        <v>1</v>
      </c>
      <c r="G504" s="457"/>
      <c r="H504" s="319">
        <f>F504*G504</f>
        <v>0</v>
      </c>
    </row>
    <row r="505" spans="1:7" ht="15">
      <c r="A505" s="586"/>
      <c r="B505" s="586"/>
      <c r="C505" s="586"/>
      <c r="D505" s="695"/>
      <c r="E505" s="688"/>
      <c r="F505" s="685"/>
      <c r="G505" s="216"/>
    </row>
    <row r="506" spans="1:7" ht="15">
      <c r="A506" s="586"/>
      <c r="B506" s="586"/>
      <c r="C506" s="586"/>
      <c r="D506" s="695"/>
      <c r="E506" s="688"/>
      <c r="F506" s="685"/>
      <c r="G506" s="216"/>
    </row>
    <row r="507" spans="1:7" ht="57.75">
      <c r="A507" s="587" t="s">
        <v>3532</v>
      </c>
      <c r="B507" s="588" t="s">
        <v>3495</v>
      </c>
      <c r="C507" s="585"/>
      <c r="D507" s="694"/>
      <c r="E507" s="688"/>
      <c r="F507" s="685"/>
      <c r="G507" s="216"/>
    </row>
    <row r="508" spans="1:7" ht="15">
      <c r="A508" s="592" t="s">
        <v>1727</v>
      </c>
      <c r="B508" s="588" t="s">
        <v>3496</v>
      </c>
      <c r="C508" s="585"/>
      <c r="D508" s="694"/>
      <c r="E508" s="688"/>
      <c r="F508" s="685"/>
      <c r="G508" s="216"/>
    </row>
    <row r="509" spans="1:7" ht="15">
      <c r="A509" s="592" t="s">
        <v>1713</v>
      </c>
      <c r="B509" s="588" t="s">
        <v>3497</v>
      </c>
      <c r="C509" s="585"/>
      <c r="D509" s="694"/>
      <c r="E509" s="688"/>
      <c r="F509" s="685"/>
      <c r="G509" s="216"/>
    </row>
    <row r="510" spans="1:7" ht="15">
      <c r="A510" s="586"/>
      <c r="B510" s="588" t="s">
        <v>3498</v>
      </c>
      <c r="C510" s="585"/>
      <c r="D510" s="694"/>
      <c r="E510" s="688"/>
      <c r="F510" s="685"/>
      <c r="G510" s="216"/>
    </row>
    <row r="511" spans="1:8" ht="15">
      <c r="A511" s="586"/>
      <c r="B511" s="588" t="s">
        <v>1882</v>
      </c>
      <c r="C511" s="585" t="s">
        <v>96</v>
      </c>
      <c r="D511" s="694">
        <v>1</v>
      </c>
      <c r="E511" s="688">
        <v>0</v>
      </c>
      <c r="F511" s="685">
        <f>D511-E511</f>
        <v>1</v>
      </c>
      <c r="G511" s="457"/>
      <c r="H511" s="319">
        <f>F511*G511</f>
        <v>0</v>
      </c>
    </row>
    <row r="512" spans="1:7" ht="29.25">
      <c r="A512" s="589" t="s">
        <v>1898</v>
      </c>
      <c r="B512" s="588" t="s">
        <v>3499</v>
      </c>
      <c r="C512" s="585"/>
      <c r="D512" s="694"/>
      <c r="E512" s="688"/>
      <c r="F512" s="685"/>
      <c r="G512" s="216"/>
    </row>
    <row r="513" spans="1:7" ht="15">
      <c r="A513" s="586"/>
      <c r="B513" s="588"/>
      <c r="C513" s="585"/>
      <c r="D513" s="694"/>
      <c r="E513" s="688"/>
      <c r="F513" s="685"/>
      <c r="G513" s="216"/>
    </row>
    <row r="514" spans="1:8" ht="15">
      <c r="A514" s="587" t="s">
        <v>3533</v>
      </c>
      <c r="B514" s="591" t="s">
        <v>3500</v>
      </c>
      <c r="C514" s="593" t="s">
        <v>96</v>
      </c>
      <c r="D514" s="694">
        <v>1</v>
      </c>
      <c r="E514" s="688">
        <v>0</v>
      </c>
      <c r="F514" s="685">
        <f>D514-E514</f>
        <v>1</v>
      </c>
      <c r="G514" s="457"/>
      <c r="H514" s="319">
        <f>F514*G514</f>
        <v>0</v>
      </c>
    </row>
    <row r="515" spans="1:7" ht="15">
      <c r="A515" s="586"/>
      <c r="B515" s="588"/>
      <c r="C515" s="585"/>
      <c r="D515" s="694"/>
      <c r="E515" s="688"/>
      <c r="F515" s="685"/>
      <c r="G515" s="216"/>
    </row>
    <row r="516" spans="1:8" ht="28.5">
      <c r="A516" s="587" t="s">
        <v>3534</v>
      </c>
      <c r="B516" s="591" t="s">
        <v>3504</v>
      </c>
      <c r="C516" s="593" t="s">
        <v>96</v>
      </c>
      <c r="D516" s="694">
        <v>1</v>
      </c>
      <c r="E516" s="688">
        <v>0</v>
      </c>
      <c r="F516" s="685">
        <f>D516-E516</f>
        <v>1</v>
      </c>
      <c r="G516" s="457"/>
      <c r="H516" s="319">
        <f>F516*G516</f>
        <v>0</v>
      </c>
    </row>
    <row r="517" spans="1:7" ht="15">
      <c r="A517" s="288"/>
      <c r="B517" s="224"/>
      <c r="C517" s="410"/>
      <c r="D517" s="688"/>
      <c r="E517" s="688"/>
      <c r="F517" s="689"/>
      <c r="G517" s="216"/>
    </row>
    <row r="518" spans="1:8" ht="15">
      <c r="A518" s="288"/>
      <c r="B518" s="301" t="s">
        <v>1995</v>
      </c>
      <c r="C518" s="445"/>
      <c r="D518" s="692"/>
      <c r="E518" s="692"/>
      <c r="F518" s="693"/>
      <c r="G518" s="290"/>
      <c r="H518" s="397">
        <f>SUM(H63:H517)</f>
        <v>0</v>
      </c>
    </row>
    <row r="519" spans="1:7" ht="15">
      <c r="A519" s="30"/>
      <c r="B519" s="30"/>
      <c r="C519" s="346"/>
      <c r="D519" s="642"/>
      <c r="E519" s="642"/>
      <c r="F519" s="643"/>
      <c r="G519" s="30"/>
    </row>
    <row r="520" spans="1:7" ht="15">
      <c r="A520" s="30"/>
      <c r="B520" s="30"/>
      <c r="C520" s="346"/>
      <c r="D520" s="642"/>
      <c r="E520" s="642"/>
      <c r="F520" s="643"/>
      <c r="G520" s="30"/>
    </row>
    <row r="521" spans="1:8" ht="15">
      <c r="A521" s="451" t="s">
        <v>1663</v>
      </c>
      <c r="B521" s="452" t="s">
        <v>1664</v>
      </c>
      <c r="C521" s="453"/>
      <c r="D521" s="696"/>
      <c r="E521" s="696"/>
      <c r="F521" s="697"/>
      <c r="G521" s="454"/>
      <c r="H521" s="333"/>
    </row>
    <row r="522" spans="1:7" ht="15">
      <c r="A522" s="291"/>
      <c r="B522" s="292"/>
      <c r="C522" s="410"/>
      <c r="D522" s="688"/>
      <c r="E522" s="688"/>
      <c r="F522" s="689"/>
      <c r="G522" s="216"/>
    </row>
    <row r="523" spans="1:7" ht="15">
      <c r="A523" s="291" t="s">
        <v>1665</v>
      </c>
      <c r="B523" s="292" t="s">
        <v>1666</v>
      </c>
      <c r="C523" s="410"/>
      <c r="D523" s="688"/>
      <c r="E523" s="688"/>
      <c r="F523" s="689"/>
      <c r="G523" s="216"/>
    </row>
    <row r="524" spans="1:7" ht="15">
      <c r="A524" s="288"/>
      <c r="B524" s="224"/>
      <c r="C524" s="410"/>
      <c r="D524" s="688"/>
      <c r="E524" s="688"/>
      <c r="F524" s="689"/>
      <c r="G524" s="216"/>
    </row>
    <row r="525" spans="1:7" ht="86.25">
      <c r="A525" s="288" t="s">
        <v>1996</v>
      </c>
      <c r="B525" s="224" t="s">
        <v>1997</v>
      </c>
      <c r="C525" s="410"/>
      <c r="D525" s="688"/>
      <c r="E525" s="688"/>
      <c r="F525" s="689"/>
      <c r="G525" s="216"/>
    </row>
    <row r="526" spans="1:7" ht="15">
      <c r="A526" s="289" t="s">
        <v>1727</v>
      </c>
      <c r="B526" s="224" t="s">
        <v>1918</v>
      </c>
      <c r="C526" s="410"/>
      <c r="D526" s="688"/>
      <c r="E526" s="688"/>
      <c r="F526" s="689"/>
      <c r="G526" s="216"/>
    </row>
    <row r="527" spans="1:7" ht="15">
      <c r="A527" s="289" t="s">
        <v>1713</v>
      </c>
      <c r="B527" s="224"/>
      <c r="C527" s="410"/>
      <c r="D527" s="688"/>
      <c r="E527" s="688"/>
      <c r="F527" s="689"/>
      <c r="G527" s="216"/>
    </row>
    <row r="528" spans="1:7" ht="15">
      <c r="A528" s="288"/>
      <c r="B528" s="224" t="s">
        <v>1998</v>
      </c>
      <c r="C528" s="410"/>
      <c r="D528" s="688"/>
      <c r="E528" s="688"/>
      <c r="F528" s="689"/>
      <c r="G528" s="216"/>
    </row>
    <row r="529" spans="1:8" ht="15">
      <c r="A529" s="288"/>
      <c r="B529" s="224" t="s">
        <v>1999</v>
      </c>
      <c r="C529" s="410" t="s">
        <v>96</v>
      </c>
      <c r="D529" s="688">
        <v>1</v>
      </c>
      <c r="E529" s="688">
        <v>0</v>
      </c>
      <c r="F529" s="685">
        <f>D529-E529</f>
        <v>1</v>
      </c>
      <c r="G529" s="235"/>
      <c r="H529" s="319">
        <f>F529*G529</f>
        <v>0</v>
      </c>
    </row>
    <row r="530" spans="1:7" ht="15">
      <c r="A530" s="288"/>
      <c r="B530" s="224"/>
      <c r="C530" s="410"/>
      <c r="D530" s="688"/>
      <c r="E530" s="688"/>
      <c r="F530" s="689"/>
      <c r="G530" s="216"/>
    </row>
    <row r="531" spans="1:7" ht="86.25">
      <c r="A531" s="288" t="s">
        <v>2000</v>
      </c>
      <c r="B531" s="224" t="s">
        <v>2001</v>
      </c>
      <c r="C531" s="410"/>
      <c r="D531" s="688"/>
      <c r="E531" s="688"/>
      <c r="F531" s="689"/>
      <c r="G531" s="216"/>
    </row>
    <row r="532" spans="1:7" ht="15">
      <c r="A532" s="289" t="s">
        <v>1727</v>
      </c>
      <c r="B532" s="224" t="s">
        <v>1918</v>
      </c>
      <c r="C532" s="410"/>
      <c r="D532" s="688"/>
      <c r="E532" s="688"/>
      <c r="F532" s="689"/>
      <c r="G532" s="216"/>
    </row>
    <row r="533" spans="1:7" ht="15">
      <c r="A533" s="289" t="s">
        <v>1713</v>
      </c>
      <c r="B533" s="224"/>
      <c r="C533" s="410"/>
      <c r="D533" s="688"/>
      <c r="E533" s="688"/>
      <c r="F533" s="689"/>
      <c r="G533" s="216"/>
    </row>
    <row r="534" spans="1:7" ht="15">
      <c r="A534" s="288"/>
      <c r="B534" s="224" t="s">
        <v>2002</v>
      </c>
      <c r="C534" s="410"/>
      <c r="D534" s="688"/>
      <c r="E534" s="688"/>
      <c r="F534" s="689"/>
      <c r="G534" s="216"/>
    </row>
    <row r="535" spans="1:8" ht="15">
      <c r="A535" s="288"/>
      <c r="B535" s="224" t="s">
        <v>1999</v>
      </c>
      <c r="C535" s="410" t="s">
        <v>96</v>
      </c>
      <c r="D535" s="688">
        <v>1</v>
      </c>
      <c r="E535" s="688">
        <v>0</v>
      </c>
      <c r="F535" s="685">
        <f>D535-E535</f>
        <v>1</v>
      </c>
      <c r="G535" s="235"/>
      <c r="H535" s="319">
        <f>F535*G535</f>
        <v>0</v>
      </c>
    </row>
    <row r="536" spans="1:7" ht="15">
      <c r="A536" s="288"/>
      <c r="B536" s="224"/>
      <c r="C536" s="410"/>
      <c r="D536" s="688"/>
      <c r="E536" s="688"/>
      <c r="F536" s="689"/>
      <c r="G536" s="216"/>
    </row>
    <row r="537" spans="1:7" ht="29.25">
      <c r="A537" s="288" t="s">
        <v>2003</v>
      </c>
      <c r="B537" s="224" t="s">
        <v>2004</v>
      </c>
      <c r="C537" s="410"/>
      <c r="D537" s="688"/>
      <c r="E537" s="688"/>
      <c r="F537" s="689"/>
      <c r="G537" s="216"/>
    </row>
    <row r="538" spans="1:7" ht="15">
      <c r="A538" s="289" t="s">
        <v>1727</v>
      </c>
      <c r="B538" s="224"/>
      <c r="C538" s="410"/>
      <c r="D538" s="688"/>
      <c r="E538" s="688"/>
      <c r="F538" s="689"/>
      <c r="G538" s="216"/>
    </row>
    <row r="539" spans="1:7" ht="15">
      <c r="A539" s="289" t="s">
        <v>1713</v>
      </c>
      <c r="B539" s="224"/>
      <c r="C539" s="410"/>
      <c r="D539" s="688"/>
      <c r="E539" s="688"/>
      <c r="F539" s="689"/>
      <c r="G539" s="216"/>
    </row>
    <row r="540" spans="1:8" ht="15">
      <c r="A540" s="288"/>
      <c r="B540" s="224" t="s">
        <v>1880</v>
      </c>
      <c r="C540" s="410" t="s">
        <v>96</v>
      </c>
      <c r="D540" s="688">
        <v>1</v>
      </c>
      <c r="E540" s="688">
        <v>0</v>
      </c>
      <c r="F540" s="685">
        <f>D540-E540</f>
        <v>1</v>
      </c>
      <c r="G540" s="235"/>
      <c r="H540" s="319">
        <f>F540*G540</f>
        <v>0</v>
      </c>
    </row>
    <row r="541" spans="1:7" ht="15">
      <c r="A541" s="288"/>
      <c r="B541" s="224"/>
      <c r="C541" s="410"/>
      <c r="D541" s="688"/>
      <c r="E541" s="688"/>
      <c r="F541" s="689"/>
      <c r="G541" s="216"/>
    </row>
    <row r="542" spans="1:7" ht="228">
      <c r="A542" s="288" t="s">
        <v>2005</v>
      </c>
      <c r="B542" s="234" t="s">
        <v>2006</v>
      </c>
      <c r="C542" s="410"/>
      <c r="D542" s="688"/>
      <c r="E542" s="688"/>
      <c r="F542" s="689"/>
      <c r="G542" s="216"/>
    </row>
    <row r="543" spans="1:7" ht="15">
      <c r="A543" s="288"/>
      <c r="B543" s="224" t="s">
        <v>2007</v>
      </c>
      <c r="C543" s="410"/>
      <c r="D543" s="688"/>
      <c r="E543" s="688"/>
      <c r="F543" s="689"/>
      <c r="G543" s="216"/>
    </row>
    <row r="544" spans="1:7" ht="15">
      <c r="A544" s="294" t="s">
        <v>1937</v>
      </c>
      <c r="B544" s="224" t="s">
        <v>1909</v>
      </c>
      <c r="C544" s="410"/>
      <c r="D544" s="688"/>
      <c r="E544" s="688"/>
      <c r="F544" s="689"/>
      <c r="G544" s="216"/>
    </row>
    <row r="545" spans="1:7" ht="15">
      <c r="A545" s="294" t="s">
        <v>1729</v>
      </c>
      <c r="B545" s="224" t="s">
        <v>2008</v>
      </c>
      <c r="C545" s="410"/>
      <c r="D545" s="688"/>
      <c r="E545" s="688"/>
      <c r="F545" s="689"/>
      <c r="G545" s="216"/>
    </row>
    <row r="546" spans="1:7" ht="15">
      <c r="A546" s="288"/>
      <c r="B546" s="224" t="s">
        <v>2009</v>
      </c>
      <c r="C546" s="410"/>
      <c r="D546" s="688"/>
      <c r="E546" s="688"/>
      <c r="F546" s="689"/>
      <c r="G546" s="216"/>
    </row>
    <row r="547" spans="1:7" ht="15">
      <c r="A547" s="288"/>
      <c r="B547" s="224" t="s">
        <v>2010</v>
      </c>
      <c r="C547" s="410"/>
      <c r="D547" s="688"/>
      <c r="E547" s="688"/>
      <c r="F547" s="689"/>
      <c r="G547" s="216"/>
    </row>
    <row r="548" spans="1:7" ht="15">
      <c r="A548" s="288"/>
      <c r="B548" s="224" t="s">
        <v>2011</v>
      </c>
      <c r="C548" s="410"/>
      <c r="D548" s="688"/>
      <c r="E548" s="688"/>
      <c r="F548" s="689"/>
      <c r="G548" s="216"/>
    </row>
    <row r="549" spans="1:7" ht="15">
      <c r="A549" s="294"/>
      <c r="B549" s="224" t="s">
        <v>2012</v>
      </c>
      <c r="C549" s="410"/>
      <c r="D549" s="688"/>
      <c r="E549" s="688"/>
      <c r="F549" s="689"/>
      <c r="G549" s="216"/>
    </row>
    <row r="550" spans="1:7" ht="15">
      <c r="A550" s="294"/>
      <c r="B550" s="224" t="s">
        <v>2013</v>
      </c>
      <c r="C550" s="410"/>
      <c r="D550" s="688"/>
      <c r="E550" s="688"/>
      <c r="F550" s="689"/>
      <c r="G550" s="216"/>
    </row>
    <row r="551" spans="1:7" ht="15">
      <c r="A551" s="294"/>
      <c r="B551" s="224" t="s">
        <v>2014</v>
      </c>
      <c r="C551" s="410"/>
      <c r="D551" s="688"/>
      <c r="E551" s="688"/>
      <c r="F551" s="689"/>
      <c r="G551" s="216"/>
    </row>
    <row r="552" spans="1:8" ht="15">
      <c r="A552" s="288"/>
      <c r="B552" s="224" t="s">
        <v>2015</v>
      </c>
      <c r="C552" s="410" t="s">
        <v>96</v>
      </c>
      <c r="D552" s="688">
        <v>1</v>
      </c>
      <c r="E552" s="688">
        <v>0</v>
      </c>
      <c r="F552" s="685">
        <f>D552-E552</f>
        <v>1</v>
      </c>
      <c r="G552" s="235"/>
      <c r="H552" s="319">
        <f>F552*G552</f>
        <v>0</v>
      </c>
    </row>
    <row r="553" spans="1:7" ht="15">
      <c r="A553" s="288"/>
      <c r="B553" s="224"/>
      <c r="C553" s="410"/>
      <c r="D553" s="688"/>
      <c r="E553" s="688"/>
      <c r="F553" s="689"/>
      <c r="G553" s="216"/>
    </row>
    <row r="554" spans="1:7" ht="228.75">
      <c r="A554" s="288" t="s">
        <v>2016</v>
      </c>
      <c r="B554" s="224" t="s">
        <v>3368</v>
      </c>
      <c r="C554" s="410"/>
      <c r="D554" s="688"/>
      <c r="E554" s="688"/>
      <c r="F554" s="689"/>
      <c r="G554" s="216"/>
    </row>
    <row r="555" spans="1:7" ht="114.75">
      <c r="A555" s="288"/>
      <c r="B555" s="421" t="s">
        <v>3369</v>
      </c>
      <c r="C555" s="410"/>
      <c r="D555" s="688"/>
      <c r="E555" s="688"/>
      <c r="F555" s="689"/>
      <c r="G555" s="216"/>
    </row>
    <row r="556" spans="1:7" ht="15">
      <c r="A556" s="294" t="s">
        <v>1937</v>
      </c>
      <c r="B556" s="224" t="s">
        <v>1909</v>
      </c>
      <c r="C556" s="410"/>
      <c r="D556" s="688"/>
      <c r="E556" s="688"/>
      <c r="F556" s="689"/>
      <c r="G556" s="216"/>
    </row>
    <row r="557" spans="1:7" ht="15">
      <c r="A557" s="294" t="s">
        <v>1729</v>
      </c>
      <c r="B557" s="302" t="s">
        <v>2017</v>
      </c>
      <c r="C557" s="410"/>
      <c r="D557" s="688"/>
      <c r="E557" s="688"/>
      <c r="F557" s="689"/>
      <c r="G557" s="216"/>
    </row>
    <row r="558" spans="1:8" ht="15">
      <c r="A558" s="288"/>
      <c r="B558" s="224" t="s">
        <v>2018</v>
      </c>
      <c r="C558" s="410" t="s">
        <v>96</v>
      </c>
      <c r="D558" s="688">
        <v>1</v>
      </c>
      <c r="E558" s="688">
        <v>0</v>
      </c>
      <c r="F558" s="685">
        <f>D558-E558</f>
        <v>1</v>
      </c>
      <c r="G558" s="235"/>
      <c r="H558" s="319">
        <f>F558*G558</f>
        <v>0</v>
      </c>
    </row>
    <row r="559" spans="1:7" ht="15">
      <c r="A559" s="288"/>
      <c r="B559" s="224"/>
      <c r="C559" s="410"/>
      <c r="D559" s="688"/>
      <c r="E559" s="688"/>
      <c r="F559" s="689"/>
      <c r="G559" s="216"/>
    </row>
    <row r="560" spans="1:7" ht="143.25">
      <c r="A560" s="288" t="s">
        <v>3372</v>
      </c>
      <c r="B560" s="224" t="s">
        <v>3370</v>
      </c>
      <c r="C560" s="410"/>
      <c r="D560" s="688"/>
      <c r="E560" s="688"/>
      <c r="F560" s="689"/>
      <c r="G560" s="216"/>
    </row>
    <row r="561" spans="1:7" ht="15">
      <c r="A561" s="294" t="s">
        <v>1937</v>
      </c>
      <c r="B561" s="224" t="s">
        <v>1909</v>
      </c>
      <c r="C561" s="410"/>
      <c r="D561" s="688"/>
      <c r="E561" s="688"/>
      <c r="F561" s="689"/>
      <c r="G561" s="216"/>
    </row>
    <row r="562" spans="1:8" ht="15">
      <c r="A562" s="294" t="s">
        <v>1729</v>
      </c>
      <c r="B562" s="302" t="s">
        <v>2017</v>
      </c>
      <c r="C562" s="410" t="s">
        <v>96</v>
      </c>
      <c r="D562" s="688">
        <v>1</v>
      </c>
      <c r="E562" s="688">
        <v>0</v>
      </c>
      <c r="F562" s="685">
        <f>D562-E562</f>
        <v>1</v>
      </c>
      <c r="G562" s="235"/>
      <c r="H562" s="319">
        <f>F562*G562</f>
        <v>0</v>
      </c>
    </row>
    <row r="563" spans="1:7" ht="15">
      <c r="A563" s="288"/>
      <c r="B563" s="224"/>
      <c r="C563" s="410"/>
      <c r="D563" s="688"/>
      <c r="E563" s="688"/>
      <c r="F563" s="689"/>
      <c r="G563" s="216"/>
    </row>
    <row r="564" spans="1:7" ht="43.5">
      <c r="A564" s="288" t="s">
        <v>2019</v>
      </c>
      <c r="B564" s="224" t="s">
        <v>3371</v>
      </c>
      <c r="C564" s="410"/>
      <c r="D564" s="688"/>
      <c r="E564" s="688"/>
      <c r="F564" s="689"/>
      <c r="G564" s="216"/>
    </row>
    <row r="565" spans="1:7" ht="15">
      <c r="A565" s="294" t="s">
        <v>1937</v>
      </c>
      <c r="B565" s="224"/>
      <c r="C565" s="410"/>
      <c r="D565" s="688"/>
      <c r="E565" s="688"/>
      <c r="F565" s="689"/>
      <c r="G565" s="216"/>
    </row>
    <row r="566" spans="1:7" ht="15">
      <c r="A566" s="294"/>
      <c r="B566" s="224" t="s">
        <v>2020</v>
      </c>
      <c r="C566" s="410"/>
      <c r="D566" s="688"/>
      <c r="E566" s="688"/>
      <c r="F566" s="689"/>
      <c r="G566" s="216"/>
    </row>
    <row r="567" spans="1:8" ht="15">
      <c r="A567" s="288"/>
      <c r="B567" s="224" t="s">
        <v>2021</v>
      </c>
      <c r="C567" s="410" t="s">
        <v>96</v>
      </c>
      <c r="D567" s="688">
        <v>1</v>
      </c>
      <c r="E567" s="688">
        <v>0</v>
      </c>
      <c r="F567" s="685">
        <f>D567-E567</f>
        <v>1</v>
      </c>
      <c r="G567" s="235"/>
      <c r="H567" s="319">
        <f>F567*G567</f>
        <v>0</v>
      </c>
    </row>
    <row r="568" spans="1:7" ht="15">
      <c r="A568" s="288"/>
      <c r="B568" s="224"/>
      <c r="C568" s="410"/>
      <c r="D568" s="688"/>
      <c r="E568" s="688"/>
      <c r="F568" s="689"/>
      <c r="G568" s="216"/>
    </row>
    <row r="569" spans="1:7" ht="90.75" customHeight="1">
      <c r="A569" s="288" t="s">
        <v>2022</v>
      </c>
      <c r="B569" s="234" t="s">
        <v>2023</v>
      </c>
      <c r="C569" s="410"/>
      <c r="D569" s="688"/>
      <c r="E569" s="688"/>
      <c r="F569" s="689"/>
      <c r="G569" s="216"/>
    </row>
    <row r="570" spans="1:7" ht="15">
      <c r="A570" s="288"/>
      <c r="B570" s="224" t="s">
        <v>2024</v>
      </c>
      <c r="C570" s="410"/>
      <c r="D570" s="688"/>
      <c r="E570" s="688"/>
      <c r="F570" s="689"/>
      <c r="G570" s="216"/>
    </row>
    <row r="571" spans="1:7" ht="15">
      <c r="A571" s="288"/>
      <c r="B571" s="224" t="s">
        <v>2025</v>
      </c>
      <c r="C571" s="410"/>
      <c r="D571" s="688"/>
      <c r="E571" s="688"/>
      <c r="F571" s="689"/>
      <c r="G571" s="216"/>
    </row>
    <row r="572" spans="1:8" ht="15">
      <c r="A572" s="288"/>
      <c r="B572" s="224" t="s">
        <v>2026</v>
      </c>
      <c r="C572" s="410" t="s">
        <v>96</v>
      </c>
      <c r="D572" s="688">
        <v>1</v>
      </c>
      <c r="E572" s="688">
        <v>0</v>
      </c>
      <c r="F572" s="685">
        <f>D572-E572</f>
        <v>1</v>
      </c>
      <c r="G572" s="235"/>
      <c r="H572" s="319">
        <f>F572*G572</f>
        <v>0</v>
      </c>
    </row>
    <row r="573" spans="1:7" ht="15">
      <c r="A573" s="288"/>
      <c r="B573" s="224"/>
      <c r="C573" s="410"/>
      <c r="D573" s="688"/>
      <c r="E573" s="688"/>
      <c r="F573" s="689"/>
      <c r="G573" s="216"/>
    </row>
    <row r="574" spans="1:7" ht="171.75">
      <c r="A574" s="288" t="s">
        <v>2027</v>
      </c>
      <c r="B574" s="224" t="s">
        <v>3373</v>
      </c>
      <c r="C574" s="410"/>
      <c r="D574" s="688"/>
      <c r="E574" s="688"/>
      <c r="F574" s="689"/>
      <c r="G574" s="216"/>
    </row>
    <row r="575" spans="1:7" ht="15">
      <c r="A575" s="289" t="s">
        <v>1727</v>
      </c>
      <c r="B575" s="224" t="s">
        <v>1909</v>
      </c>
      <c r="C575" s="410"/>
      <c r="D575" s="688"/>
      <c r="E575" s="688"/>
      <c r="F575" s="689"/>
      <c r="G575" s="216"/>
    </row>
    <row r="576" spans="1:7" ht="15">
      <c r="A576" s="289" t="s">
        <v>1713</v>
      </c>
      <c r="B576" s="224"/>
      <c r="C576" s="410"/>
      <c r="D576" s="688"/>
      <c r="E576" s="688"/>
      <c r="F576" s="689"/>
      <c r="G576" s="216"/>
    </row>
    <row r="577" spans="1:8" ht="15">
      <c r="A577" s="288"/>
      <c r="B577" s="224" t="s">
        <v>2028</v>
      </c>
      <c r="C577" s="410" t="s">
        <v>96</v>
      </c>
      <c r="D577" s="688">
        <v>1</v>
      </c>
      <c r="E577" s="688">
        <v>0</v>
      </c>
      <c r="F577" s="685">
        <f>D577-E577</f>
        <v>1</v>
      </c>
      <c r="G577" s="235"/>
      <c r="H577" s="319">
        <f>F577*G577</f>
        <v>0</v>
      </c>
    </row>
    <row r="578" spans="1:7" ht="15">
      <c r="A578" s="288"/>
      <c r="B578" s="224"/>
      <c r="C578" s="410"/>
      <c r="D578" s="688"/>
      <c r="E578" s="688"/>
      <c r="F578" s="689"/>
      <c r="G578" s="216"/>
    </row>
    <row r="579" spans="1:7" ht="171.75">
      <c r="A579" s="288" t="s">
        <v>2029</v>
      </c>
      <c r="B579" s="224" t="s">
        <v>3374</v>
      </c>
      <c r="C579" s="410"/>
      <c r="D579" s="688"/>
      <c r="E579" s="688"/>
      <c r="F579" s="689"/>
      <c r="G579" s="216"/>
    </row>
    <row r="580" spans="1:7" ht="15">
      <c r="A580" s="289" t="s">
        <v>1727</v>
      </c>
      <c r="B580" s="224" t="s">
        <v>2030</v>
      </c>
      <c r="C580" s="410"/>
      <c r="D580" s="688"/>
      <c r="E580" s="688"/>
      <c r="F580" s="689"/>
      <c r="G580" s="216"/>
    </row>
    <row r="581" spans="1:7" ht="15">
      <c r="A581" s="289" t="s">
        <v>1713</v>
      </c>
      <c r="B581" s="224" t="s">
        <v>2031</v>
      </c>
      <c r="C581" s="410"/>
      <c r="D581" s="688"/>
      <c r="E581" s="688"/>
      <c r="F581" s="689"/>
      <c r="G581" s="216"/>
    </row>
    <row r="582" spans="1:8" ht="15">
      <c r="A582" s="288"/>
      <c r="B582" s="224" t="s">
        <v>2028</v>
      </c>
      <c r="C582" s="410" t="s">
        <v>96</v>
      </c>
      <c r="D582" s="688">
        <v>1</v>
      </c>
      <c r="E582" s="688">
        <v>0</v>
      </c>
      <c r="F582" s="685">
        <f>D582-E582</f>
        <v>1</v>
      </c>
      <c r="G582" s="235"/>
      <c r="H582" s="319">
        <f>F582*G582</f>
        <v>0</v>
      </c>
    </row>
    <row r="583" spans="1:7" ht="15">
      <c r="A583" s="288"/>
      <c r="B583" s="224"/>
      <c r="C583" s="410"/>
      <c r="D583" s="688"/>
      <c r="E583" s="688"/>
      <c r="F583" s="689"/>
      <c r="G583" s="216"/>
    </row>
    <row r="584" spans="1:7" ht="57">
      <c r="A584" s="288" t="s">
        <v>2032</v>
      </c>
      <c r="B584" s="295" t="s">
        <v>2033</v>
      </c>
      <c r="C584" s="410"/>
      <c r="D584" s="688"/>
      <c r="E584" s="688"/>
      <c r="F584" s="689"/>
      <c r="G584" s="216"/>
    </row>
    <row r="585" spans="1:7" ht="15">
      <c r="A585" s="289" t="s">
        <v>1727</v>
      </c>
      <c r="B585" s="295"/>
      <c r="C585" s="410"/>
      <c r="D585" s="688"/>
      <c r="E585" s="688"/>
      <c r="F585" s="689"/>
      <c r="G585" s="216"/>
    </row>
    <row r="586" spans="1:7" ht="15">
      <c r="A586" s="289" t="s">
        <v>1713</v>
      </c>
      <c r="B586" s="295"/>
      <c r="C586" s="410"/>
      <c r="D586" s="688"/>
      <c r="E586" s="688"/>
      <c r="F586" s="689"/>
      <c r="G586" s="216"/>
    </row>
    <row r="587" spans="1:7" ht="15">
      <c r="A587" s="289"/>
      <c r="B587" s="295" t="s">
        <v>2034</v>
      </c>
      <c r="C587" s="410"/>
      <c r="D587" s="688"/>
      <c r="E587" s="688"/>
      <c r="F587" s="689"/>
      <c r="G587" s="216"/>
    </row>
    <row r="588" spans="1:7" ht="15">
      <c r="A588" s="289"/>
      <c r="B588" s="295" t="s">
        <v>2035</v>
      </c>
      <c r="C588" s="410"/>
      <c r="D588" s="688"/>
      <c r="E588" s="688"/>
      <c r="F588" s="689"/>
      <c r="G588" s="216"/>
    </row>
    <row r="589" spans="1:7" ht="15">
      <c r="A589" s="289"/>
      <c r="B589" s="295" t="s">
        <v>2036</v>
      </c>
      <c r="C589" s="410"/>
      <c r="D589" s="688"/>
      <c r="E589" s="688"/>
      <c r="F589" s="689"/>
      <c r="G589" s="216"/>
    </row>
    <row r="590" spans="1:7" ht="15">
      <c r="A590" s="289"/>
      <c r="B590" s="295" t="s">
        <v>2037</v>
      </c>
      <c r="C590" s="410"/>
      <c r="D590" s="688"/>
      <c r="E590" s="688"/>
      <c r="F590" s="689"/>
      <c r="G590" s="216"/>
    </row>
    <row r="591" spans="1:7" ht="15">
      <c r="A591" s="289"/>
      <c r="B591" s="295" t="s">
        <v>2038</v>
      </c>
      <c r="C591" s="410"/>
      <c r="D591" s="688"/>
      <c r="E591" s="688"/>
      <c r="F591" s="689"/>
      <c r="G591" s="216"/>
    </row>
    <row r="592" spans="1:8" ht="15">
      <c r="A592" s="289"/>
      <c r="B592" s="295"/>
      <c r="C592" s="410" t="s">
        <v>96</v>
      </c>
      <c r="D592" s="688">
        <v>1</v>
      </c>
      <c r="E592" s="688">
        <v>0</v>
      </c>
      <c r="F592" s="685">
        <f>D592-E592</f>
        <v>1</v>
      </c>
      <c r="G592" s="235"/>
      <c r="H592" s="319">
        <f>F592*G592</f>
        <v>0</v>
      </c>
    </row>
    <row r="593" spans="1:7" ht="15">
      <c r="A593" s="288"/>
      <c r="B593" s="224"/>
      <c r="C593" s="410"/>
      <c r="D593" s="688"/>
      <c r="E593" s="688"/>
      <c r="F593" s="689"/>
      <c r="G593" s="216"/>
    </row>
    <row r="594" spans="1:7" ht="71.25">
      <c r="A594" s="288" t="s">
        <v>2039</v>
      </c>
      <c r="B594" s="295" t="s">
        <v>3375</v>
      </c>
      <c r="C594" s="410"/>
      <c r="D594" s="688"/>
      <c r="E594" s="688"/>
      <c r="F594" s="689"/>
      <c r="G594" s="216"/>
    </row>
    <row r="595" spans="1:7" ht="15">
      <c r="A595" s="289" t="s">
        <v>1727</v>
      </c>
      <c r="B595" s="295"/>
      <c r="C595" s="410"/>
      <c r="D595" s="688"/>
      <c r="E595" s="688"/>
      <c r="F595" s="689"/>
      <c r="G595" s="216"/>
    </row>
    <row r="596" spans="1:7" ht="15">
      <c r="A596" s="289" t="s">
        <v>1713</v>
      </c>
      <c r="B596" s="295"/>
      <c r="C596" s="410"/>
      <c r="D596" s="688"/>
      <c r="E596" s="688"/>
      <c r="F596" s="689"/>
      <c r="G596" s="216"/>
    </row>
    <row r="597" spans="1:7" ht="15">
      <c r="A597" s="289"/>
      <c r="B597" s="295" t="s">
        <v>2034</v>
      </c>
      <c r="C597" s="410"/>
      <c r="D597" s="688"/>
      <c r="E597" s="688"/>
      <c r="F597" s="689"/>
      <c r="G597" s="216"/>
    </row>
    <row r="598" spans="1:7" ht="15">
      <c r="A598" s="289"/>
      <c r="B598" s="295" t="s">
        <v>2040</v>
      </c>
      <c r="C598" s="410"/>
      <c r="D598" s="688"/>
      <c r="E598" s="688"/>
      <c r="F598" s="689"/>
      <c r="G598" s="216"/>
    </row>
    <row r="599" spans="1:7" ht="15">
      <c r="A599" s="289"/>
      <c r="B599" s="295" t="s">
        <v>2041</v>
      </c>
      <c r="C599" s="410"/>
      <c r="D599" s="688"/>
      <c r="E599" s="688"/>
      <c r="F599" s="689"/>
      <c r="G599" s="216"/>
    </row>
    <row r="600" spans="1:7" ht="15">
      <c r="A600" s="289"/>
      <c r="B600" s="295" t="s">
        <v>2042</v>
      </c>
      <c r="C600" s="410"/>
      <c r="D600" s="688"/>
      <c r="E600" s="688"/>
      <c r="F600" s="689"/>
      <c r="G600" s="216"/>
    </row>
    <row r="601" spans="1:7" ht="15">
      <c r="A601" s="289"/>
      <c r="B601" s="295" t="s">
        <v>2043</v>
      </c>
      <c r="C601" s="410"/>
      <c r="D601" s="688"/>
      <c r="E601" s="688"/>
      <c r="F601" s="689"/>
      <c r="G601" s="216"/>
    </row>
    <row r="602" spans="1:8" ht="15">
      <c r="A602" s="289"/>
      <c r="B602" s="295"/>
      <c r="C602" s="410" t="s">
        <v>96</v>
      </c>
      <c r="D602" s="688">
        <v>1</v>
      </c>
      <c r="E602" s="688">
        <v>0</v>
      </c>
      <c r="F602" s="685">
        <f>D602-E602</f>
        <v>1</v>
      </c>
      <c r="G602" s="235"/>
      <c r="H602" s="319">
        <f>F602*G602</f>
        <v>0</v>
      </c>
    </row>
    <row r="603" spans="1:7" ht="15">
      <c r="A603" s="288"/>
      <c r="B603" s="295"/>
      <c r="C603" s="410"/>
      <c r="D603" s="688"/>
      <c r="E603" s="688"/>
      <c r="F603" s="689"/>
      <c r="G603" s="216"/>
    </row>
    <row r="604" spans="1:7" ht="43.5">
      <c r="A604" s="288" t="s">
        <v>2044</v>
      </c>
      <c r="B604" s="224" t="s">
        <v>3376</v>
      </c>
      <c r="C604" s="410"/>
      <c r="D604" s="688"/>
      <c r="E604" s="688"/>
      <c r="F604" s="689"/>
      <c r="G604" s="216"/>
    </row>
    <row r="605" spans="1:7" ht="15">
      <c r="A605" s="288"/>
      <c r="B605" s="224" t="s">
        <v>2045</v>
      </c>
      <c r="C605" s="410"/>
      <c r="D605" s="688"/>
      <c r="E605" s="688"/>
      <c r="F605" s="689"/>
      <c r="G605" s="216"/>
    </row>
    <row r="606" spans="1:7" ht="15">
      <c r="A606" s="289"/>
      <c r="B606" s="224" t="s">
        <v>2046</v>
      </c>
      <c r="C606" s="410"/>
      <c r="D606" s="688"/>
      <c r="E606" s="688"/>
      <c r="F606" s="689"/>
      <c r="G606" s="216"/>
    </row>
    <row r="607" spans="1:7" ht="15">
      <c r="A607" s="289" t="s">
        <v>1727</v>
      </c>
      <c r="B607" s="224"/>
      <c r="C607" s="410"/>
      <c r="D607" s="688"/>
      <c r="E607" s="688"/>
      <c r="F607" s="689"/>
      <c r="G607" s="216"/>
    </row>
    <row r="608" spans="1:8" ht="15">
      <c r="A608" s="289" t="s">
        <v>1713</v>
      </c>
      <c r="B608" s="224" t="s">
        <v>2047</v>
      </c>
      <c r="C608" s="410" t="s">
        <v>96</v>
      </c>
      <c r="D608" s="688">
        <v>1</v>
      </c>
      <c r="E608" s="688">
        <v>0</v>
      </c>
      <c r="F608" s="685">
        <f>D608-E608</f>
        <v>1</v>
      </c>
      <c r="G608" s="235"/>
      <c r="H608" s="319">
        <f>F608*G608</f>
        <v>0</v>
      </c>
    </row>
    <row r="609" spans="1:7" ht="15">
      <c r="A609" s="288"/>
      <c r="B609" s="224"/>
      <c r="C609" s="410"/>
      <c r="D609" s="688"/>
      <c r="E609" s="688"/>
      <c r="F609" s="689"/>
      <c r="G609" s="216"/>
    </row>
    <row r="610" spans="1:7" ht="57.75">
      <c r="A610" s="288" t="s">
        <v>2048</v>
      </c>
      <c r="B610" s="224" t="s">
        <v>3377</v>
      </c>
      <c r="C610" s="410"/>
      <c r="D610" s="688"/>
      <c r="E610" s="688"/>
      <c r="F610" s="689"/>
      <c r="G610" s="216"/>
    </row>
    <row r="611" spans="1:7" ht="15">
      <c r="A611" s="289" t="s">
        <v>1727</v>
      </c>
      <c r="B611" s="224" t="s">
        <v>1892</v>
      </c>
      <c r="C611" s="410"/>
      <c r="D611" s="688"/>
      <c r="E611" s="688"/>
      <c r="F611" s="689"/>
      <c r="G611" s="216"/>
    </row>
    <row r="612" spans="1:7" ht="15">
      <c r="A612" s="289"/>
      <c r="B612" s="224"/>
      <c r="C612" s="410"/>
      <c r="D612" s="688"/>
      <c r="E612" s="688"/>
      <c r="F612" s="689"/>
      <c r="G612" s="216"/>
    </row>
    <row r="613" spans="1:7" ht="15">
      <c r="A613" s="289" t="s">
        <v>1713</v>
      </c>
      <c r="B613" s="224" t="s">
        <v>2049</v>
      </c>
      <c r="C613" s="410"/>
      <c r="D613" s="688"/>
      <c r="E613" s="688"/>
      <c r="F613" s="689"/>
      <c r="G613" s="216"/>
    </row>
    <row r="614" spans="1:7" ht="15">
      <c r="A614" s="289"/>
      <c r="B614" s="224" t="s">
        <v>2050</v>
      </c>
      <c r="C614" s="410"/>
      <c r="D614" s="688"/>
      <c r="E614" s="688"/>
      <c r="F614" s="689"/>
      <c r="G614" s="216"/>
    </row>
    <row r="615" spans="1:7" ht="15">
      <c r="A615" s="289"/>
      <c r="B615" s="224" t="s">
        <v>2051</v>
      </c>
      <c r="C615" s="410"/>
      <c r="D615" s="688"/>
      <c r="E615" s="688"/>
      <c r="F615" s="689"/>
      <c r="G615" s="216"/>
    </row>
    <row r="616" spans="1:8" ht="15">
      <c r="A616" s="288"/>
      <c r="B616" s="224" t="s">
        <v>2052</v>
      </c>
      <c r="C616" s="410" t="s">
        <v>96</v>
      </c>
      <c r="D616" s="688">
        <v>1</v>
      </c>
      <c r="E616" s="688">
        <v>0</v>
      </c>
      <c r="F616" s="685">
        <f>D616-E616</f>
        <v>1</v>
      </c>
      <c r="G616" s="235"/>
      <c r="H616" s="319">
        <f>F616*G616</f>
        <v>0</v>
      </c>
    </row>
    <row r="617" spans="1:7" ht="15">
      <c r="A617" s="289"/>
      <c r="B617" s="224"/>
      <c r="C617" s="410"/>
      <c r="D617" s="688"/>
      <c r="E617" s="688"/>
      <c r="F617" s="689"/>
      <c r="G617" s="216"/>
    </row>
    <row r="618" spans="1:7" ht="15">
      <c r="A618" s="289" t="s">
        <v>1713</v>
      </c>
      <c r="B618" s="224" t="s">
        <v>2053</v>
      </c>
      <c r="C618" s="410"/>
      <c r="D618" s="688"/>
      <c r="E618" s="688"/>
      <c r="F618" s="689"/>
      <c r="G618" s="216"/>
    </row>
    <row r="619" spans="1:7" ht="15">
      <c r="A619" s="289"/>
      <c r="B619" s="224" t="s">
        <v>1969</v>
      </c>
      <c r="C619" s="410"/>
      <c r="D619" s="688"/>
      <c r="E619" s="688"/>
      <c r="F619" s="689"/>
      <c r="G619" s="216"/>
    </row>
    <row r="620" spans="1:7" ht="15">
      <c r="A620" s="289"/>
      <c r="B620" s="224" t="s">
        <v>2054</v>
      </c>
      <c r="C620" s="410"/>
      <c r="D620" s="688"/>
      <c r="E620" s="688"/>
      <c r="F620" s="689"/>
      <c r="G620" s="216"/>
    </row>
    <row r="621" spans="1:8" ht="15">
      <c r="A621" s="288"/>
      <c r="B621" s="224" t="s">
        <v>2052</v>
      </c>
      <c r="C621" s="410" t="s">
        <v>96</v>
      </c>
      <c r="D621" s="688">
        <v>1</v>
      </c>
      <c r="E621" s="688">
        <v>0</v>
      </c>
      <c r="F621" s="685">
        <f>D621-E621</f>
        <v>1</v>
      </c>
      <c r="G621" s="235"/>
      <c r="H621" s="319">
        <f>F621*G621</f>
        <v>0</v>
      </c>
    </row>
    <row r="622" spans="1:7" ht="15">
      <c r="A622" s="289"/>
      <c r="B622" s="224"/>
      <c r="C622" s="410"/>
      <c r="D622" s="688"/>
      <c r="E622" s="688"/>
      <c r="F622" s="689"/>
      <c r="G622" s="216"/>
    </row>
    <row r="623" spans="1:7" ht="42.75">
      <c r="A623" s="288" t="s">
        <v>2055</v>
      </c>
      <c r="B623" s="303" t="s">
        <v>3378</v>
      </c>
      <c r="C623" s="410"/>
      <c r="D623" s="688"/>
      <c r="E623" s="688"/>
      <c r="F623" s="689"/>
      <c r="G623" s="216"/>
    </row>
    <row r="624" spans="1:7" ht="15">
      <c r="A624" s="304" t="s">
        <v>1727</v>
      </c>
      <c r="B624" s="303" t="s">
        <v>1923</v>
      </c>
      <c r="C624" s="305"/>
      <c r="D624" s="684"/>
      <c r="E624" s="684"/>
      <c r="F624" s="685"/>
      <c r="G624" s="216"/>
    </row>
    <row r="625" spans="1:7" ht="15">
      <c r="A625" s="304"/>
      <c r="B625" s="303"/>
      <c r="C625" s="305"/>
      <c r="D625" s="684"/>
      <c r="E625" s="684"/>
      <c r="F625" s="685"/>
      <c r="G625" s="216"/>
    </row>
    <row r="626" spans="1:7" ht="15">
      <c r="A626" s="304" t="s">
        <v>1713</v>
      </c>
      <c r="B626" s="303" t="s">
        <v>2056</v>
      </c>
      <c r="C626" s="305"/>
      <c r="D626" s="684"/>
      <c r="E626" s="684"/>
      <c r="F626" s="685"/>
      <c r="G626" s="216"/>
    </row>
    <row r="627" spans="1:7" ht="15">
      <c r="A627" s="288"/>
      <c r="B627" s="303" t="s">
        <v>2057</v>
      </c>
      <c r="C627" s="305"/>
      <c r="D627" s="684"/>
      <c r="E627" s="684"/>
      <c r="F627" s="685"/>
      <c r="G627" s="216"/>
    </row>
    <row r="628" spans="1:7" ht="15">
      <c r="A628" s="288"/>
      <c r="B628" s="303" t="s">
        <v>2058</v>
      </c>
      <c r="C628" s="305"/>
      <c r="D628" s="684"/>
      <c r="E628" s="684"/>
      <c r="F628" s="685"/>
      <c r="G628" s="216"/>
    </row>
    <row r="629" spans="1:7" ht="15">
      <c r="A629" s="288"/>
      <c r="B629" s="303" t="s">
        <v>2059</v>
      </c>
      <c r="C629" s="305"/>
      <c r="D629" s="684"/>
      <c r="E629" s="684"/>
      <c r="F629" s="685"/>
      <c r="G629" s="216"/>
    </row>
    <row r="630" spans="1:8" ht="15">
      <c r="A630" s="288"/>
      <c r="B630" s="303" t="s">
        <v>1733</v>
      </c>
      <c r="C630" s="305" t="s">
        <v>96</v>
      </c>
      <c r="D630" s="684">
        <v>1</v>
      </c>
      <c r="E630" s="684">
        <v>0</v>
      </c>
      <c r="F630" s="685">
        <f>D630-E630</f>
        <v>1</v>
      </c>
      <c r="G630" s="235"/>
      <c r="H630" s="319">
        <f>F630*G630</f>
        <v>0</v>
      </c>
    </row>
    <row r="631" spans="1:7" ht="15">
      <c r="A631" s="304"/>
      <c r="B631" s="303"/>
      <c r="C631" s="305"/>
      <c r="D631" s="684"/>
      <c r="E631" s="684"/>
      <c r="F631" s="685"/>
      <c r="G631" s="216"/>
    </row>
    <row r="632" spans="1:7" ht="15">
      <c r="A632" s="304" t="s">
        <v>1713</v>
      </c>
      <c r="B632" s="303" t="s">
        <v>2060</v>
      </c>
      <c r="C632" s="305"/>
      <c r="D632" s="684"/>
      <c r="E632" s="684"/>
      <c r="F632" s="685"/>
      <c r="G632" s="216"/>
    </row>
    <row r="633" spans="1:7" ht="15">
      <c r="A633" s="288"/>
      <c r="B633" s="303" t="s">
        <v>2061</v>
      </c>
      <c r="C633" s="305"/>
      <c r="D633" s="684"/>
      <c r="E633" s="684"/>
      <c r="F633" s="685"/>
      <c r="G633" s="216"/>
    </row>
    <row r="634" spans="1:7" ht="15">
      <c r="A634" s="288"/>
      <c r="B634" s="303" t="s">
        <v>2062</v>
      </c>
      <c r="C634" s="305"/>
      <c r="D634" s="684"/>
      <c r="E634" s="684"/>
      <c r="F634" s="685"/>
      <c r="G634" s="216"/>
    </row>
    <row r="635" spans="1:7" ht="15">
      <c r="A635" s="288"/>
      <c r="B635" s="303" t="s">
        <v>2063</v>
      </c>
      <c r="C635" s="305"/>
      <c r="D635" s="684"/>
      <c r="E635" s="684"/>
      <c r="F635" s="685"/>
      <c r="G635" s="216"/>
    </row>
    <row r="636" spans="1:8" ht="15">
      <c r="A636" s="288"/>
      <c r="B636" s="303" t="s">
        <v>2064</v>
      </c>
      <c r="C636" s="305" t="s">
        <v>96</v>
      </c>
      <c r="D636" s="684">
        <v>1</v>
      </c>
      <c r="E636" s="684">
        <v>0</v>
      </c>
      <c r="F636" s="685">
        <f>D636-E636</f>
        <v>1</v>
      </c>
      <c r="G636" s="235"/>
      <c r="H636" s="319">
        <f>F636*G636</f>
        <v>0</v>
      </c>
    </row>
    <row r="637" spans="1:7" ht="15">
      <c r="A637" s="304"/>
      <c r="B637" s="303"/>
      <c r="C637" s="305"/>
      <c r="D637" s="684"/>
      <c r="E637" s="684"/>
      <c r="F637" s="685"/>
      <c r="G637" s="216"/>
    </row>
    <row r="638" spans="1:7" ht="15">
      <c r="A638" s="304" t="s">
        <v>1713</v>
      </c>
      <c r="B638" s="303" t="s">
        <v>2065</v>
      </c>
      <c r="C638" s="305"/>
      <c r="D638" s="684"/>
      <c r="E638" s="684"/>
      <c r="F638" s="685"/>
      <c r="G638" s="216"/>
    </row>
    <row r="639" spans="1:7" ht="15">
      <c r="A639" s="288"/>
      <c r="B639" s="303" t="s">
        <v>2066</v>
      </c>
      <c r="C639" s="305"/>
      <c r="D639" s="684"/>
      <c r="E639" s="684"/>
      <c r="F639" s="685"/>
      <c r="G639" s="216"/>
    </row>
    <row r="640" spans="1:7" ht="15">
      <c r="A640" s="288"/>
      <c r="B640" s="303" t="s">
        <v>2067</v>
      </c>
      <c r="C640" s="305"/>
      <c r="D640" s="684"/>
      <c r="E640" s="684"/>
      <c r="F640" s="685"/>
      <c r="G640" s="216"/>
    </row>
    <row r="641" spans="1:7" ht="15">
      <c r="A641" s="288"/>
      <c r="B641" s="303" t="s">
        <v>2068</v>
      </c>
      <c r="C641" s="305"/>
      <c r="D641" s="684"/>
      <c r="E641" s="684"/>
      <c r="F641" s="685"/>
      <c r="G641" s="216"/>
    </row>
    <row r="642" spans="1:8" ht="15">
      <c r="A642" s="288"/>
      <c r="B642" s="303" t="s">
        <v>2069</v>
      </c>
      <c r="C642" s="305" t="s">
        <v>96</v>
      </c>
      <c r="D642" s="684">
        <v>1</v>
      </c>
      <c r="E642" s="684">
        <v>0</v>
      </c>
      <c r="F642" s="685">
        <f>D642-E642</f>
        <v>1</v>
      </c>
      <c r="G642" s="235"/>
      <c r="H642" s="319">
        <f>F642*G642</f>
        <v>0</v>
      </c>
    </row>
    <row r="643" spans="1:7" ht="15">
      <c r="A643" s="304"/>
      <c r="B643" s="303"/>
      <c r="C643" s="305"/>
      <c r="D643" s="684"/>
      <c r="E643" s="684"/>
      <c r="F643" s="685"/>
      <c r="G643" s="216"/>
    </row>
    <row r="644" spans="1:7" ht="15">
      <c r="A644" s="304" t="s">
        <v>1713</v>
      </c>
      <c r="B644" s="303" t="s">
        <v>2060</v>
      </c>
      <c r="C644" s="305"/>
      <c r="D644" s="684"/>
      <c r="E644" s="684"/>
      <c r="F644" s="685"/>
      <c r="G644" s="216"/>
    </row>
    <row r="645" spans="1:7" ht="15">
      <c r="A645" s="288"/>
      <c r="B645" s="303" t="s">
        <v>2070</v>
      </c>
      <c r="C645" s="305"/>
      <c r="D645" s="684"/>
      <c r="E645" s="684"/>
      <c r="F645" s="685"/>
      <c r="G645" s="216"/>
    </row>
    <row r="646" spans="1:7" ht="15">
      <c r="A646" s="288"/>
      <c r="B646" s="303" t="s">
        <v>2071</v>
      </c>
      <c r="C646" s="305"/>
      <c r="D646" s="684"/>
      <c r="E646" s="684"/>
      <c r="F646" s="685"/>
      <c r="G646" s="216"/>
    </row>
    <row r="647" spans="1:7" ht="15">
      <c r="A647" s="288"/>
      <c r="B647" s="303" t="s">
        <v>2063</v>
      </c>
      <c r="C647" s="305"/>
      <c r="D647" s="684"/>
      <c r="E647" s="684"/>
      <c r="F647" s="685"/>
      <c r="G647" s="216"/>
    </row>
    <row r="648" spans="1:8" ht="15">
      <c r="A648" s="288"/>
      <c r="B648" s="303" t="s">
        <v>2064</v>
      </c>
      <c r="C648" s="305" t="s">
        <v>96</v>
      </c>
      <c r="D648" s="684">
        <v>1</v>
      </c>
      <c r="E648" s="684">
        <v>0</v>
      </c>
      <c r="F648" s="685">
        <f>D648-E648</f>
        <v>1</v>
      </c>
      <c r="G648" s="235"/>
      <c r="H648" s="319">
        <f>F648*G648</f>
        <v>0</v>
      </c>
    </row>
    <row r="649" spans="1:7" ht="15">
      <c r="A649" s="304"/>
      <c r="B649" s="303"/>
      <c r="C649" s="305"/>
      <c r="D649" s="684"/>
      <c r="E649" s="684"/>
      <c r="F649" s="685"/>
      <c r="G649" s="216"/>
    </row>
    <row r="650" spans="1:7" ht="15">
      <c r="A650" s="304" t="s">
        <v>1713</v>
      </c>
      <c r="B650" s="303" t="s">
        <v>2060</v>
      </c>
      <c r="C650" s="305"/>
      <c r="D650" s="684"/>
      <c r="E650" s="684"/>
      <c r="F650" s="685"/>
      <c r="G650" s="216"/>
    </row>
    <row r="651" spans="1:7" ht="15">
      <c r="A651" s="288"/>
      <c r="B651" s="303" t="s">
        <v>2070</v>
      </c>
      <c r="C651" s="305"/>
      <c r="D651" s="684"/>
      <c r="E651" s="684"/>
      <c r="F651" s="685"/>
      <c r="G651" s="216"/>
    </row>
    <row r="652" spans="1:7" ht="15">
      <c r="A652" s="288"/>
      <c r="B652" s="303" t="s">
        <v>2072</v>
      </c>
      <c r="C652" s="305"/>
      <c r="D652" s="684"/>
      <c r="E652" s="684"/>
      <c r="F652" s="685"/>
      <c r="G652" s="216"/>
    </row>
    <row r="653" spans="1:7" ht="15">
      <c r="A653" s="288"/>
      <c r="B653" s="303" t="s">
        <v>2063</v>
      </c>
      <c r="C653" s="305"/>
      <c r="D653" s="684"/>
      <c r="E653" s="684"/>
      <c r="F653" s="685"/>
      <c r="G653" s="216"/>
    </row>
    <row r="654" spans="1:8" ht="15">
      <c r="A654" s="288"/>
      <c r="B654" s="303" t="s">
        <v>2064</v>
      </c>
      <c r="C654" s="305" t="s">
        <v>96</v>
      </c>
      <c r="D654" s="684">
        <v>1</v>
      </c>
      <c r="E654" s="684">
        <v>0</v>
      </c>
      <c r="F654" s="685">
        <f>D654-E654</f>
        <v>1</v>
      </c>
      <c r="G654" s="235"/>
      <c r="H654" s="319">
        <f>F654*G654</f>
        <v>0</v>
      </c>
    </row>
    <row r="655" spans="1:7" ht="15">
      <c r="A655" s="304"/>
      <c r="B655" s="303"/>
      <c r="C655" s="305"/>
      <c r="D655" s="684"/>
      <c r="E655" s="684"/>
      <c r="F655" s="685"/>
      <c r="G655" s="216"/>
    </row>
    <row r="656" spans="1:7" ht="15">
      <c r="A656" s="304" t="s">
        <v>1713</v>
      </c>
      <c r="B656" s="303" t="s">
        <v>2060</v>
      </c>
      <c r="C656" s="305"/>
      <c r="D656" s="684"/>
      <c r="E656" s="684"/>
      <c r="F656" s="685"/>
      <c r="G656" s="216"/>
    </row>
    <row r="657" spans="1:7" ht="15">
      <c r="A657" s="288"/>
      <c r="B657" s="303" t="s">
        <v>2073</v>
      </c>
      <c r="C657" s="305"/>
      <c r="D657" s="684"/>
      <c r="E657" s="684"/>
      <c r="F657" s="685"/>
      <c r="G657" s="216"/>
    </row>
    <row r="658" spans="1:7" ht="15">
      <c r="A658" s="288"/>
      <c r="B658" s="303" t="s">
        <v>2074</v>
      </c>
      <c r="C658" s="305"/>
      <c r="D658" s="684"/>
      <c r="E658" s="684"/>
      <c r="F658" s="685"/>
      <c r="G658" s="216"/>
    </row>
    <row r="659" spans="1:7" ht="15">
      <c r="A659" s="288"/>
      <c r="B659" s="303" t="s">
        <v>2063</v>
      </c>
      <c r="C659" s="305"/>
      <c r="D659" s="684"/>
      <c r="E659" s="684"/>
      <c r="F659" s="685"/>
      <c r="G659" s="216"/>
    </row>
    <row r="660" spans="1:8" ht="15">
      <c r="A660" s="288"/>
      <c r="B660" s="303" t="s">
        <v>2064</v>
      </c>
      <c r="C660" s="305" t="s">
        <v>96</v>
      </c>
      <c r="D660" s="684">
        <v>1</v>
      </c>
      <c r="E660" s="684">
        <v>0</v>
      </c>
      <c r="F660" s="685">
        <f>D660-E660</f>
        <v>1</v>
      </c>
      <c r="G660" s="235"/>
      <c r="H660" s="319">
        <f>F660*G660</f>
        <v>0</v>
      </c>
    </row>
    <row r="661" spans="1:7" ht="15">
      <c r="A661" s="288"/>
      <c r="B661" s="224"/>
      <c r="C661" s="410"/>
      <c r="D661" s="688"/>
      <c r="E661" s="688"/>
      <c r="F661" s="689"/>
      <c r="G661" s="216"/>
    </row>
    <row r="662" spans="1:7" ht="71.25">
      <c r="A662" s="288" t="s">
        <v>2075</v>
      </c>
      <c r="B662" s="303" t="s">
        <v>3379</v>
      </c>
      <c r="C662" s="305"/>
      <c r="D662" s="684"/>
      <c r="E662" s="684"/>
      <c r="F662" s="685"/>
      <c r="G662" s="216"/>
    </row>
    <row r="663" spans="1:7" ht="15">
      <c r="A663" s="304" t="s">
        <v>1727</v>
      </c>
      <c r="B663" s="303" t="s">
        <v>1892</v>
      </c>
      <c r="C663" s="305"/>
      <c r="D663" s="684"/>
      <c r="E663" s="684"/>
      <c r="F663" s="685"/>
      <c r="G663" s="216"/>
    </row>
    <row r="664" spans="1:8" ht="15">
      <c r="A664" s="304" t="s">
        <v>1713</v>
      </c>
      <c r="B664" s="303"/>
      <c r="C664" s="305" t="s">
        <v>96</v>
      </c>
      <c r="D664" s="684">
        <v>1</v>
      </c>
      <c r="E664" s="684">
        <v>0</v>
      </c>
      <c r="F664" s="685">
        <f>D664-E664</f>
        <v>1</v>
      </c>
      <c r="G664" s="235"/>
      <c r="H664" s="319">
        <f>F664*G664</f>
        <v>0</v>
      </c>
    </row>
    <row r="665" spans="1:7" ht="15">
      <c r="A665" s="289"/>
      <c r="B665" s="295"/>
      <c r="C665" s="410"/>
      <c r="D665" s="688"/>
      <c r="E665" s="688"/>
      <c r="F665" s="689"/>
      <c r="G665" s="216"/>
    </row>
    <row r="666" spans="1:7" ht="42.75">
      <c r="A666" s="288" t="s">
        <v>2076</v>
      </c>
      <c r="B666" s="234" t="s">
        <v>3380</v>
      </c>
      <c r="C666" s="410"/>
      <c r="D666" s="688"/>
      <c r="E666" s="688"/>
      <c r="F666" s="689"/>
      <c r="G666" s="216"/>
    </row>
    <row r="667" spans="1:7" ht="15">
      <c r="A667" s="289" t="s">
        <v>1727</v>
      </c>
      <c r="B667" s="224"/>
      <c r="C667" s="410"/>
      <c r="D667" s="688"/>
      <c r="E667" s="688"/>
      <c r="F667" s="689"/>
      <c r="G667" s="216"/>
    </row>
    <row r="668" spans="1:8" ht="15">
      <c r="A668" s="289" t="s">
        <v>1713</v>
      </c>
      <c r="B668" s="224" t="s">
        <v>2077</v>
      </c>
      <c r="C668" s="410" t="s">
        <v>96</v>
      </c>
      <c r="D668" s="688">
        <v>1</v>
      </c>
      <c r="E668" s="688">
        <v>0</v>
      </c>
      <c r="F668" s="685">
        <f>D668-E668</f>
        <v>1</v>
      </c>
      <c r="G668" s="235"/>
      <c r="H668" s="319">
        <f>F668*G668</f>
        <v>0</v>
      </c>
    </row>
    <row r="669" spans="1:8" ht="15">
      <c r="A669" s="289" t="s">
        <v>1713</v>
      </c>
      <c r="B669" s="224" t="s">
        <v>2078</v>
      </c>
      <c r="C669" s="410" t="s">
        <v>96</v>
      </c>
      <c r="D669" s="688">
        <v>1</v>
      </c>
      <c r="E669" s="688">
        <v>0</v>
      </c>
      <c r="F669" s="685">
        <f>D669-E669</f>
        <v>1</v>
      </c>
      <c r="G669" s="235"/>
      <c r="H669" s="319">
        <f>F669*G669</f>
        <v>0</v>
      </c>
    </row>
    <row r="670" spans="1:8" ht="15">
      <c r="A670" s="289" t="s">
        <v>1713</v>
      </c>
      <c r="B670" s="224" t="s">
        <v>2079</v>
      </c>
      <c r="C670" s="410" t="s">
        <v>96</v>
      </c>
      <c r="D670" s="688">
        <v>4</v>
      </c>
      <c r="E670" s="688">
        <v>0</v>
      </c>
      <c r="F670" s="685">
        <f>D670-E670</f>
        <v>4</v>
      </c>
      <c r="G670" s="235"/>
      <c r="H670" s="319">
        <f>F670*G670</f>
        <v>0</v>
      </c>
    </row>
    <row r="671" spans="1:7" ht="15">
      <c r="A671" s="304"/>
      <c r="B671" s="303"/>
      <c r="C671" s="305"/>
      <c r="D671" s="684"/>
      <c r="E671" s="684"/>
      <c r="F671" s="685"/>
      <c r="G671" s="216"/>
    </row>
    <row r="672" spans="1:7" ht="29.25">
      <c r="A672" s="288" t="s">
        <v>2080</v>
      </c>
      <c r="B672" s="224" t="s">
        <v>2081</v>
      </c>
      <c r="C672" s="410"/>
      <c r="D672" s="688"/>
      <c r="E672" s="688"/>
      <c r="F672" s="689"/>
      <c r="G672" s="216"/>
    </row>
    <row r="673" spans="1:7" ht="15">
      <c r="A673" s="289" t="s">
        <v>1727</v>
      </c>
      <c r="B673" s="224"/>
      <c r="C673" s="410"/>
      <c r="D673" s="688"/>
      <c r="E673" s="688"/>
      <c r="F673" s="689"/>
      <c r="G673" s="216"/>
    </row>
    <row r="674" spans="1:8" ht="15">
      <c r="A674" s="289" t="s">
        <v>1713</v>
      </c>
      <c r="B674" s="224" t="s">
        <v>2082</v>
      </c>
      <c r="C674" s="410" t="s">
        <v>96</v>
      </c>
      <c r="D674" s="688">
        <v>4</v>
      </c>
      <c r="E674" s="688">
        <v>2</v>
      </c>
      <c r="F674" s="685">
        <f>D674-E674</f>
        <v>2</v>
      </c>
      <c r="G674" s="235"/>
      <c r="H674" s="319">
        <f>F674*G674</f>
        <v>0</v>
      </c>
    </row>
    <row r="675" spans="1:8" ht="15">
      <c r="A675" s="289" t="s">
        <v>1713</v>
      </c>
      <c r="B675" s="224" t="s">
        <v>2083</v>
      </c>
      <c r="C675" s="410" t="s">
        <v>96</v>
      </c>
      <c r="D675" s="688">
        <v>3</v>
      </c>
      <c r="E675" s="688">
        <v>2</v>
      </c>
      <c r="F675" s="689">
        <f>D675-E675</f>
        <v>1</v>
      </c>
      <c r="G675" s="235"/>
      <c r="H675" s="319">
        <f>F675*G675</f>
        <v>0</v>
      </c>
    </row>
    <row r="676" spans="1:8" ht="15">
      <c r="A676" s="289" t="s">
        <v>1713</v>
      </c>
      <c r="B676" s="224" t="s">
        <v>2084</v>
      </c>
      <c r="C676" s="410" t="s">
        <v>96</v>
      </c>
      <c r="D676" s="688">
        <v>8</v>
      </c>
      <c r="E676" s="688">
        <v>2</v>
      </c>
      <c r="F676" s="685">
        <f>D676-E676</f>
        <v>6</v>
      </c>
      <c r="G676" s="235"/>
      <c r="H676" s="319">
        <f>F676*G676</f>
        <v>0</v>
      </c>
    </row>
    <row r="677" spans="1:8" ht="15">
      <c r="A677" s="289" t="s">
        <v>1713</v>
      </c>
      <c r="B677" s="224" t="s">
        <v>2085</v>
      </c>
      <c r="C677" s="410" t="s">
        <v>96</v>
      </c>
      <c r="D677" s="688">
        <v>8</v>
      </c>
      <c r="E677" s="688">
        <v>6</v>
      </c>
      <c r="F677" s="685">
        <f>D677-E677</f>
        <v>2</v>
      </c>
      <c r="G677" s="235"/>
      <c r="H677" s="319">
        <f>F677*G677</f>
        <v>0</v>
      </c>
    </row>
    <row r="678" spans="1:7" ht="15">
      <c r="A678" s="289"/>
      <c r="B678" s="224"/>
      <c r="C678" s="410"/>
      <c r="D678" s="688"/>
      <c r="E678" s="688"/>
      <c r="F678" s="689"/>
      <c r="G678" s="216"/>
    </row>
    <row r="679" spans="1:7" ht="29.25">
      <c r="A679" s="288" t="s">
        <v>2086</v>
      </c>
      <c r="B679" s="224" t="s">
        <v>2087</v>
      </c>
      <c r="C679" s="410"/>
      <c r="D679" s="688"/>
      <c r="E679" s="688"/>
      <c r="F679" s="689"/>
      <c r="G679" s="216"/>
    </row>
    <row r="680" spans="1:7" ht="15">
      <c r="A680" s="289" t="s">
        <v>1727</v>
      </c>
      <c r="B680" s="224"/>
      <c r="C680" s="410"/>
      <c r="D680" s="688"/>
      <c r="E680" s="688"/>
      <c r="F680" s="689"/>
      <c r="G680" s="216"/>
    </row>
    <row r="681" spans="1:8" ht="15">
      <c r="A681" s="289" t="s">
        <v>1713</v>
      </c>
      <c r="B681" s="224" t="s">
        <v>2085</v>
      </c>
      <c r="C681" s="410" t="s">
        <v>96</v>
      </c>
      <c r="D681" s="688">
        <v>2</v>
      </c>
      <c r="E681" s="688">
        <v>1</v>
      </c>
      <c r="F681" s="689">
        <f>D681-E681</f>
        <v>1</v>
      </c>
      <c r="G681" s="235"/>
      <c r="H681" s="319">
        <f>F681*G681</f>
        <v>0</v>
      </c>
    </row>
    <row r="682" spans="1:8" ht="15">
      <c r="A682" s="289" t="s">
        <v>1713</v>
      </c>
      <c r="B682" s="224" t="s">
        <v>2084</v>
      </c>
      <c r="C682" s="410" t="s">
        <v>96</v>
      </c>
      <c r="D682" s="688">
        <v>1</v>
      </c>
      <c r="E682" s="688">
        <v>0</v>
      </c>
      <c r="F682" s="689">
        <f>D682-E682</f>
        <v>1</v>
      </c>
      <c r="G682" s="235"/>
      <c r="H682" s="319">
        <f>F682*G682</f>
        <v>0</v>
      </c>
    </row>
    <row r="683" spans="1:8" ht="15">
      <c r="A683" s="289" t="s">
        <v>1713</v>
      </c>
      <c r="B683" s="224" t="s">
        <v>2083</v>
      </c>
      <c r="C683" s="410" t="s">
        <v>96</v>
      </c>
      <c r="D683" s="688">
        <v>1</v>
      </c>
      <c r="E683" s="688">
        <v>0</v>
      </c>
      <c r="F683" s="689">
        <f>D683-E683</f>
        <v>1</v>
      </c>
      <c r="G683" s="235"/>
      <c r="H683" s="319">
        <f>F683*G683</f>
        <v>0</v>
      </c>
    </row>
    <row r="684" spans="1:8" ht="15">
      <c r="A684" s="289" t="s">
        <v>1713</v>
      </c>
      <c r="B684" s="224" t="s">
        <v>2082</v>
      </c>
      <c r="C684" s="410" t="s">
        <v>96</v>
      </c>
      <c r="D684" s="688">
        <v>1</v>
      </c>
      <c r="E684" s="688">
        <v>0</v>
      </c>
      <c r="F684" s="689">
        <f>D684-E684</f>
        <v>1</v>
      </c>
      <c r="G684" s="235"/>
      <c r="H684" s="319">
        <f>F684*G684</f>
        <v>0</v>
      </c>
    </row>
    <row r="685" spans="1:7" ht="15">
      <c r="A685" s="288"/>
      <c r="B685" s="224"/>
      <c r="C685" s="410"/>
      <c r="D685" s="688"/>
      <c r="E685" s="688"/>
      <c r="F685" s="689"/>
      <c r="G685" s="216"/>
    </row>
    <row r="686" spans="1:7" ht="29.25">
      <c r="A686" s="288" t="s">
        <v>2088</v>
      </c>
      <c r="B686" s="224" t="s">
        <v>2089</v>
      </c>
      <c r="C686" s="410"/>
      <c r="D686" s="688"/>
      <c r="E686" s="688"/>
      <c r="F686" s="689"/>
      <c r="G686" s="216"/>
    </row>
    <row r="687" spans="1:7" ht="15">
      <c r="A687" s="289" t="s">
        <v>1727</v>
      </c>
      <c r="B687" s="224"/>
      <c r="C687" s="410"/>
      <c r="D687" s="688"/>
      <c r="E687" s="688"/>
      <c r="F687" s="689"/>
      <c r="G687" s="216"/>
    </row>
    <row r="688" spans="1:8" ht="15">
      <c r="A688" s="289" t="s">
        <v>1713</v>
      </c>
      <c r="B688" s="224" t="s">
        <v>2085</v>
      </c>
      <c r="C688" s="410" t="s">
        <v>96</v>
      </c>
      <c r="D688" s="688">
        <v>1</v>
      </c>
      <c r="E688" s="688">
        <v>0</v>
      </c>
      <c r="F688" s="685">
        <f>D688-E688</f>
        <v>1</v>
      </c>
      <c r="G688" s="235"/>
      <c r="H688" s="319">
        <f>F688*G688</f>
        <v>0</v>
      </c>
    </row>
    <row r="689" spans="1:8" ht="15">
      <c r="A689" s="289" t="s">
        <v>1713</v>
      </c>
      <c r="B689" s="224" t="s">
        <v>2084</v>
      </c>
      <c r="C689" s="410" t="s">
        <v>96</v>
      </c>
      <c r="D689" s="688">
        <v>2</v>
      </c>
      <c r="E689" s="688">
        <v>0</v>
      </c>
      <c r="F689" s="685">
        <f>D689-E689</f>
        <v>2</v>
      </c>
      <c r="G689" s="235"/>
      <c r="H689" s="319">
        <f>F689*G689</f>
        <v>0</v>
      </c>
    </row>
    <row r="690" spans="1:8" ht="15">
      <c r="A690" s="289" t="s">
        <v>1713</v>
      </c>
      <c r="B690" s="224" t="s">
        <v>2083</v>
      </c>
      <c r="C690" s="410" t="s">
        <v>96</v>
      </c>
      <c r="D690" s="688">
        <v>1</v>
      </c>
      <c r="E690" s="688">
        <v>0</v>
      </c>
      <c r="F690" s="685">
        <f>D690-E690</f>
        <v>1</v>
      </c>
      <c r="G690" s="235"/>
      <c r="H690" s="319">
        <f>F690*G690</f>
        <v>0</v>
      </c>
    </row>
    <row r="691" spans="1:8" ht="15">
      <c r="A691" s="289" t="s">
        <v>1713</v>
      </c>
      <c r="B691" s="224" t="s">
        <v>2082</v>
      </c>
      <c r="C691" s="410" t="s">
        <v>96</v>
      </c>
      <c r="D691" s="688">
        <v>1</v>
      </c>
      <c r="E691" s="688">
        <v>0</v>
      </c>
      <c r="F691" s="685">
        <f>D691-E691</f>
        <v>1</v>
      </c>
      <c r="G691" s="235"/>
      <c r="H691" s="319">
        <f>F691*G691</f>
        <v>0</v>
      </c>
    </row>
    <row r="692" spans="1:7" ht="15">
      <c r="A692" s="288"/>
      <c r="B692" s="224"/>
      <c r="C692" s="410"/>
      <c r="D692" s="688"/>
      <c r="E692" s="688"/>
      <c r="F692" s="689"/>
      <c r="G692" s="216"/>
    </row>
    <row r="693" spans="1:7" ht="29.25">
      <c r="A693" s="288" t="s">
        <v>2090</v>
      </c>
      <c r="B693" s="224" t="s">
        <v>2091</v>
      </c>
      <c r="C693" s="410"/>
      <c r="D693" s="688"/>
      <c r="E693" s="688"/>
      <c r="F693" s="689"/>
      <c r="G693" s="216"/>
    </row>
    <row r="694" spans="1:7" ht="15">
      <c r="A694" s="289" t="s">
        <v>1727</v>
      </c>
      <c r="B694" s="224"/>
      <c r="C694" s="410"/>
      <c r="D694" s="688"/>
      <c r="E694" s="688"/>
      <c r="F694" s="689"/>
      <c r="G694" s="216"/>
    </row>
    <row r="695" spans="1:8" ht="15">
      <c r="A695" s="289" t="s">
        <v>1713</v>
      </c>
      <c r="B695" s="224" t="s">
        <v>2092</v>
      </c>
      <c r="C695" s="410" t="s">
        <v>96</v>
      </c>
      <c r="D695" s="688">
        <v>12</v>
      </c>
      <c r="E695" s="688">
        <v>8</v>
      </c>
      <c r="F695" s="685">
        <f>D695-E695</f>
        <v>4</v>
      </c>
      <c r="G695" s="235"/>
      <c r="H695" s="319">
        <f>F695*G695</f>
        <v>0</v>
      </c>
    </row>
    <row r="696" spans="1:7" ht="15">
      <c r="A696" s="288"/>
      <c r="B696" s="224"/>
      <c r="C696" s="410"/>
      <c r="D696" s="688"/>
      <c r="E696" s="688"/>
      <c r="F696" s="689"/>
      <c r="G696" s="216"/>
    </row>
    <row r="697" spans="1:7" ht="28.5">
      <c r="A697" s="288" t="s">
        <v>2093</v>
      </c>
      <c r="B697" s="303" t="s">
        <v>2094</v>
      </c>
      <c r="C697" s="305"/>
      <c r="D697" s="684"/>
      <c r="E697" s="684"/>
      <c r="F697" s="685"/>
      <c r="G697" s="216"/>
    </row>
    <row r="698" spans="1:7" ht="15">
      <c r="A698" s="304" t="s">
        <v>1727</v>
      </c>
      <c r="B698" s="303"/>
      <c r="C698" s="305"/>
      <c r="D698" s="684"/>
      <c r="E698" s="684"/>
      <c r="F698" s="685"/>
      <c r="G698" s="216"/>
    </row>
    <row r="699" spans="1:8" ht="15">
      <c r="A699" s="289" t="s">
        <v>1713</v>
      </c>
      <c r="B699" s="224" t="s">
        <v>2085</v>
      </c>
      <c r="C699" s="410" t="s">
        <v>96</v>
      </c>
      <c r="D699" s="688">
        <v>1</v>
      </c>
      <c r="E699" s="688">
        <v>0</v>
      </c>
      <c r="F699" s="685">
        <f>D699-E699</f>
        <v>1</v>
      </c>
      <c r="G699" s="235"/>
      <c r="H699" s="319">
        <f>F699*G699</f>
        <v>0</v>
      </c>
    </row>
    <row r="700" spans="1:8" ht="15">
      <c r="A700" s="289" t="s">
        <v>1713</v>
      </c>
      <c r="B700" s="224" t="s">
        <v>2084</v>
      </c>
      <c r="C700" s="410" t="s">
        <v>96</v>
      </c>
      <c r="D700" s="688">
        <v>1</v>
      </c>
      <c r="E700" s="688">
        <v>0</v>
      </c>
      <c r="F700" s="685">
        <f>D700-E700</f>
        <v>1</v>
      </c>
      <c r="G700" s="235"/>
      <c r="H700" s="319">
        <f>F700*G700</f>
        <v>0</v>
      </c>
    </row>
    <row r="701" spans="1:8" ht="15">
      <c r="A701" s="289" t="s">
        <v>1713</v>
      </c>
      <c r="B701" s="224" t="s">
        <v>2083</v>
      </c>
      <c r="C701" s="410" t="s">
        <v>96</v>
      </c>
      <c r="D701" s="688">
        <v>1</v>
      </c>
      <c r="E701" s="688">
        <v>0</v>
      </c>
      <c r="F701" s="685">
        <f>D701-E701</f>
        <v>1</v>
      </c>
      <c r="G701" s="235"/>
      <c r="H701" s="319">
        <f>F701*G701</f>
        <v>0</v>
      </c>
    </row>
    <row r="702" spans="1:8" ht="15">
      <c r="A702" s="289" t="s">
        <v>1713</v>
      </c>
      <c r="B702" s="224" t="s">
        <v>2082</v>
      </c>
      <c r="C702" s="410" t="s">
        <v>96</v>
      </c>
      <c r="D702" s="688">
        <v>1</v>
      </c>
      <c r="E702" s="688">
        <v>0</v>
      </c>
      <c r="F702" s="685">
        <f>D702-E702</f>
        <v>1</v>
      </c>
      <c r="G702" s="235"/>
      <c r="H702" s="319">
        <f>F702*G702</f>
        <v>0</v>
      </c>
    </row>
    <row r="703" spans="1:7" ht="15">
      <c r="A703" s="288"/>
      <c r="B703" s="224"/>
      <c r="C703" s="410"/>
      <c r="D703" s="688"/>
      <c r="E703" s="688"/>
      <c r="F703" s="689"/>
      <c r="G703" s="216"/>
    </row>
    <row r="704" spans="1:7" ht="43.5">
      <c r="A704" s="288" t="s">
        <v>2095</v>
      </c>
      <c r="B704" s="224" t="s">
        <v>3381</v>
      </c>
      <c r="C704" s="410"/>
      <c r="D704" s="688"/>
      <c r="E704" s="688"/>
      <c r="F704" s="689"/>
      <c r="G704" s="216"/>
    </row>
    <row r="705" spans="1:7" ht="15">
      <c r="A705" s="289" t="s">
        <v>1727</v>
      </c>
      <c r="B705" s="224"/>
      <c r="C705" s="410"/>
      <c r="D705" s="688"/>
      <c r="E705" s="688"/>
      <c r="F705" s="689"/>
      <c r="G705" s="216"/>
    </row>
    <row r="706" spans="1:8" ht="15">
      <c r="A706" s="289" t="s">
        <v>1713</v>
      </c>
      <c r="B706" s="224" t="s">
        <v>2096</v>
      </c>
      <c r="C706" s="410" t="s">
        <v>96</v>
      </c>
      <c r="D706" s="688">
        <v>14</v>
      </c>
      <c r="E706" s="688">
        <v>0</v>
      </c>
      <c r="F706" s="685">
        <f>D706-E706</f>
        <v>14</v>
      </c>
      <c r="G706" s="235"/>
      <c r="H706" s="319">
        <f>F706*G706</f>
        <v>0</v>
      </c>
    </row>
    <row r="707" spans="1:8" ht="15">
      <c r="A707" s="289" t="s">
        <v>1713</v>
      </c>
      <c r="B707" s="224" t="s">
        <v>1785</v>
      </c>
      <c r="C707" s="410" t="s">
        <v>96</v>
      </c>
      <c r="D707" s="688">
        <v>15</v>
      </c>
      <c r="E707" s="688">
        <v>0</v>
      </c>
      <c r="F707" s="685">
        <f>D707-E707</f>
        <v>15</v>
      </c>
      <c r="G707" s="235"/>
      <c r="H707" s="319">
        <f>F707*G707</f>
        <v>0</v>
      </c>
    </row>
    <row r="708" spans="1:8" ht="15">
      <c r="A708" s="289" t="s">
        <v>1713</v>
      </c>
      <c r="B708" s="224" t="s">
        <v>1878</v>
      </c>
      <c r="C708" s="410" t="s">
        <v>96</v>
      </c>
      <c r="D708" s="688">
        <v>3</v>
      </c>
      <c r="E708" s="688">
        <v>0</v>
      </c>
      <c r="F708" s="685">
        <f>D708-E708</f>
        <v>3</v>
      </c>
      <c r="G708" s="235"/>
      <c r="H708" s="319">
        <f>F708*G708</f>
        <v>0</v>
      </c>
    </row>
    <row r="709" spans="1:7" ht="15">
      <c r="A709" s="288"/>
      <c r="B709" s="224"/>
      <c r="C709" s="410"/>
      <c r="D709" s="688"/>
      <c r="E709" s="688"/>
      <c r="F709" s="689"/>
      <c r="G709" s="216"/>
    </row>
    <row r="710" spans="1:7" ht="43.5">
      <c r="A710" s="288" t="s">
        <v>2097</v>
      </c>
      <c r="B710" s="224" t="s">
        <v>3382</v>
      </c>
      <c r="C710" s="410"/>
      <c r="D710" s="688"/>
      <c r="E710" s="688"/>
      <c r="F710" s="689"/>
      <c r="G710" s="216"/>
    </row>
    <row r="711" spans="1:7" ht="15">
      <c r="A711" s="289" t="s">
        <v>1727</v>
      </c>
      <c r="B711" s="224" t="s">
        <v>1892</v>
      </c>
      <c r="C711" s="410"/>
      <c r="D711" s="688"/>
      <c r="E711" s="688"/>
      <c r="F711" s="689"/>
      <c r="G711" s="216"/>
    </row>
    <row r="712" spans="1:7" ht="15">
      <c r="A712" s="289" t="s">
        <v>1713</v>
      </c>
      <c r="B712" s="224" t="s">
        <v>2098</v>
      </c>
      <c r="C712" s="410"/>
      <c r="D712" s="688"/>
      <c r="E712" s="688"/>
      <c r="F712" s="689"/>
      <c r="G712" s="216"/>
    </row>
    <row r="713" spans="1:7" ht="15">
      <c r="A713" s="289"/>
      <c r="B713" s="224" t="s">
        <v>2099</v>
      </c>
      <c r="C713" s="410"/>
      <c r="D713" s="688"/>
      <c r="E713" s="688"/>
      <c r="F713" s="689"/>
      <c r="G713" s="216"/>
    </row>
    <row r="714" spans="1:8" ht="15">
      <c r="A714" s="289"/>
      <c r="B714" s="224" t="s">
        <v>2100</v>
      </c>
      <c r="C714" s="410" t="s">
        <v>96</v>
      </c>
      <c r="D714" s="688">
        <v>1</v>
      </c>
      <c r="E714" s="688">
        <v>0</v>
      </c>
      <c r="F714" s="685">
        <f>D714-E714</f>
        <v>1</v>
      </c>
      <c r="G714" s="235"/>
      <c r="H714" s="319">
        <f>F714*G714</f>
        <v>0</v>
      </c>
    </row>
    <row r="715" spans="1:7" ht="15">
      <c r="A715" s="288"/>
      <c r="B715" s="224"/>
      <c r="C715" s="410"/>
      <c r="D715" s="688"/>
      <c r="E715" s="688"/>
      <c r="F715" s="689"/>
      <c r="G715" s="216"/>
    </row>
    <row r="716" spans="1:7" ht="31.5" customHeight="1">
      <c r="A716" s="288" t="s">
        <v>2101</v>
      </c>
      <c r="B716" s="234" t="s">
        <v>3383</v>
      </c>
      <c r="C716" s="410"/>
      <c r="D716" s="688"/>
      <c r="E716" s="688"/>
      <c r="F716" s="689"/>
      <c r="G716" s="216"/>
    </row>
    <row r="717" spans="1:7" ht="15">
      <c r="A717" s="289" t="s">
        <v>1727</v>
      </c>
      <c r="B717" s="224"/>
      <c r="C717" s="410"/>
      <c r="D717" s="688"/>
      <c r="E717" s="688"/>
      <c r="F717" s="689"/>
      <c r="G717" s="216"/>
    </row>
    <row r="718" spans="1:7" ht="15">
      <c r="A718" s="289" t="s">
        <v>1713</v>
      </c>
      <c r="B718" s="224" t="s">
        <v>2102</v>
      </c>
      <c r="C718" s="410"/>
      <c r="D718" s="688"/>
      <c r="E718" s="688"/>
      <c r="F718" s="689"/>
      <c r="G718" s="216"/>
    </row>
    <row r="719" spans="1:8" ht="15">
      <c r="A719" s="288"/>
      <c r="B719" s="224" t="s">
        <v>1740</v>
      </c>
      <c r="C719" s="410" t="s">
        <v>96</v>
      </c>
      <c r="D719" s="688">
        <v>14</v>
      </c>
      <c r="E719" s="688">
        <v>0</v>
      </c>
      <c r="F719" s="685">
        <f>D719-E719</f>
        <v>14</v>
      </c>
      <c r="G719" s="235"/>
      <c r="H719" s="319">
        <f>F719*G719</f>
        <v>0</v>
      </c>
    </row>
    <row r="720" spans="1:7" ht="15">
      <c r="A720" s="288"/>
      <c r="B720" s="224"/>
      <c r="C720" s="410"/>
      <c r="D720" s="688"/>
      <c r="E720" s="688"/>
      <c r="F720" s="689"/>
      <c r="G720" s="216"/>
    </row>
    <row r="721" spans="1:7" ht="29.25">
      <c r="A721" s="288" t="s">
        <v>2103</v>
      </c>
      <c r="B721" s="224" t="s">
        <v>2104</v>
      </c>
      <c r="C721" s="410"/>
      <c r="D721" s="688"/>
      <c r="E721" s="688"/>
      <c r="F721" s="689"/>
      <c r="G721" s="216"/>
    </row>
    <row r="722" spans="1:7" ht="15">
      <c r="A722" s="289" t="s">
        <v>1727</v>
      </c>
      <c r="B722" s="224"/>
      <c r="C722" s="410"/>
      <c r="D722" s="688"/>
      <c r="E722" s="688"/>
      <c r="F722" s="689"/>
      <c r="G722" s="216"/>
    </row>
    <row r="723" spans="1:7" ht="15">
      <c r="A723" s="289" t="s">
        <v>1713</v>
      </c>
      <c r="B723" s="224" t="s">
        <v>2105</v>
      </c>
      <c r="C723" s="410"/>
      <c r="D723" s="688"/>
      <c r="E723" s="688"/>
      <c r="F723" s="689"/>
      <c r="G723" s="216"/>
    </row>
    <row r="724" spans="1:8" ht="15">
      <c r="A724" s="288"/>
      <c r="B724" s="224" t="s">
        <v>1740</v>
      </c>
      <c r="C724" s="410" t="s">
        <v>96</v>
      </c>
      <c r="D724" s="688">
        <v>2</v>
      </c>
      <c r="E724" s="688">
        <v>0</v>
      </c>
      <c r="F724" s="685">
        <f>D724-E724</f>
        <v>2</v>
      </c>
      <c r="G724" s="235"/>
      <c r="H724" s="319">
        <f>F724*G724</f>
        <v>0</v>
      </c>
    </row>
    <row r="725" spans="1:7" ht="15">
      <c r="A725" s="288"/>
      <c r="B725" s="224"/>
      <c r="C725" s="410"/>
      <c r="D725" s="688"/>
      <c r="E725" s="688"/>
      <c r="F725" s="689"/>
      <c r="G725" s="216"/>
    </row>
    <row r="726" spans="1:7" ht="42.75">
      <c r="A726" s="288" t="s">
        <v>2106</v>
      </c>
      <c r="B726" s="234" t="s">
        <v>3384</v>
      </c>
      <c r="C726" s="410"/>
      <c r="D726" s="688"/>
      <c r="E726" s="688"/>
      <c r="F726" s="689"/>
      <c r="G726" s="216"/>
    </row>
    <row r="727" spans="1:7" ht="15">
      <c r="A727" s="289" t="s">
        <v>1727</v>
      </c>
      <c r="B727" s="224"/>
      <c r="C727" s="410"/>
      <c r="D727" s="688"/>
      <c r="E727" s="688"/>
      <c r="F727" s="689"/>
      <c r="G727" s="216"/>
    </row>
    <row r="728" spans="1:7" ht="15">
      <c r="A728" s="289" t="s">
        <v>1713</v>
      </c>
      <c r="B728" s="224" t="s">
        <v>2107</v>
      </c>
      <c r="C728" s="410"/>
      <c r="D728" s="688"/>
      <c r="E728" s="688"/>
      <c r="F728" s="689"/>
      <c r="G728" s="216"/>
    </row>
    <row r="729" spans="1:8" ht="15">
      <c r="A729" s="288"/>
      <c r="B729" s="224" t="s">
        <v>2108</v>
      </c>
      <c r="C729" s="410" t="s">
        <v>96</v>
      </c>
      <c r="D729" s="688">
        <v>14</v>
      </c>
      <c r="E729" s="688">
        <v>0</v>
      </c>
      <c r="F729" s="685">
        <f>D729-E729</f>
        <v>14</v>
      </c>
      <c r="G729" s="235"/>
      <c r="H729" s="319">
        <f>F729*G729</f>
        <v>0</v>
      </c>
    </row>
    <row r="730" spans="1:7" ht="15">
      <c r="A730" s="288"/>
      <c r="B730" s="224"/>
      <c r="C730" s="410"/>
      <c r="D730" s="688"/>
      <c r="E730" s="688"/>
      <c r="F730" s="689"/>
      <c r="G730" s="216"/>
    </row>
    <row r="731" spans="1:7" ht="85.5">
      <c r="A731" s="288" t="s">
        <v>2109</v>
      </c>
      <c r="B731" s="303" t="s">
        <v>2110</v>
      </c>
      <c r="C731" s="305"/>
      <c r="D731" s="684"/>
      <c r="E731" s="684"/>
      <c r="F731" s="685"/>
      <c r="G731" s="216"/>
    </row>
    <row r="732" spans="1:7" ht="15">
      <c r="A732" s="304" t="s">
        <v>1713</v>
      </c>
      <c r="B732" s="303" t="s">
        <v>2111</v>
      </c>
      <c r="C732" s="305"/>
      <c r="D732" s="684"/>
      <c r="E732" s="684"/>
      <c r="F732" s="685"/>
      <c r="G732" s="216"/>
    </row>
    <row r="733" spans="1:7" ht="15">
      <c r="A733" s="304"/>
      <c r="B733" s="303" t="s">
        <v>2112</v>
      </c>
      <c r="C733" s="305"/>
      <c r="D733" s="684"/>
      <c r="E733" s="684"/>
      <c r="F733" s="685"/>
      <c r="G733" s="216"/>
    </row>
    <row r="734" spans="1:7" ht="15">
      <c r="A734" s="304"/>
      <c r="B734" s="303" t="s">
        <v>2113</v>
      </c>
      <c r="C734" s="305"/>
      <c r="D734" s="684"/>
      <c r="E734" s="684"/>
      <c r="F734" s="685"/>
      <c r="G734" s="216"/>
    </row>
    <row r="735" spans="1:7" ht="15">
      <c r="A735" s="304"/>
      <c r="B735" s="303" t="s">
        <v>2114</v>
      </c>
      <c r="C735" s="305"/>
      <c r="D735" s="684"/>
      <c r="E735" s="684"/>
      <c r="F735" s="685"/>
      <c r="G735" s="216"/>
    </row>
    <row r="736" spans="1:7" ht="15">
      <c r="A736" s="288"/>
      <c r="B736" s="303" t="s">
        <v>2115</v>
      </c>
      <c r="C736" s="305"/>
      <c r="D736" s="684"/>
      <c r="E736" s="684"/>
      <c r="F736" s="685"/>
      <c r="G736" s="216"/>
    </row>
    <row r="737" spans="1:8" ht="15">
      <c r="A737" s="288"/>
      <c r="B737" s="303" t="s">
        <v>2116</v>
      </c>
      <c r="C737" s="305" t="s">
        <v>96</v>
      </c>
      <c r="D737" s="684">
        <v>2</v>
      </c>
      <c r="E737" s="684">
        <v>1</v>
      </c>
      <c r="F737" s="685">
        <f>D737-E737</f>
        <v>1</v>
      </c>
      <c r="G737" s="235"/>
      <c r="H737" s="319">
        <f>F737*G737</f>
        <v>0</v>
      </c>
    </row>
    <row r="738" spans="1:7" ht="15">
      <c r="A738" s="294" t="s">
        <v>1898</v>
      </c>
      <c r="B738" s="303" t="s">
        <v>2117</v>
      </c>
      <c r="C738" s="305"/>
      <c r="D738" s="684"/>
      <c r="E738" s="684"/>
      <c r="F738" s="685"/>
      <c r="G738" s="216"/>
    </row>
    <row r="739" spans="1:7" ht="15">
      <c r="A739" s="288"/>
      <c r="B739" s="224"/>
      <c r="C739" s="410"/>
      <c r="D739" s="688"/>
      <c r="E739" s="688"/>
      <c r="F739" s="689"/>
      <c r="G739" s="231"/>
    </row>
    <row r="740" spans="1:7" ht="57.75">
      <c r="A740" s="288" t="s">
        <v>2118</v>
      </c>
      <c r="B740" s="224" t="s">
        <v>2119</v>
      </c>
      <c r="C740" s="410"/>
      <c r="D740" s="688"/>
      <c r="E740" s="688"/>
      <c r="F740" s="689"/>
      <c r="G740" s="216"/>
    </row>
    <row r="741" spans="1:8" ht="15">
      <c r="A741" s="294" t="s">
        <v>1729</v>
      </c>
      <c r="B741" s="224" t="s">
        <v>2120</v>
      </c>
      <c r="C741" s="410" t="s">
        <v>304</v>
      </c>
      <c r="D741" s="688">
        <v>54</v>
      </c>
      <c r="E741" s="688">
        <v>0</v>
      </c>
      <c r="F741" s="685">
        <f aca="true" t="shared" si="6" ref="F741:F746">D741-E741</f>
        <v>54</v>
      </c>
      <c r="G741" s="235"/>
      <c r="H741" s="319">
        <f aca="true" t="shared" si="7" ref="H741:H746">F741*G741</f>
        <v>0</v>
      </c>
    </row>
    <row r="742" spans="1:8" ht="15">
      <c r="A742" s="294" t="s">
        <v>1729</v>
      </c>
      <c r="B742" s="224" t="s">
        <v>1948</v>
      </c>
      <c r="C742" s="410" t="s">
        <v>304</v>
      </c>
      <c r="D742" s="688">
        <v>6</v>
      </c>
      <c r="E742" s="688">
        <v>0</v>
      </c>
      <c r="F742" s="685">
        <f t="shared" si="6"/>
        <v>6</v>
      </c>
      <c r="G742" s="235"/>
      <c r="H742" s="319">
        <f t="shared" si="7"/>
        <v>0</v>
      </c>
    </row>
    <row r="743" spans="1:8" ht="15">
      <c r="A743" s="294" t="s">
        <v>1729</v>
      </c>
      <c r="B743" s="224" t="s">
        <v>2121</v>
      </c>
      <c r="C743" s="410" t="s">
        <v>304</v>
      </c>
      <c r="D743" s="688">
        <v>6</v>
      </c>
      <c r="E743" s="688">
        <v>2</v>
      </c>
      <c r="F743" s="685">
        <f t="shared" si="6"/>
        <v>4</v>
      </c>
      <c r="G743" s="235"/>
      <c r="H743" s="319">
        <f t="shared" si="7"/>
        <v>0</v>
      </c>
    </row>
    <row r="744" spans="1:8" ht="15">
      <c r="A744" s="294" t="s">
        <v>1729</v>
      </c>
      <c r="B744" s="224" t="s">
        <v>1950</v>
      </c>
      <c r="C744" s="410" t="s">
        <v>304</v>
      </c>
      <c r="D744" s="688">
        <v>18</v>
      </c>
      <c r="E744" s="688">
        <v>18</v>
      </c>
      <c r="F744" s="685">
        <f t="shared" si="6"/>
        <v>0</v>
      </c>
      <c r="G744" s="235"/>
      <c r="H744" s="319">
        <f t="shared" si="7"/>
        <v>0</v>
      </c>
    </row>
    <row r="745" spans="1:8" ht="15">
      <c r="A745" s="294" t="s">
        <v>1729</v>
      </c>
      <c r="B745" s="224" t="s">
        <v>1934</v>
      </c>
      <c r="C745" s="410" t="s">
        <v>304</v>
      </c>
      <c r="D745" s="688">
        <v>132</v>
      </c>
      <c r="E745" s="688">
        <v>87</v>
      </c>
      <c r="F745" s="685">
        <f t="shared" si="6"/>
        <v>45</v>
      </c>
      <c r="G745" s="235"/>
      <c r="H745" s="319">
        <f t="shared" si="7"/>
        <v>0</v>
      </c>
    </row>
    <row r="746" spans="1:8" ht="15">
      <c r="A746" s="294" t="s">
        <v>1729</v>
      </c>
      <c r="B746" s="224" t="s">
        <v>2122</v>
      </c>
      <c r="C746" s="410" t="s">
        <v>304</v>
      </c>
      <c r="D746" s="688">
        <v>24</v>
      </c>
      <c r="E746" s="688">
        <v>22</v>
      </c>
      <c r="F746" s="685">
        <f t="shared" si="6"/>
        <v>2</v>
      </c>
      <c r="G746" s="235"/>
      <c r="H746" s="319">
        <f t="shared" si="7"/>
        <v>0</v>
      </c>
    </row>
    <row r="747" spans="1:7" ht="15">
      <c r="A747" s="288"/>
      <c r="B747" s="224"/>
      <c r="C747" s="410"/>
      <c r="D747" s="688"/>
      <c r="E747" s="688"/>
      <c r="F747" s="689"/>
      <c r="G747" s="216"/>
    </row>
    <row r="748" spans="1:7" ht="72">
      <c r="A748" s="288" t="s">
        <v>2123</v>
      </c>
      <c r="B748" s="224" t="s">
        <v>3385</v>
      </c>
      <c r="C748" s="410"/>
      <c r="D748" s="688"/>
      <c r="E748" s="688"/>
      <c r="F748" s="689"/>
      <c r="G748" s="216"/>
    </row>
    <row r="749" spans="1:8" ht="15">
      <c r="A749" s="289" t="s">
        <v>1713</v>
      </c>
      <c r="B749" s="293" t="s">
        <v>2124</v>
      </c>
      <c r="C749" s="447" t="s">
        <v>61</v>
      </c>
      <c r="D749" s="688">
        <v>10</v>
      </c>
      <c r="E749" s="688">
        <v>7</v>
      </c>
      <c r="F749" s="685">
        <f>D749-E749</f>
        <v>3</v>
      </c>
      <c r="G749" s="235"/>
      <c r="H749" s="319">
        <f>F749*G749</f>
        <v>0</v>
      </c>
    </row>
    <row r="750" spans="1:7" ht="15">
      <c r="A750" s="288"/>
      <c r="B750" s="293"/>
      <c r="C750" s="447"/>
      <c r="D750" s="688"/>
      <c r="E750" s="688"/>
      <c r="F750" s="689"/>
      <c r="G750" s="305"/>
    </row>
    <row r="751" spans="1:8" ht="42.75">
      <c r="A751" s="288" t="s">
        <v>2125</v>
      </c>
      <c r="B751" s="293" t="s">
        <v>2126</v>
      </c>
      <c r="C751" s="447" t="s">
        <v>61</v>
      </c>
      <c r="D751" s="688">
        <v>4</v>
      </c>
      <c r="E751" s="688">
        <v>2</v>
      </c>
      <c r="F751" s="685">
        <f>D751-E751</f>
        <v>2</v>
      </c>
      <c r="G751" s="235"/>
      <c r="H751" s="319">
        <f>F751*G751</f>
        <v>0</v>
      </c>
    </row>
    <row r="752" spans="1:7" ht="15">
      <c r="A752" s="288"/>
      <c r="B752" s="224"/>
      <c r="C752" s="410"/>
      <c r="D752" s="688"/>
      <c r="E752" s="688"/>
      <c r="F752" s="689"/>
      <c r="G752" s="216"/>
    </row>
    <row r="753" spans="1:7" ht="72">
      <c r="A753" s="288" t="s">
        <v>2127</v>
      </c>
      <c r="B753" s="224" t="s">
        <v>3386</v>
      </c>
      <c r="C753" s="410"/>
      <c r="D753" s="688"/>
      <c r="E753" s="688"/>
      <c r="F753" s="689"/>
      <c r="G753" s="216"/>
    </row>
    <row r="754" spans="1:8" ht="15">
      <c r="A754" s="289" t="s">
        <v>1713</v>
      </c>
      <c r="B754" s="224" t="s">
        <v>2128</v>
      </c>
      <c r="C754" s="410" t="s">
        <v>61</v>
      </c>
      <c r="D754" s="688">
        <f>80+10+4</f>
        <v>94</v>
      </c>
      <c r="E754" s="688">
        <v>0</v>
      </c>
      <c r="F754" s="685">
        <f>D754-E754</f>
        <v>94</v>
      </c>
      <c r="G754" s="235"/>
      <c r="H754" s="319">
        <f>F754*G754</f>
        <v>0</v>
      </c>
    </row>
    <row r="755" spans="1:8" ht="15">
      <c r="A755" s="289" t="s">
        <v>1713</v>
      </c>
      <c r="B755" s="224" t="s">
        <v>2129</v>
      </c>
      <c r="C755" s="410" t="s">
        <v>61</v>
      </c>
      <c r="D755" s="688">
        <v>22</v>
      </c>
      <c r="E755" s="688">
        <v>0</v>
      </c>
      <c r="F755" s="685">
        <f>D755-E755</f>
        <v>22</v>
      </c>
      <c r="G755" s="235"/>
      <c r="H755" s="319">
        <f>F755*G755</f>
        <v>0</v>
      </c>
    </row>
    <row r="756" spans="1:7" ht="15">
      <c r="A756" s="288"/>
      <c r="B756" s="224"/>
      <c r="C756" s="410"/>
      <c r="D756" s="688"/>
      <c r="E756" s="688"/>
      <c r="F756" s="689"/>
      <c r="G756" s="216"/>
    </row>
    <row r="757" spans="1:8" ht="100.5">
      <c r="A757" s="288" t="s">
        <v>2130</v>
      </c>
      <c r="B757" s="224" t="s">
        <v>3387</v>
      </c>
      <c r="C757" s="410" t="s">
        <v>89</v>
      </c>
      <c r="D757" s="688">
        <v>350</v>
      </c>
      <c r="E757" s="688">
        <v>330</v>
      </c>
      <c r="F757" s="685">
        <f>D757-E757</f>
        <v>20</v>
      </c>
      <c r="G757" s="235"/>
      <c r="H757" s="319">
        <f>F757*G757</f>
        <v>0</v>
      </c>
    </row>
    <row r="758" spans="1:7" ht="15">
      <c r="A758" s="288"/>
      <c r="B758" s="224"/>
      <c r="C758" s="410"/>
      <c r="D758" s="688"/>
      <c r="E758" s="688"/>
      <c r="F758" s="689"/>
      <c r="G758" s="216"/>
    </row>
    <row r="759" spans="1:7" ht="15">
      <c r="A759" s="288"/>
      <c r="B759" s="224"/>
      <c r="C759" s="410"/>
      <c r="D759" s="688"/>
      <c r="E759" s="688"/>
      <c r="F759" s="689"/>
      <c r="G759" s="216"/>
    </row>
    <row r="760" spans="1:7" ht="29.25">
      <c r="A760" s="288" t="s">
        <v>2131</v>
      </c>
      <c r="B760" s="306" t="s">
        <v>3388</v>
      </c>
      <c r="C760" s="410"/>
      <c r="D760" s="688"/>
      <c r="E760" s="688"/>
      <c r="F760" s="689"/>
      <c r="G760" s="216"/>
    </row>
    <row r="761" spans="1:7" ht="15">
      <c r="A761" s="289" t="s">
        <v>1713</v>
      </c>
      <c r="B761" s="224" t="s">
        <v>1828</v>
      </c>
      <c r="C761" s="410"/>
      <c r="D761" s="688"/>
      <c r="E761" s="688"/>
      <c r="F761" s="689"/>
      <c r="G761" s="216"/>
    </row>
    <row r="762" spans="1:8" ht="15">
      <c r="A762" s="215"/>
      <c r="B762" s="224" t="s">
        <v>2132</v>
      </c>
      <c r="C762" s="410" t="s">
        <v>96</v>
      </c>
      <c r="D762" s="688">
        <v>1</v>
      </c>
      <c r="E762" s="688">
        <v>0</v>
      </c>
      <c r="F762" s="685">
        <f>D762-E762</f>
        <v>1</v>
      </c>
      <c r="G762" s="235"/>
      <c r="H762" s="319">
        <f>F762*G762</f>
        <v>0</v>
      </c>
    </row>
    <row r="763" spans="1:7" ht="15">
      <c r="A763" s="288"/>
      <c r="B763" s="224"/>
      <c r="C763" s="410"/>
      <c r="D763" s="688"/>
      <c r="E763" s="688"/>
      <c r="F763" s="689"/>
      <c r="G763" s="216"/>
    </row>
    <row r="764" spans="1:8" ht="29.25">
      <c r="A764" s="288" t="s">
        <v>2133</v>
      </c>
      <c r="B764" s="224" t="s">
        <v>3389</v>
      </c>
      <c r="C764" s="410" t="s">
        <v>96</v>
      </c>
      <c r="D764" s="688">
        <v>14</v>
      </c>
      <c r="E764" s="688">
        <v>0</v>
      </c>
      <c r="F764" s="685">
        <f>D764-E764</f>
        <v>14</v>
      </c>
      <c r="G764" s="235"/>
      <c r="H764" s="319">
        <f>F764*G764</f>
        <v>0</v>
      </c>
    </row>
    <row r="765" spans="1:7" ht="15">
      <c r="A765" s="288"/>
      <c r="B765" s="224"/>
      <c r="C765" s="410"/>
      <c r="D765" s="688"/>
      <c r="E765" s="688"/>
      <c r="F765" s="689"/>
      <c r="G765" s="216"/>
    </row>
    <row r="766" spans="1:7" ht="29.25">
      <c r="A766" s="288" t="s">
        <v>2134</v>
      </c>
      <c r="B766" s="224" t="s">
        <v>3390</v>
      </c>
      <c r="C766" s="410"/>
      <c r="D766" s="688"/>
      <c r="E766" s="688"/>
      <c r="F766" s="689"/>
      <c r="G766" s="216"/>
    </row>
    <row r="767" spans="1:8" ht="15">
      <c r="A767" s="289" t="s">
        <v>1713</v>
      </c>
      <c r="B767" s="224" t="s">
        <v>2135</v>
      </c>
      <c r="C767" s="410" t="s">
        <v>96</v>
      </c>
      <c r="D767" s="688">
        <v>7</v>
      </c>
      <c r="E767" s="688">
        <v>0</v>
      </c>
      <c r="F767" s="685">
        <f>D767-E767</f>
        <v>7</v>
      </c>
      <c r="G767" s="235"/>
      <c r="H767" s="319">
        <f>F767*G767</f>
        <v>0</v>
      </c>
    </row>
    <row r="768" spans="1:8" ht="15">
      <c r="A768" s="289" t="s">
        <v>1713</v>
      </c>
      <c r="B768" s="224" t="s">
        <v>2136</v>
      </c>
      <c r="C768" s="410" t="s">
        <v>96</v>
      </c>
      <c r="D768" s="688">
        <v>7</v>
      </c>
      <c r="E768" s="688">
        <v>0</v>
      </c>
      <c r="F768" s="685">
        <f>D768-E768</f>
        <v>7</v>
      </c>
      <c r="G768" s="235"/>
      <c r="H768" s="319">
        <f>F768*G768</f>
        <v>0</v>
      </c>
    </row>
    <row r="769" spans="1:7" ht="15">
      <c r="A769" s="294"/>
      <c r="B769" s="224"/>
      <c r="C769" s="410"/>
      <c r="D769" s="688"/>
      <c r="E769" s="688"/>
      <c r="F769" s="689"/>
      <c r="G769" s="216"/>
    </row>
    <row r="770" spans="1:7" ht="57.75">
      <c r="A770" s="288" t="s">
        <v>2137</v>
      </c>
      <c r="B770" s="224" t="s">
        <v>3391</v>
      </c>
      <c r="C770" s="410"/>
      <c r="D770" s="688"/>
      <c r="E770" s="688"/>
      <c r="F770" s="689"/>
      <c r="G770" s="216"/>
    </row>
    <row r="771" spans="1:8" ht="15">
      <c r="A771" s="289" t="s">
        <v>1713</v>
      </c>
      <c r="B771" s="224" t="s">
        <v>2138</v>
      </c>
      <c r="C771" s="410" t="s">
        <v>96</v>
      </c>
      <c r="D771" s="688">
        <v>1</v>
      </c>
      <c r="E771" s="688">
        <v>0</v>
      </c>
      <c r="F771" s="685">
        <f>D771-E771</f>
        <v>1</v>
      </c>
      <c r="G771" s="235"/>
      <c r="H771" s="319">
        <f>F771*G771</f>
        <v>0</v>
      </c>
    </row>
    <row r="772" spans="1:7" ht="15">
      <c r="A772" s="288"/>
      <c r="B772" s="224"/>
      <c r="C772" s="410"/>
      <c r="D772" s="688"/>
      <c r="E772" s="688"/>
      <c r="F772" s="689"/>
      <c r="G772" s="216"/>
    </row>
    <row r="773" spans="1:7" ht="57">
      <c r="A773" s="288" t="s">
        <v>2139</v>
      </c>
      <c r="B773" s="303" t="s">
        <v>2140</v>
      </c>
      <c r="C773" s="305"/>
      <c r="D773" s="684"/>
      <c r="E773" s="684"/>
      <c r="F773" s="685"/>
      <c r="G773" s="216"/>
    </row>
    <row r="774" spans="1:8" ht="15">
      <c r="A774" s="288"/>
      <c r="B774" s="303" t="s">
        <v>2141</v>
      </c>
      <c r="C774" s="305" t="s">
        <v>96</v>
      </c>
      <c r="D774" s="684">
        <v>2</v>
      </c>
      <c r="E774" s="684">
        <v>0</v>
      </c>
      <c r="F774" s="685">
        <f>D774-E774</f>
        <v>2</v>
      </c>
      <c r="G774" s="235"/>
      <c r="H774" s="319">
        <f>F774*G774</f>
        <v>0</v>
      </c>
    </row>
    <row r="775" spans="1:7" ht="15">
      <c r="A775" s="288"/>
      <c r="B775" s="303"/>
      <c r="C775" s="305"/>
      <c r="D775" s="684"/>
      <c r="E775" s="684"/>
      <c r="F775" s="685"/>
      <c r="G775" s="216"/>
    </row>
    <row r="776" spans="1:7" ht="57">
      <c r="A776" s="288" t="s">
        <v>2142</v>
      </c>
      <c r="B776" s="303" t="s">
        <v>3392</v>
      </c>
      <c r="C776" s="305"/>
      <c r="D776" s="684"/>
      <c r="E776" s="684"/>
      <c r="F776" s="685"/>
      <c r="G776" s="216"/>
    </row>
    <row r="777" spans="1:8" ht="15">
      <c r="A777" s="288"/>
      <c r="B777" s="303"/>
      <c r="C777" s="305" t="s">
        <v>2143</v>
      </c>
      <c r="D777" s="684">
        <v>200</v>
      </c>
      <c r="E777" s="684">
        <v>0</v>
      </c>
      <c r="F777" s="685">
        <f>D777-E777</f>
        <v>200</v>
      </c>
      <c r="G777" s="235"/>
      <c r="H777" s="319">
        <f>F777*G777</f>
        <v>0</v>
      </c>
    </row>
    <row r="778" spans="1:7" ht="15">
      <c r="A778" s="288"/>
      <c r="B778" s="224"/>
      <c r="C778" s="410"/>
      <c r="D778" s="688"/>
      <c r="E778" s="688"/>
      <c r="F778" s="689"/>
      <c r="G778" s="216"/>
    </row>
    <row r="779" spans="1:8" ht="29.25">
      <c r="A779" s="288" t="s">
        <v>2144</v>
      </c>
      <c r="B779" s="224" t="s">
        <v>2145</v>
      </c>
      <c r="C779" s="410" t="s">
        <v>96</v>
      </c>
      <c r="D779" s="688">
        <v>3</v>
      </c>
      <c r="E779" s="688">
        <v>0</v>
      </c>
      <c r="F779" s="685">
        <f>D779-E779</f>
        <v>3</v>
      </c>
      <c r="G779" s="235"/>
      <c r="H779" s="319">
        <f>F779*G779</f>
        <v>0</v>
      </c>
    </row>
    <row r="780" spans="1:7" ht="15">
      <c r="A780" s="288"/>
      <c r="B780" s="224"/>
      <c r="C780" s="410"/>
      <c r="D780" s="688"/>
      <c r="E780" s="688"/>
      <c r="F780" s="689"/>
      <c r="G780" s="216"/>
    </row>
    <row r="781" spans="1:7" ht="15">
      <c r="A781" s="288"/>
      <c r="B781" s="224"/>
      <c r="C781" s="410"/>
      <c r="D781" s="688"/>
      <c r="E781" s="688"/>
      <c r="F781" s="689"/>
      <c r="G781" s="216"/>
    </row>
    <row r="782" spans="1:8" ht="57.75">
      <c r="A782" s="288" t="s">
        <v>2146</v>
      </c>
      <c r="B782" s="224" t="s">
        <v>2147</v>
      </c>
      <c r="C782" s="410" t="s">
        <v>96</v>
      </c>
      <c r="D782" s="688">
        <v>1</v>
      </c>
      <c r="E782" s="688">
        <v>0</v>
      </c>
      <c r="F782" s="685">
        <f>D782-E782</f>
        <v>1</v>
      </c>
      <c r="G782" s="235"/>
      <c r="H782" s="319">
        <f>F782*G782</f>
        <v>0</v>
      </c>
    </row>
    <row r="783" spans="1:7" ht="15">
      <c r="A783" s="288"/>
      <c r="B783" s="224"/>
      <c r="C783" s="410"/>
      <c r="D783" s="688"/>
      <c r="E783" s="688"/>
      <c r="F783" s="689"/>
      <c r="G783" s="216"/>
    </row>
    <row r="784" spans="1:8" ht="15">
      <c r="A784" s="288"/>
      <c r="B784" s="307" t="s">
        <v>2148</v>
      </c>
      <c r="C784" s="445"/>
      <c r="D784" s="692"/>
      <c r="E784" s="692"/>
      <c r="F784" s="693"/>
      <c r="G784" s="290"/>
      <c r="H784" s="397">
        <f>SUM(H523:H783)</f>
        <v>0</v>
      </c>
    </row>
    <row r="785" spans="1:7" ht="15">
      <c r="A785" s="288"/>
      <c r="B785" s="224"/>
      <c r="C785" s="410"/>
      <c r="D785" s="688"/>
      <c r="E785" s="688"/>
      <c r="F785" s="689"/>
      <c r="G785" s="216"/>
    </row>
    <row r="786" spans="1:7" ht="15">
      <c r="A786" s="288"/>
      <c r="B786" s="224" t="s">
        <v>2149</v>
      </c>
      <c r="C786" s="410"/>
      <c r="D786" s="688"/>
      <c r="E786" s="688"/>
      <c r="F786" s="689"/>
      <c r="G786" s="216"/>
    </row>
    <row r="787" spans="1:7" ht="29.25">
      <c r="A787" s="288"/>
      <c r="B787" s="224" t="s">
        <v>2150</v>
      </c>
      <c r="C787" s="410"/>
      <c r="D787" s="688"/>
      <c r="E787" s="688"/>
      <c r="F787" s="689"/>
      <c r="G787" s="216"/>
    </row>
    <row r="788" spans="1:7" ht="15">
      <c r="A788" s="288"/>
      <c r="B788" s="224"/>
      <c r="C788" s="410"/>
      <c r="D788" s="684"/>
      <c r="E788" s="684"/>
      <c r="F788" s="685"/>
      <c r="G788" s="216"/>
    </row>
    <row r="789" spans="1:7" ht="15">
      <c r="A789" s="288"/>
      <c r="B789" s="224"/>
      <c r="C789" s="410"/>
      <c r="D789" s="684"/>
      <c r="E789" s="684"/>
      <c r="F789" s="685"/>
      <c r="G789" s="216"/>
    </row>
    <row r="790" spans="1:8" ht="15">
      <c r="A790" s="451" t="s">
        <v>1667</v>
      </c>
      <c r="B790" s="452" t="s">
        <v>1668</v>
      </c>
      <c r="C790" s="453"/>
      <c r="D790" s="696"/>
      <c r="E790" s="696"/>
      <c r="F790" s="697"/>
      <c r="G790" s="454"/>
      <c r="H790" s="333"/>
    </row>
    <row r="791" spans="1:7" ht="15">
      <c r="A791" s="288"/>
      <c r="B791" s="224"/>
      <c r="C791" s="410"/>
      <c r="D791" s="688"/>
      <c r="E791" s="688"/>
      <c r="F791" s="689"/>
      <c r="G791" s="216"/>
    </row>
    <row r="792" spans="1:7" ht="330">
      <c r="A792" s="288" t="s">
        <v>2151</v>
      </c>
      <c r="B792" s="295" t="s">
        <v>2152</v>
      </c>
      <c r="C792" s="305"/>
      <c r="D792" s="684"/>
      <c r="E792" s="684"/>
      <c r="F792" s="685"/>
      <c r="G792" s="216"/>
    </row>
    <row r="793" spans="1:7" ht="30">
      <c r="A793" s="288"/>
      <c r="B793" s="301" t="s">
        <v>2153</v>
      </c>
      <c r="C793" s="410"/>
      <c r="D793" s="684"/>
      <c r="E793" s="684"/>
      <c r="F793" s="685"/>
      <c r="G793" s="216"/>
    </row>
    <row r="794" spans="1:7" ht="29.25">
      <c r="A794" s="288"/>
      <c r="B794" s="224" t="s">
        <v>2154</v>
      </c>
      <c r="C794" s="410"/>
      <c r="D794" s="688"/>
      <c r="E794" s="688"/>
      <c r="F794" s="689"/>
      <c r="G794" s="216"/>
    </row>
    <row r="795" spans="1:7" ht="15">
      <c r="A795" s="288"/>
      <c r="B795" s="224" t="s">
        <v>2155</v>
      </c>
      <c r="C795" s="410"/>
      <c r="D795" s="688"/>
      <c r="E795" s="688"/>
      <c r="F795" s="689"/>
      <c r="G795" s="216"/>
    </row>
    <row r="796" spans="1:7" ht="72.75">
      <c r="A796" s="288"/>
      <c r="B796" s="224" t="s">
        <v>2156</v>
      </c>
      <c r="C796" s="410"/>
      <c r="D796" s="688"/>
      <c r="E796" s="688"/>
      <c r="F796" s="689"/>
      <c r="G796" s="216"/>
    </row>
    <row r="797" spans="1:7" ht="15">
      <c r="A797" s="304" t="s">
        <v>1727</v>
      </c>
      <c r="B797" s="303" t="s">
        <v>2157</v>
      </c>
      <c r="C797" s="305"/>
      <c r="D797" s="684"/>
      <c r="E797" s="684"/>
      <c r="F797" s="685"/>
      <c r="G797" s="216"/>
    </row>
    <row r="798" spans="1:7" ht="15">
      <c r="A798" s="304" t="s">
        <v>1713</v>
      </c>
      <c r="B798" s="303" t="s">
        <v>2158</v>
      </c>
      <c r="C798" s="305"/>
      <c r="D798" s="684"/>
      <c r="E798" s="684"/>
      <c r="F798" s="685"/>
      <c r="G798" s="216"/>
    </row>
    <row r="799" spans="1:7" ht="15">
      <c r="A799" s="304"/>
      <c r="B799" s="303" t="s">
        <v>2159</v>
      </c>
      <c r="C799" s="305"/>
      <c r="D799" s="684"/>
      <c r="E799" s="684"/>
      <c r="F799" s="685"/>
      <c r="G799" s="216"/>
    </row>
    <row r="800" spans="1:7" ht="15">
      <c r="A800" s="288"/>
      <c r="B800" s="303" t="s">
        <v>2160</v>
      </c>
      <c r="C800" s="305"/>
      <c r="D800" s="684"/>
      <c r="E800" s="684"/>
      <c r="F800" s="685"/>
      <c r="G800" s="216"/>
    </row>
    <row r="801" spans="1:7" ht="15">
      <c r="A801" s="288"/>
      <c r="B801" s="303" t="s">
        <v>2161</v>
      </c>
      <c r="C801" s="305"/>
      <c r="D801" s="684"/>
      <c r="E801" s="684"/>
      <c r="F801" s="685"/>
      <c r="G801" s="216"/>
    </row>
    <row r="802" spans="1:7" ht="15">
      <c r="A802" s="288"/>
      <c r="B802" s="303" t="s">
        <v>2162</v>
      </c>
      <c r="C802" s="305"/>
      <c r="D802" s="684"/>
      <c r="E802" s="684"/>
      <c r="F802" s="685"/>
      <c r="G802" s="216"/>
    </row>
    <row r="803" spans="1:7" ht="15">
      <c r="A803" s="288"/>
      <c r="B803" s="303" t="s">
        <v>2163</v>
      </c>
      <c r="C803" s="305"/>
      <c r="D803" s="684"/>
      <c r="E803" s="684"/>
      <c r="F803" s="685"/>
      <c r="G803" s="216"/>
    </row>
    <row r="804" spans="1:7" ht="15">
      <c r="A804" s="288"/>
      <c r="B804" s="303" t="s">
        <v>2164</v>
      </c>
      <c r="C804" s="305"/>
      <c r="D804" s="684"/>
      <c r="E804" s="684"/>
      <c r="F804" s="685"/>
      <c r="G804" s="216"/>
    </row>
    <row r="805" spans="1:7" ht="15">
      <c r="A805" s="288"/>
      <c r="B805" s="303" t="s">
        <v>2165</v>
      </c>
      <c r="C805" s="305"/>
      <c r="D805" s="684"/>
      <c r="E805" s="684"/>
      <c r="F805" s="685"/>
      <c r="G805" s="216"/>
    </row>
    <row r="806" spans="1:7" ht="15">
      <c r="A806" s="288"/>
      <c r="B806" s="303" t="s">
        <v>2166</v>
      </c>
      <c r="C806" s="305"/>
      <c r="D806" s="684"/>
      <c r="E806" s="684"/>
      <c r="F806" s="685"/>
      <c r="G806" s="216"/>
    </row>
    <row r="807" spans="1:8" ht="15">
      <c r="A807" s="288"/>
      <c r="B807" s="303" t="s">
        <v>2167</v>
      </c>
      <c r="C807" s="305" t="s">
        <v>96</v>
      </c>
      <c r="D807" s="684">
        <v>1</v>
      </c>
      <c r="E807" s="684">
        <v>0</v>
      </c>
      <c r="F807" s="685">
        <f>D807-E807</f>
        <v>1</v>
      </c>
      <c r="G807" s="235"/>
      <c r="H807" s="319">
        <f>F807*G807</f>
        <v>0</v>
      </c>
    </row>
    <row r="808" spans="1:7" ht="15">
      <c r="A808" s="288"/>
      <c r="B808" s="224"/>
      <c r="C808" s="410"/>
      <c r="D808" s="688"/>
      <c r="E808" s="688"/>
      <c r="F808" s="689"/>
      <c r="G808" s="216"/>
    </row>
    <row r="809" spans="1:7" ht="86.25">
      <c r="A809" s="288" t="s">
        <v>2168</v>
      </c>
      <c r="B809" s="224" t="s">
        <v>2169</v>
      </c>
      <c r="C809" s="410"/>
      <c r="D809" s="688"/>
      <c r="E809" s="688"/>
      <c r="F809" s="689"/>
      <c r="G809" s="216"/>
    </row>
    <row r="810" spans="1:7" ht="15">
      <c r="A810" s="289" t="s">
        <v>1727</v>
      </c>
      <c r="B810" s="224" t="s">
        <v>1918</v>
      </c>
      <c r="C810" s="410"/>
      <c r="D810" s="688"/>
      <c r="E810" s="688"/>
      <c r="F810" s="689"/>
      <c r="G810" s="216"/>
    </row>
    <row r="811" spans="1:7" ht="15">
      <c r="A811" s="289" t="s">
        <v>1713</v>
      </c>
      <c r="B811" s="224"/>
      <c r="C811" s="410"/>
      <c r="D811" s="688"/>
      <c r="E811" s="688"/>
      <c r="F811" s="689"/>
      <c r="G811" s="216"/>
    </row>
    <row r="812" spans="1:7" ht="15">
      <c r="A812" s="288"/>
      <c r="B812" s="224" t="s">
        <v>2002</v>
      </c>
      <c r="C812" s="410"/>
      <c r="D812" s="688"/>
      <c r="E812" s="688"/>
      <c r="F812" s="689"/>
      <c r="G812" s="216"/>
    </row>
    <row r="813" spans="1:8" ht="15">
      <c r="A813" s="288"/>
      <c r="B813" s="224" t="s">
        <v>1999</v>
      </c>
      <c r="C813" s="410" t="s">
        <v>96</v>
      </c>
      <c r="D813" s="688">
        <v>1</v>
      </c>
      <c r="E813" s="688">
        <v>0</v>
      </c>
      <c r="F813" s="685">
        <f>D813-E813</f>
        <v>1</v>
      </c>
      <c r="G813" s="235"/>
      <c r="H813" s="319">
        <f>F813*G813</f>
        <v>0</v>
      </c>
    </row>
    <row r="814" spans="1:7" ht="15">
      <c r="A814" s="288"/>
      <c r="B814" s="224"/>
      <c r="C814" s="410"/>
      <c r="D814" s="688"/>
      <c r="E814" s="688"/>
      <c r="F814" s="689"/>
      <c r="G814" s="216"/>
    </row>
    <row r="815" spans="1:7" ht="86.25">
      <c r="A815" s="288" t="s">
        <v>2170</v>
      </c>
      <c r="B815" s="224" t="s">
        <v>2171</v>
      </c>
      <c r="C815" s="410"/>
      <c r="D815" s="688"/>
      <c r="E815" s="688"/>
      <c r="F815" s="689"/>
      <c r="G815" s="216"/>
    </row>
    <row r="816" spans="1:7" ht="15">
      <c r="A816" s="289" t="s">
        <v>1727</v>
      </c>
      <c r="B816" s="224" t="s">
        <v>1918</v>
      </c>
      <c r="C816" s="410"/>
      <c r="D816" s="688"/>
      <c r="E816" s="688"/>
      <c r="F816" s="689"/>
      <c r="G816" s="216"/>
    </row>
    <row r="817" spans="1:7" ht="15">
      <c r="A817" s="289" t="s">
        <v>1713</v>
      </c>
      <c r="B817" s="224"/>
      <c r="C817" s="410"/>
      <c r="D817" s="688"/>
      <c r="E817" s="688"/>
      <c r="F817" s="689"/>
      <c r="G817" s="216"/>
    </row>
    <row r="818" spans="1:7" ht="15">
      <c r="A818" s="288"/>
      <c r="B818" s="224" t="s">
        <v>2172</v>
      </c>
      <c r="C818" s="410"/>
      <c r="D818" s="688"/>
      <c r="E818" s="688"/>
      <c r="F818" s="689"/>
      <c r="G818" s="216"/>
    </row>
    <row r="819" spans="1:8" ht="15">
      <c r="A819" s="288"/>
      <c r="B819" s="224" t="s">
        <v>1999</v>
      </c>
      <c r="C819" s="410" t="s">
        <v>96</v>
      </c>
      <c r="D819" s="688">
        <v>1</v>
      </c>
      <c r="E819" s="688">
        <v>0</v>
      </c>
      <c r="F819" s="685">
        <f>D819-E819</f>
        <v>1</v>
      </c>
      <c r="G819" s="235"/>
      <c r="H819" s="319">
        <f>F819*G819</f>
        <v>0</v>
      </c>
    </row>
    <row r="820" spans="1:7" ht="15">
      <c r="A820" s="288"/>
      <c r="B820" s="224"/>
      <c r="C820" s="410"/>
      <c r="D820" s="688"/>
      <c r="E820" s="688"/>
      <c r="F820" s="689"/>
      <c r="G820" s="216"/>
    </row>
    <row r="821" spans="1:7" ht="29.25">
      <c r="A821" s="288" t="s">
        <v>2173</v>
      </c>
      <c r="B821" s="224" t="s">
        <v>2004</v>
      </c>
      <c r="C821" s="410"/>
      <c r="D821" s="688"/>
      <c r="E821" s="688"/>
      <c r="F821" s="689"/>
      <c r="G821" s="216"/>
    </row>
    <row r="822" spans="1:7" ht="15">
      <c r="A822" s="289" t="s">
        <v>1727</v>
      </c>
      <c r="B822" s="224"/>
      <c r="C822" s="410"/>
      <c r="D822" s="688"/>
      <c r="E822" s="688"/>
      <c r="F822" s="689"/>
      <c r="G822" s="216"/>
    </row>
    <row r="823" spans="1:7" ht="15">
      <c r="A823" s="289" t="s">
        <v>1713</v>
      </c>
      <c r="B823" s="224"/>
      <c r="C823" s="410"/>
      <c r="D823" s="688"/>
      <c r="E823" s="688"/>
      <c r="F823" s="689"/>
      <c r="G823" s="216"/>
    </row>
    <row r="824" spans="1:8" ht="15">
      <c r="A824" s="288"/>
      <c r="B824" s="224" t="s">
        <v>1879</v>
      </c>
      <c r="C824" s="410" t="s">
        <v>96</v>
      </c>
      <c r="D824" s="688">
        <v>2</v>
      </c>
      <c r="E824" s="688">
        <v>0</v>
      </c>
      <c r="F824" s="685">
        <f>D824-E824</f>
        <v>2</v>
      </c>
      <c r="G824" s="235"/>
      <c r="H824" s="319">
        <f>F824*G824</f>
        <v>0</v>
      </c>
    </row>
    <row r="825" spans="1:7" ht="15">
      <c r="A825" s="288"/>
      <c r="B825" s="224"/>
      <c r="C825" s="410"/>
      <c r="D825" s="688"/>
      <c r="E825" s="688"/>
      <c r="F825" s="689"/>
      <c r="G825" s="216"/>
    </row>
    <row r="826" spans="1:7" ht="43.5">
      <c r="A826" s="288" t="s">
        <v>2174</v>
      </c>
      <c r="B826" s="224" t="s">
        <v>2175</v>
      </c>
      <c r="C826" s="410"/>
      <c r="D826" s="688"/>
      <c r="E826" s="688"/>
      <c r="F826" s="689"/>
      <c r="G826" s="216"/>
    </row>
    <row r="827" spans="1:7" ht="15">
      <c r="A827" s="289" t="s">
        <v>1727</v>
      </c>
      <c r="B827" s="224"/>
      <c r="C827" s="410"/>
      <c r="D827" s="688"/>
      <c r="E827" s="688"/>
      <c r="F827" s="689"/>
      <c r="G827" s="216"/>
    </row>
    <row r="828" spans="1:7" ht="15">
      <c r="A828" s="289" t="s">
        <v>1713</v>
      </c>
      <c r="B828" s="224"/>
      <c r="C828" s="410"/>
      <c r="D828" s="688"/>
      <c r="E828" s="688"/>
      <c r="F828" s="689"/>
      <c r="G828" s="216"/>
    </row>
    <row r="829" spans="1:7" ht="15">
      <c r="A829" s="288"/>
      <c r="B829" s="224" t="s">
        <v>2176</v>
      </c>
      <c r="C829" s="410"/>
      <c r="D829" s="688"/>
      <c r="E829" s="688"/>
      <c r="F829" s="689"/>
      <c r="G829" s="216"/>
    </row>
    <row r="830" spans="1:8" ht="15">
      <c r="A830" s="288"/>
      <c r="B830" s="224" t="s">
        <v>2177</v>
      </c>
      <c r="C830" s="410" t="s">
        <v>96</v>
      </c>
      <c r="D830" s="688">
        <v>3</v>
      </c>
      <c r="E830" s="688">
        <v>0</v>
      </c>
      <c r="F830" s="685">
        <f>D830-E830</f>
        <v>3</v>
      </c>
      <c r="G830" s="235"/>
      <c r="H830" s="319">
        <f>F830*G830</f>
        <v>0</v>
      </c>
    </row>
    <row r="831" spans="1:7" ht="15">
      <c r="A831" s="289"/>
      <c r="B831" s="224"/>
      <c r="C831" s="410"/>
      <c r="D831" s="688"/>
      <c r="E831" s="688"/>
      <c r="F831" s="689"/>
      <c r="G831" s="216"/>
    </row>
    <row r="832" spans="1:7" ht="15">
      <c r="A832" s="288"/>
      <c r="B832" s="224" t="s">
        <v>2178</v>
      </c>
      <c r="C832" s="410"/>
      <c r="D832" s="688"/>
      <c r="E832" s="688"/>
      <c r="F832" s="689"/>
      <c r="G832" s="216"/>
    </row>
    <row r="833" spans="1:8" ht="15">
      <c r="A833" s="288"/>
      <c r="B833" s="224" t="s">
        <v>2177</v>
      </c>
      <c r="C833" s="410" t="s">
        <v>96</v>
      </c>
      <c r="D833" s="688">
        <v>2</v>
      </c>
      <c r="E833" s="688">
        <v>0</v>
      </c>
      <c r="F833" s="685">
        <f>D833-E833</f>
        <v>2</v>
      </c>
      <c r="G833" s="235"/>
      <c r="H833" s="319">
        <f>F833*G833</f>
        <v>0</v>
      </c>
    </row>
    <row r="834" spans="1:7" ht="15">
      <c r="A834" s="288"/>
      <c r="B834" s="224"/>
      <c r="C834" s="410"/>
      <c r="D834" s="688"/>
      <c r="E834" s="688"/>
      <c r="F834" s="689"/>
      <c r="G834" s="216"/>
    </row>
    <row r="835" spans="1:7" ht="271.5">
      <c r="A835" s="288" t="s">
        <v>2179</v>
      </c>
      <c r="B835" s="224" t="s">
        <v>3393</v>
      </c>
      <c r="C835" s="410"/>
      <c r="D835" s="688"/>
      <c r="E835" s="688"/>
      <c r="F835" s="689"/>
      <c r="G835" s="216"/>
    </row>
    <row r="836" spans="1:7" ht="57.75">
      <c r="A836" s="288"/>
      <c r="B836" s="224" t="s">
        <v>2180</v>
      </c>
      <c r="C836" s="410"/>
      <c r="D836" s="688"/>
      <c r="E836" s="688"/>
      <c r="F836" s="689"/>
      <c r="G836" s="216"/>
    </row>
    <row r="837" spans="1:7" ht="43.5">
      <c r="A837" s="288"/>
      <c r="B837" s="224" t="s">
        <v>2181</v>
      </c>
      <c r="C837" s="410"/>
      <c r="D837" s="688"/>
      <c r="E837" s="688"/>
      <c r="F837" s="689"/>
      <c r="G837" s="216"/>
    </row>
    <row r="838" spans="1:7" ht="15">
      <c r="A838" s="294" t="s">
        <v>1937</v>
      </c>
      <c r="B838" s="224"/>
      <c r="C838" s="410"/>
      <c r="D838" s="688"/>
      <c r="E838" s="688"/>
      <c r="F838" s="689"/>
      <c r="G838" s="216"/>
    </row>
    <row r="839" spans="1:7" ht="15">
      <c r="A839" s="294" t="s">
        <v>1729</v>
      </c>
      <c r="B839" s="302"/>
      <c r="C839" s="410"/>
      <c r="D839" s="688"/>
      <c r="E839" s="688"/>
      <c r="F839" s="689"/>
      <c r="G839" s="216"/>
    </row>
    <row r="840" spans="1:8" ht="15">
      <c r="A840" s="288"/>
      <c r="B840" s="224" t="s">
        <v>2018</v>
      </c>
      <c r="C840" s="410" t="s">
        <v>303</v>
      </c>
      <c r="D840" s="688">
        <v>1</v>
      </c>
      <c r="E840" s="688"/>
      <c r="F840" s="685">
        <f>D840-E840</f>
        <v>1</v>
      </c>
      <c r="G840" s="235"/>
      <c r="H840" s="319">
        <f>F840*G840</f>
        <v>0</v>
      </c>
    </row>
    <row r="841" spans="1:7" ht="15">
      <c r="A841" s="288"/>
      <c r="B841" s="224"/>
      <c r="C841" s="410"/>
      <c r="D841" s="688"/>
      <c r="E841" s="688"/>
      <c r="F841" s="689"/>
      <c r="G841" s="216"/>
    </row>
    <row r="842" spans="1:7" ht="57">
      <c r="A842" s="288" t="s">
        <v>2183</v>
      </c>
      <c r="B842" s="295" t="s">
        <v>2184</v>
      </c>
      <c r="C842" s="410"/>
      <c r="D842" s="688"/>
      <c r="E842" s="688"/>
      <c r="F842" s="689"/>
      <c r="G842" s="216"/>
    </row>
    <row r="843" spans="1:7" ht="15">
      <c r="A843" s="289" t="s">
        <v>1727</v>
      </c>
      <c r="B843" s="295"/>
      <c r="C843" s="410"/>
      <c r="D843" s="688"/>
      <c r="E843" s="688"/>
      <c r="F843" s="689"/>
      <c r="G843" s="216"/>
    </row>
    <row r="844" spans="1:7" ht="15">
      <c r="A844" s="289" t="s">
        <v>1713</v>
      </c>
      <c r="B844" s="295"/>
      <c r="C844" s="410"/>
      <c r="D844" s="688"/>
      <c r="E844" s="688"/>
      <c r="F844" s="689"/>
      <c r="G844" s="216"/>
    </row>
    <row r="845" spans="1:7" ht="15">
      <c r="A845" s="289"/>
      <c r="B845" s="295" t="s">
        <v>2034</v>
      </c>
      <c r="C845" s="410"/>
      <c r="D845" s="688"/>
      <c r="E845" s="688"/>
      <c r="F845" s="689"/>
      <c r="G845" s="216"/>
    </row>
    <row r="846" spans="1:7" ht="15">
      <c r="A846" s="289"/>
      <c r="B846" s="295"/>
      <c r="C846" s="410"/>
      <c r="D846" s="688"/>
      <c r="E846" s="688"/>
      <c r="F846" s="689"/>
      <c r="G846" s="216"/>
    </row>
    <row r="847" spans="1:7" ht="15">
      <c r="A847" s="289"/>
      <c r="B847" s="295" t="s">
        <v>2185</v>
      </c>
      <c r="C847" s="410"/>
      <c r="D847" s="688"/>
      <c r="E847" s="688"/>
      <c r="F847" s="689"/>
      <c r="G847" s="216"/>
    </row>
    <row r="848" spans="1:7" ht="15">
      <c r="A848" s="289"/>
      <c r="B848" s="295" t="s">
        <v>2186</v>
      </c>
      <c r="C848" s="410"/>
      <c r="D848" s="688"/>
      <c r="E848" s="688"/>
      <c r="F848" s="689"/>
      <c r="G848" s="216"/>
    </row>
    <row r="849" spans="1:7" ht="15">
      <c r="A849" s="289"/>
      <c r="B849" s="295" t="s">
        <v>2187</v>
      </c>
      <c r="C849" s="410"/>
      <c r="D849" s="688"/>
      <c r="E849" s="688"/>
      <c r="F849" s="689"/>
      <c r="G849" s="216"/>
    </row>
    <row r="850" spans="1:7" ht="15">
      <c r="A850" s="289"/>
      <c r="B850" s="295" t="s">
        <v>2188</v>
      </c>
      <c r="C850" s="410"/>
      <c r="D850" s="688"/>
      <c r="E850" s="688"/>
      <c r="F850" s="689"/>
      <c r="G850" s="216"/>
    </row>
    <row r="851" spans="1:7" ht="15">
      <c r="A851" s="289"/>
      <c r="B851" s="295"/>
      <c r="C851" s="410"/>
      <c r="D851" s="688"/>
      <c r="E851" s="688"/>
      <c r="F851" s="689"/>
      <c r="G851" s="216"/>
    </row>
    <row r="852" spans="1:7" ht="15">
      <c r="A852" s="289"/>
      <c r="B852" s="295" t="s">
        <v>2189</v>
      </c>
      <c r="C852" s="410"/>
      <c r="D852" s="688"/>
      <c r="E852" s="688"/>
      <c r="F852" s="689"/>
      <c r="G852" s="216"/>
    </row>
    <row r="853" spans="1:7" ht="15">
      <c r="A853" s="289"/>
      <c r="B853" s="295" t="s">
        <v>2190</v>
      </c>
      <c r="C853" s="410"/>
      <c r="D853" s="688"/>
      <c r="E853" s="688"/>
      <c r="F853" s="689"/>
      <c r="G853" s="216"/>
    </row>
    <row r="854" spans="1:7" ht="15">
      <c r="A854" s="289"/>
      <c r="B854" s="295" t="s">
        <v>2191</v>
      </c>
      <c r="C854" s="410"/>
      <c r="D854" s="688"/>
      <c r="E854" s="688"/>
      <c r="F854" s="689"/>
      <c r="G854" s="216"/>
    </row>
    <row r="855" spans="1:7" ht="15">
      <c r="A855" s="289"/>
      <c r="B855" s="295" t="s">
        <v>2192</v>
      </c>
      <c r="C855" s="410"/>
      <c r="D855" s="688"/>
      <c r="E855" s="688"/>
      <c r="F855" s="689"/>
      <c r="G855" s="216"/>
    </row>
    <row r="856" spans="1:8" ht="15">
      <c r="A856" s="289"/>
      <c r="B856" s="295"/>
      <c r="C856" s="410" t="s">
        <v>96</v>
      </c>
      <c r="D856" s="688">
        <v>1</v>
      </c>
      <c r="E856" s="688">
        <v>0</v>
      </c>
      <c r="F856" s="685">
        <f>D856-E856</f>
        <v>1</v>
      </c>
      <c r="G856" s="235"/>
      <c r="H856" s="319">
        <f>F856*G856</f>
        <v>0</v>
      </c>
    </row>
    <row r="857" spans="1:7" ht="15">
      <c r="A857" s="288"/>
      <c r="B857" s="224"/>
      <c r="C857" s="410"/>
      <c r="D857" s="688"/>
      <c r="E857" s="688"/>
      <c r="F857" s="689"/>
      <c r="G857" s="216"/>
    </row>
    <row r="858" spans="1:7" ht="57.75">
      <c r="A858" s="288" t="s">
        <v>2193</v>
      </c>
      <c r="B858" s="224" t="s">
        <v>3394</v>
      </c>
      <c r="C858" s="410"/>
      <c r="D858" s="688"/>
      <c r="E858" s="688"/>
      <c r="F858" s="689"/>
      <c r="G858" s="216"/>
    </row>
    <row r="859" spans="1:7" ht="15">
      <c r="A859" s="289" t="s">
        <v>1727</v>
      </c>
      <c r="B859" s="224" t="s">
        <v>1892</v>
      </c>
      <c r="C859" s="410"/>
      <c r="D859" s="688"/>
      <c r="E859" s="688"/>
      <c r="F859" s="689"/>
      <c r="G859" s="216"/>
    </row>
    <row r="860" spans="1:7" ht="15">
      <c r="A860" s="289" t="s">
        <v>1713</v>
      </c>
      <c r="B860" s="224" t="s">
        <v>2053</v>
      </c>
      <c r="C860" s="410"/>
      <c r="D860" s="688"/>
      <c r="E860" s="688"/>
      <c r="F860" s="689"/>
      <c r="G860" s="216"/>
    </row>
    <row r="861" spans="1:7" ht="15">
      <c r="A861" s="289"/>
      <c r="B861" s="224" t="s">
        <v>1969</v>
      </c>
      <c r="C861" s="410"/>
      <c r="D861" s="688"/>
      <c r="E861" s="688"/>
      <c r="F861" s="689"/>
      <c r="G861" s="216"/>
    </row>
    <row r="862" spans="1:7" ht="15">
      <c r="A862" s="289"/>
      <c r="B862" s="224" t="s">
        <v>2054</v>
      </c>
      <c r="C862" s="410"/>
      <c r="D862" s="688"/>
      <c r="E862" s="688"/>
      <c r="F862" s="689"/>
      <c r="G862" s="216"/>
    </row>
    <row r="863" spans="1:8" ht="15">
      <c r="A863" s="288"/>
      <c r="B863" s="224" t="s">
        <v>2052</v>
      </c>
      <c r="C863" s="410" t="s">
        <v>96</v>
      </c>
      <c r="D863" s="688">
        <v>1</v>
      </c>
      <c r="E863" s="688">
        <v>0</v>
      </c>
      <c r="F863" s="685">
        <f>D863-E863</f>
        <v>1</v>
      </c>
      <c r="G863" s="235"/>
      <c r="H863" s="319">
        <f>F863*G863</f>
        <v>0</v>
      </c>
    </row>
    <row r="864" spans="1:7" ht="15">
      <c r="A864" s="289"/>
      <c r="B864" s="224"/>
      <c r="C864" s="410"/>
      <c r="D864" s="688"/>
      <c r="E864" s="688"/>
      <c r="F864" s="689"/>
      <c r="G864" s="216"/>
    </row>
    <row r="865" spans="1:7" ht="42.75">
      <c r="A865" s="288" t="s">
        <v>2194</v>
      </c>
      <c r="B865" s="303" t="s">
        <v>3395</v>
      </c>
      <c r="C865" s="410"/>
      <c r="D865" s="688"/>
      <c r="E865" s="688"/>
      <c r="F865" s="689"/>
      <c r="G865" s="216"/>
    </row>
    <row r="866" spans="1:7" ht="15">
      <c r="A866" s="304" t="s">
        <v>1727</v>
      </c>
      <c r="B866" s="303" t="s">
        <v>1923</v>
      </c>
      <c r="C866" s="305"/>
      <c r="D866" s="684"/>
      <c r="E866" s="684"/>
      <c r="F866" s="685"/>
      <c r="G866" s="216"/>
    </row>
    <row r="867" spans="1:7" ht="15">
      <c r="A867" s="304"/>
      <c r="B867" s="303"/>
      <c r="C867" s="305"/>
      <c r="D867" s="684"/>
      <c r="E867" s="684"/>
      <c r="F867" s="685"/>
      <c r="G867" s="216"/>
    </row>
    <row r="868" spans="1:7" ht="15">
      <c r="A868" s="304" t="s">
        <v>1713</v>
      </c>
      <c r="B868" s="303" t="s">
        <v>2060</v>
      </c>
      <c r="C868" s="305"/>
      <c r="D868" s="684"/>
      <c r="E868" s="684"/>
      <c r="F868" s="685"/>
      <c r="G868" s="216"/>
    </row>
    <row r="869" spans="1:7" ht="15">
      <c r="A869" s="288"/>
      <c r="B869" s="303" t="s">
        <v>2195</v>
      </c>
      <c r="C869" s="305"/>
      <c r="D869" s="684"/>
      <c r="E869" s="684"/>
      <c r="F869" s="685"/>
      <c r="G869" s="216"/>
    </row>
    <row r="870" spans="1:7" ht="15">
      <c r="A870" s="288"/>
      <c r="B870" s="303" t="s">
        <v>2072</v>
      </c>
      <c r="C870" s="305"/>
      <c r="D870" s="684"/>
      <c r="E870" s="684"/>
      <c r="F870" s="685"/>
      <c r="G870" s="216"/>
    </row>
    <row r="871" spans="1:7" ht="15">
      <c r="A871" s="288"/>
      <c r="B871" s="303" t="s">
        <v>2063</v>
      </c>
      <c r="C871" s="305"/>
      <c r="D871" s="684"/>
      <c r="E871" s="684"/>
      <c r="F871" s="685"/>
      <c r="G871" s="216"/>
    </row>
    <row r="872" spans="1:8" ht="15">
      <c r="A872" s="288"/>
      <c r="B872" s="303" t="s">
        <v>2064</v>
      </c>
      <c r="C872" s="305" t="s">
        <v>96</v>
      </c>
      <c r="D872" s="684">
        <v>1</v>
      </c>
      <c r="E872" s="684">
        <v>0</v>
      </c>
      <c r="F872" s="685">
        <f>D872-E872</f>
        <v>1</v>
      </c>
      <c r="G872" s="235"/>
      <c r="H872" s="319">
        <f>F872*G872</f>
        <v>0</v>
      </c>
    </row>
    <row r="873" spans="1:7" ht="15">
      <c r="A873" s="304"/>
      <c r="B873" s="303"/>
      <c r="C873" s="305"/>
      <c r="D873" s="684"/>
      <c r="E873" s="684"/>
      <c r="F873" s="685"/>
      <c r="G873" s="216"/>
    </row>
    <row r="874" spans="1:7" ht="15">
      <c r="A874" s="304" t="s">
        <v>1713</v>
      </c>
      <c r="B874" s="303" t="s">
        <v>2065</v>
      </c>
      <c r="C874" s="305"/>
      <c r="D874" s="684"/>
      <c r="E874" s="684"/>
      <c r="F874" s="685"/>
      <c r="G874" s="216"/>
    </row>
    <row r="875" spans="1:7" ht="15">
      <c r="A875" s="288"/>
      <c r="B875" s="303" t="s">
        <v>2196</v>
      </c>
      <c r="C875" s="305"/>
      <c r="D875" s="684"/>
      <c r="E875" s="684"/>
      <c r="F875" s="685"/>
      <c r="G875" s="216"/>
    </row>
    <row r="876" spans="1:7" ht="15">
      <c r="A876" s="288"/>
      <c r="B876" s="303" t="s">
        <v>2074</v>
      </c>
      <c r="C876" s="305"/>
      <c r="D876" s="684"/>
      <c r="E876" s="684"/>
      <c r="F876" s="685"/>
      <c r="G876" s="216"/>
    </row>
    <row r="877" spans="1:7" ht="15">
      <c r="A877" s="288"/>
      <c r="B877" s="303" t="s">
        <v>2068</v>
      </c>
      <c r="C877" s="305"/>
      <c r="D877" s="684"/>
      <c r="E877" s="684"/>
      <c r="F877" s="685"/>
      <c r="G877" s="216"/>
    </row>
    <row r="878" spans="1:8" ht="15">
      <c r="A878" s="288"/>
      <c r="B878" s="303" t="s">
        <v>2069</v>
      </c>
      <c r="C878" s="305" t="s">
        <v>96</v>
      </c>
      <c r="D878" s="684">
        <v>1</v>
      </c>
      <c r="E878" s="684">
        <v>0</v>
      </c>
      <c r="F878" s="685">
        <f>D878-E878</f>
        <v>1</v>
      </c>
      <c r="G878" s="235"/>
      <c r="H878" s="319">
        <f>F878*G878</f>
        <v>0</v>
      </c>
    </row>
    <row r="879" spans="1:7" ht="15">
      <c r="A879" s="304"/>
      <c r="B879" s="303"/>
      <c r="C879" s="305"/>
      <c r="D879" s="684"/>
      <c r="E879" s="684"/>
      <c r="F879" s="685"/>
      <c r="G879" s="216"/>
    </row>
    <row r="880" spans="1:7" ht="15">
      <c r="A880" s="304" t="s">
        <v>1713</v>
      </c>
      <c r="B880" s="303" t="s">
        <v>2065</v>
      </c>
      <c r="C880" s="305"/>
      <c r="D880" s="684"/>
      <c r="E880" s="684"/>
      <c r="F880" s="685"/>
      <c r="G880" s="216"/>
    </row>
    <row r="881" spans="1:7" ht="15">
      <c r="A881" s="288"/>
      <c r="B881" s="303" t="s">
        <v>2066</v>
      </c>
      <c r="C881" s="305"/>
      <c r="D881" s="684"/>
      <c r="E881" s="684"/>
      <c r="F881" s="685"/>
      <c r="G881" s="216"/>
    </row>
    <row r="882" spans="1:7" ht="15">
      <c r="A882" s="288"/>
      <c r="B882" s="303" t="s">
        <v>2067</v>
      </c>
      <c r="C882" s="305"/>
      <c r="D882" s="684"/>
      <c r="E882" s="684"/>
      <c r="F882" s="685"/>
      <c r="G882" s="216"/>
    </row>
    <row r="883" spans="1:7" ht="15">
      <c r="A883" s="288"/>
      <c r="B883" s="303" t="s">
        <v>2068</v>
      </c>
      <c r="C883" s="305"/>
      <c r="D883" s="684"/>
      <c r="E883" s="684"/>
      <c r="F883" s="685"/>
      <c r="G883" s="216"/>
    </row>
    <row r="884" spans="1:8" ht="15">
      <c r="A884" s="288"/>
      <c r="B884" s="303" t="s">
        <v>2069</v>
      </c>
      <c r="C884" s="305" t="s">
        <v>96</v>
      </c>
      <c r="D884" s="684">
        <v>1</v>
      </c>
      <c r="E884" s="684">
        <v>0</v>
      </c>
      <c r="F884" s="685">
        <f>D884-E884</f>
        <v>1</v>
      </c>
      <c r="G884" s="235"/>
      <c r="H884" s="319">
        <f>F884*G884</f>
        <v>0</v>
      </c>
    </row>
    <row r="885" spans="1:7" ht="15">
      <c r="A885" s="304"/>
      <c r="B885" s="303"/>
      <c r="C885" s="305"/>
      <c r="D885" s="684"/>
      <c r="E885" s="684"/>
      <c r="F885" s="685"/>
      <c r="G885" s="216"/>
    </row>
    <row r="886" spans="1:7" ht="15">
      <c r="A886" s="304" t="s">
        <v>1713</v>
      </c>
      <c r="B886" s="303" t="s">
        <v>2060</v>
      </c>
      <c r="C886" s="305"/>
      <c r="D886" s="684"/>
      <c r="E886" s="684"/>
      <c r="F886" s="685"/>
      <c r="G886" s="216"/>
    </row>
    <row r="887" spans="1:7" ht="15">
      <c r="A887" s="288"/>
      <c r="B887" s="303" t="s">
        <v>2061</v>
      </c>
      <c r="C887" s="305"/>
      <c r="D887" s="684"/>
      <c r="E887" s="684"/>
      <c r="F887" s="685"/>
      <c r="G887" s="216"/>
    </row>
    <row r="888" spans="1:7" ht="15">
      <c r="A888" s="288"/>
      <c r="B888" s="303" t="s">
        <v>2197</v>
      </c>
      <c r="C888" s="305"/>
      <c r="D888" s="684"/>
      <c r="E888" s="684"/>
      <c r="F888" s="685"/>
      <c r="G888" s="216"/>
    </row>
    <row r="889" spans="1:7" ht="15">
      <c r="A889" s="288"/>
      <c r="B889" s="303" t="s">
        <v>2063</v>
      </c>
      <c r="C889" s="305"/>
      <c r="D889" s="684"/>
      <c r="E889" s="684"/>
      <c r="F889" s="685"/>
      <c r="G889" s="216"/>
    </row>
    <row r="890" spans="1:8" ht="15">
      <c r="A890" s="288"/>
      <c r="B890" s="303" t="s">
        <v>2064</v>
      </c>
      <c r="C890" s="305" t="s">
        <v>96</v>
      </c>
      <c r="D890" s="684">
        <v>1</v>
      </c>
      <c r="E890" s="684">
        <v>0</v>
      </c>
      <c r="F890" s="685">
        <f>D890-E890</f>
        <v>1</v>
      </c>
      <c r="G890" s="235"/>
      <c r="H890" s="319">
        <f>F890*G890</f>
        <v>0</v>
      </c>
    </row>
    <row r="891" spans="1:7" ht="15">
      <c r="A891" s="304"/>
      <c r="B891" s="303"/>
      <c r="C891" s="305"/>
      <c r="D891" s="684"/>
      <c r="E891" s="684"/>
      <c r="F891" s="685"/>
      <c r="G891" s="216"/>
    </row>
    <row r="892" spans="1:7" ht="57">
      <c r="A892" s="288" t="s">
        <v>2198</v>
      </c>
      <c r="B892" s="303" t="s">
        <v>3396</v>
      </c>
      <c r="C892" s="305"/>
      <c r="D892" s="684"/>
      <c r="E892" s="684"/>
      <c r="F892" s="685"/>
      <c r="G892" s="216"/>
    </row>
    <row r="893" spans="1:7" ht="15">
      <c r="A893" s="304" t="s">
        <v>1727</v>
      </c>
      <c r="B893" s="303" t="s">
        <v>1892</v>
      </c>
      <c r="C893" s="305"/>
      <c r="D893" s="684"/>
      <c r="E893" s="684"/>
      <c r="F893" s="685"/>
      <c r="G893" s="216"/>
    </row>
    <row r="894" spans="1:8" ht="15">
      <c r="A894" s="304" t="s">
        <v>1713</v>
      </c>
      <c r="B894" s="303"/>
      <c r="C894" s="305" t="s">
        <v>96</v>
      </c>
      <c r="D894" s="684">
        <v>1</v>
      </c>
      <c r="E894" s="684">
        <v>0</v>
      </c>
      <c r="F894" s="685">
        <f>D894-E894</f>
        <v>1</v>
      </c>
      <c r="G894" s="235"/>
      <c r="H894" s="319">
        <f>F894*G894</f>
        <v>0</v>
      </c>
    </row>
    <row r="895" spans="1:7" ht="15">
      <c r="A895" s="289"/>
      <c r="B895" s="295"/>
      <c r="C895" s="410"/>
      <c r="D895" s="688"/>
      <c r="E895" s="688"/>
      <c r="F895" s="689"/>
      <c r="G895" s="216"/>
    </row>
    <row r="896" spans="1:7" ht="33.75" customHeight="1">
      <c r="A896" s="288" t="s">
        <v>2199</v>
      </c>
      <c r="B896" s="234" t="s">
        <v>3380</v>
      </c>
      <c r="C896" s="410"/>
      <c r="D896" s="688"/>
      <c r="E896" s="688"/>
      <c r="F896" s="689"/>
      <c r="G896" s="216"/>
    </row>
    <row r="897" spans="1:7" ht="15">
      <c r="A897" s="289" t="s">
        <v>1727</v>
      </c>
      <c r="B897" s="224"/>
      <c r="C897" s="410"/>
      <c r="D897" s="688"/>
      <c r="E897" s="688"/>
      <c r="F897" s="689"/>
      <c r="G897" s="216"/>
    </row>
    <row r="898" spans="1:8" ht="15">
      <c r="A898" s="289" t="s">
        <v>1713</v>
      </c>
      <c r="B898" s="224" t="s">
        <v>2077</v>
      </c>
      <c r="C898" s="410" t="s">
        <v>96</v>
      </c>
      <c r="D898" s="688">
        <v>2</v>
      </c>
      <c r="E898" s="688">
        <v>0</v>
      </c>
      <c r="F898" s="685">
        <f>D898-E898</f>
        <v>2</v>
      </c>
      <c r="G898" s="235"/>
      <c r="H898" s="319">
        <f>F898*G898</f>
        <v>0</v>
      </c>
    </row>
    <row r="899" spans="1:8" ht="15">
      <c r="A899" s="289" t="s">
        <v>1713</v>
      </c>
      <c r="B899" s="224" t="s">
        <v>2079</v>
      </c>
      <c r="C899" s="410" t="s">
        <v>96</v>
      </c>
      <c r="D899" s="688">
        <v>2</v>
      </c>
      <c r="E899" s="688">
        <v>0</v>
      </c>
      <c r="F899" s="685">
        <f>D899-E899</f>
        <v>2</v>
      </c>
      <c r="G899" s="235"/>
      <c r="H899" s="319">
        <f>F899*G899</f>
        <v>0</v>
      </c>
    </row>
    <row r="900" spans="1:7" ht="15">
      <c r="A900" s="304"/>
      <c r="B900" s="303"/>
      <c r="C900" s="305"/>
      <c r="D900" s="684"/>
      <c r="E900" s="684"/>
      <c r="F900" s="685"/>
      <c r="G900" s="216"/>
    </row>
    <row r="901" spans="1:7" ht="29.25">
      <c r="A901" s="288" t="s">
        <v>2200</v>
      </c>
      <c r="B901" s="224" t="s">
        <v>3397</v>
      </c>
      <c r="C901" s="410"/>
      <c r="D901" s="688"/>
      <c r="E901" s="688"/>
      <c r="F901" s="689"/>
      <c r="G901" s="216"/>
    </row>
    <row r="902" spans="1:7" ht="15">
      <c r="A902" s="289" t="s">
        <v>1727</v>
      </c>
      <c r="B902" s="224"/>
      <c r="C902" s="410"/>
      <c r="D902" s="688"/>
      <c r="E902" s="688"/>
      <c r="F902" s="689"/>
      <c r="G902" s="216"/>
    </row>
    <row r="903" spans="1:8" ht="15">
      <c r="A903" s="289" t="s">
        <v>1713</v>
      </c>
      <c r="B903" s="224" t="s">
        <v>2082</v>
      </c>
      <c r="C903" s="410" t="s">
        <v>96</v>
      </c>
      <c r="D903" s="688">
        <v>4</v>
      </c>
      <c r="E903" s="688">
        <v>2</v>
      </c>
      <c r="F903" s="685">
        <f>D903-E903</f>
        <v>2</v>
      </c>
      <c r="G903" s="235"/>
      <c r="H903" s="319">
        <f>F903*G903</f>
        <v>0</v>
      </c>
    </row>
    <row r="904" spans="1:8" ht="15">
      <c r="A904" s="289" t="s">
        <v>1713</v>
      </c>
      <c r="B904" s="224" t="s">
        <v>2083</v>
      </c>
      <c r="C904" s="410" t="s">
        <v>96</v>
      </c>
      <c r="D904" s="688">
        <v>3</v>
      </c>
      <c r="E904" s="688">
        <v>2</v>
      </c>
      <c r="F904" s="685">
        <f>D904-E904</f>
        <v>1</v>
      </c>
      <c r="G904" s="235"/>
      <c r="H904" s="319">
        <f>F904*G904</f>
        <v>0</v>
      </c>
    </row>
    <row r="905" spans="1:8" ht="15">
      <c r="A905" s="289" t="s">
        <v>1713</v>
      </c>
      <c r="B905" s="224" t="s">
        <v>2084</v>
      </c>
      <c r="C905" s="410" t="s">
        <v>96</v>
      </c>
      <c r="D905" s="688">
        <v>6</v>
      </c>
      <c r="E905" s="688">
        <v>0</v>
      </c>
      <c r="F905" s="685">
        <f>D905-E905</f>
        <v>6</v>
      </c>
      <c r="G905" s="235"/>
      <c r="H905" s="319">
        <f>F905*G905</f>
        <v>0</v>
      </c>
    </row>
    <row r="906" spans="1:8" ht="15">
      <c r="A906" s="289" t="s">
        <v>1713</v>
      </c>
      <c r="B906" s="224" t="s">
        <v>2085</v>
      </c>
      <c r="C906" s="410" t="s">
        <v>96</v>
      </c>
      <c r="D906" s="688">
        <v>10</v>
      </c>
      <c r="E906" s="688">
        <v>3</v>
      </c>
      <c r="F906" s="685">
        <f>D906-E906</f>
        <v>7</v>
      </c>
      <c r="G906" s="235"/>
      <c r="H906" s="319">
        <f>F906*G906</f>
        <v>0</v>
      </c>
    </row>
    <row r="907" spans="1:7" ht="15">
      <c r="A907" s="289"/>
      <c r="B907" s="224"/>
      <c r="C907" s="410"/>
      <c r="D907" s="688"/>
      <c r="E907" s="688"/>
      <c r="F907" s="689"/>
      <c r="G907" s="216"/>
    </row>
    <row r="908" spans="1:7" ht="29.25">
      <c r="A908" s="288" t="s">
        <v>2201</v>
      </c>
      <c r="B908" s="224" t="s">
        <v>3398</v>
      </c>
      <c r="C908" s="410"/>
      <c r="D908" s="688"/>
      <c r="E908" s="688"/>
      <c r="F908" s="689"/>
      <c r="G908" s="216"/>
    </row>
    <row r="909" spans="1:7" ht="15">
      <c r="A909" s="289" t="s">
        <v>1727</v>
      </c>
      <c r="B909" s="224"/>
      <c r="C909" s="410"/>
      <c r="D909" s="688"/>
      <c r="E909" s="688"/>
      <c r="F909" s="689"/>
      <c r="G909" s="216"/>
    </row>
    <row r="910" spans="1:8" ht="15">
      <c r="A910" s="289" t="s">
        <v>1713</v>
      </c>
      <c r="B910" s="224" t="s">
        <v>2085</v>
      </c>
      <c r="C910" s="410" t="s">
        <v>96</v>
      </c>
      <c r="D910" s="688">
        <v>3</v>
      </c>
      <c r="E910" s="688">
        <v>0</v>
      </c>
      <c r="F910" s="685">
        <f>D910-E910</f>
        <v>3</v>
      </c>
      <c r="G910" s="235"/>
      <c r="H910" s="319">
        <f>F910*G910</f>
        <v>0</v>
      </c>
    </row>
    <row r="911" spans="1:8" ht="15">
      <c r="A911" s="289" t="s">
        <v>1713</v>
      </c>
      <c r="B911" s="224" t="s">
        <v>2084</v>
      </c>
      <c r="C911" s="410" t="s">
        <v>96</v>
      </c>
      <c r="D911" s="688">
        <v>1</v>
      </c>
      <c r="E911" s="688">
        <v>0</v>
      </c>
      <c r="F911" s="685">
        <f>D911-E911</f>
        <v>1</v>
      </c>
      <c r="G911" s="235"/>
      <c r="H911" s="319">
        <f>F911*G911</f>
        <v>0</v>
      </c>
    </row>
    <row r="912" spans="1:8" ht="15">
      <c r="A912" s="289" t="s">
        <v>1713</v>
      </c>
      <c r="B912" s="224" t="s">
        <v>2082</v>
      </c>
      <c r="C912" s="410" t="s">
        <v>96</v>
      </c>
      <c r="D912" s="688">
        <v>1</v>
      </c>
      <c r="E912" s="688">
        <v>0</v>
      </c>
      <c r="F912" s="685">
        <f>D912-E912</f>
        <v>1</v>
      </c>
      <c r="G912" s="235"/>
      <c r="H912" s="319">
        <f>F912*G912</f>
        <v>0</v>
      </c>
    </row>
    <row r="913" spans="1:7" ht="15">
      <c r="A913" s="288"/>
      <c r="B913" s="224"/>
      <c r="C913" s="410"/>
      <c r="D913" s="688"/>
      <c r="E913" s="688"/>
      <c r="F913" s="689"/>
      <c r="G913" s="216"/>
    </row>
    <row r="914" spans="1:7" ht="29.25">
      <c r="A914" s="288" t="s">
        <v>2202</v>
      </c>
      <c r="B914" s="224" t="s">
        <v>3399</v>
      </c>
      <c r="C914" s="410"/>
      <c r="D914" s="688"/>
      <c r="E914" s="688"/>
      <c r="F914" s="689"/>
      <c r="G914" s="216"/>
    </row>
    <row r="915" spans="1:7" ht="15">
      <c r="A915" s="289" t="s">
        <v>1727</v>
      </c>
      <c r="B915" s="224"/>
      <c r="C915" s="410"/>
      <c r="D915" s="688"/>
      <c r="E915" s="688"/>
      <c r="F915" s="689"/>
      <c r="G915" s="216"/>
    </row>
    <row r="916" spans="1:8" ht="15">
      <c r="A916" s="289" t="s">
        <v>1713</v>
      </c>
      <c r="B916" s="224" t="s">
        <v>2085</v>
      </c>
      <c r="C916" s="410" t="s">
        <v>96</v>
      </c>
      <c r="D916" s="688">
        <v>3</v>
      </c>
      <c r="E916" s="688">
        <v>0</v>
      </c>
      <c r="F916" s="685">
        <f>D916-E916</f>
        <v>3</v>
      </c>
      <c r="G916" s="235"/>
      <c r="H916" s="319">
        <f>F916*G916</f>
        <v>0</v>
      </c>
    </row>
    <row r="917" spans="1:8" ht="15">
      <c r="A917" s="289" t="s">
        <v>1713</v>
      </c>
      <c r="B917" s="224" t="s">
        <v>2084</v>
      </c>
      <c r="C917" s="410" t="s">
        <v>96</v>
      </c>
      <c r="D917" s="688">
        <v>2</v>
      </c>
      <c r="E917" s="688">
        <v>0</v>
      </c>
      <c r="F917" s="685">
        <f>D917-E917</f>
        <v>2</v>
      </c>
      <c r="G917" s="235"/>
      <c r="H917" s="319">
        <f>F917*G917</f>
        <v>0</v>
      </c>
    </row>
    <row r="918" spans="1:8" ht="15">
      <c r="A918" s="289" t="s">
        <v>1713</v>
      </c>
      <c r="B918" s="224" t="s">
        <v>2082</v>
      </c>
      <c r="C918" s="410" t="s">
        <v>96</v>
      </c>
      <c r="D918" s="688">
        <v>1</v>
      </c>
      <c r="E918" s="688">
        <v>0</v>
      </c>
      <c r="F918" s="685">
        <f>D918-E918</f>
        <v>1</v>
      </c>
      <c r="G918" s="235"/>
      <c r="H918" s="319">
        <f>F918*G918</f>
        <v>0</v>
      </c>
    </row>
    <row r="919" spans="1:7" ht="15">
      <c r="A919" s="288"/>
      <c r="B919" s="224"/>
      <c r="C919" s="410"/>
      <c r="D919" s="688"/>
      <c r="E919" s="688"/>
      <c r="F919" s="689"/>
      <c r="G919" s="216"/>
    </row>
    <row r="920" spans="1:7" ht="29.25">
      <c r="A920" s="288" t="s">
        <v>2203</v>
      </c>
      <c r="B920" s="224" t="s">
        <v>2091</v>
      </c>
      <c r="C920" s="410"/>
      <c r="D920" s="688"/>
      <c r="E920" s="688"/>
      <c r="F920" s="689"/>
      <c r="G920" s="216"/>
    </row>
    <row r="921" spans="1:7" ht="15">
      <c r="A921" s="289" t="s">
        <v>1727</v>
      </c>
      <c r="B921" s="224"/>
      <c r="C921" s="410"/>
      <c r="D921" s="688"/>
      <c r="E921" s="688"/>
      <c r="F921" s="689"/>
      <c r="G921" s="216"/>
    </row>
    <row r="922" spans="1:8" ht="15">
      <c r="A922" s="289" t="s">
        <v>1713</v>
      </c>
      <c r="B922" s="224" t="s">
        <v>2092</v>
      </c>
      <c r="C922" s="410" t="s">
        <v>96</v>
      </c>
      <c r="D922" s="688">
        <v>12</v>
      </c>
      <c r="E922" s="688">
        <v>4</v>
      </c>
      <c r="F922" s="685">
        <f>D922-E922</f>
        <v>8</v>
      </c>
      <c r="G922" s="235"/>
      <c r="H922" s="319">
        <f>F922*G922</f>
        <v>0</v>
      </c>
    </row>
    <row r="923" spans="1:7" ht="15">
      <c r="A923" s="288"/>
      <c r="B923" s="224"/>
      <c r="C923" s="410"/>
      <c r="D923" s="688"/>
      <c r="E923" s="688"/>
      <c r="F923" s="689"/>
      <c r="G923" s="216"/>
    </row>
    <row r="924" spans="1:7" ht="28.5">
      <c r="A924" s="288" t="s">
        <v>2204</v>
      </c>
      <c r="B924" s="303" t="s">
        <v>3400</v>
      </c>
      <c r="C924" s="305"/>
      <c r="D924" s="684"/>
      <c r="E924" s="684"/>
      <c r="F924" s="685"/>
      <c r="G924" s="216"/>
    </row>
    <row r="925" spans="1:7" ht="15">
      <c r="A925" s="304" t="s">
        <v>1727</v>
      </c>
      <c r="B925" s="303"/>
      <c r="C925" s="305"/>
      <c r="D925" s="684"/>
      <c r="E925" s="684"/>
      <c r="F925" s="685"/>
      <c r="G925" s="216"/>
    </row>
    <row r="926" spans="1:8" ht="15">
      <c r="A926" s="304" t="s">
        <v>1713</v>
      </c>
      <c r="B926" s="303" t="s">
        <v>2205</v>
      </c>
      <c r="C926" s="305" t="s">
        <v>96</v>
      </c>
      <c r="D926" s="684">
        <v>1</v>
      </c>
      <c r="E926" s="684">
        <v>0</v>
      </c>
      <c r="F926" s="685">
        <f>D926-E926</f>
        <v>1</v>
      </c>
      <c r="G926" s="235"/>
      <c r="H926" s="319">
        <f>F926*G926</f>
        <v>0</v>
      </c>
    </row>
    <row r="927" spans="1:8" ht="15">
      <c r="A927" s="304" t="s">
        <v>1713</v>
      </c>
      <c r="B927" s="303" t="s">
        <v>2206</v>
      </c>
      <c r="C927" s="305" t="s">
        <v>96</v>
      </c>
      <c r="D927" s="684">
        <v>1</v>
      </c>
      <c r="E927" s="684">
        <v>0</v>
      </c>
      <c r="F927" s="685">
        <f>D927-E927</f>
        <v>1</v>
      </c>
      <c r="G927" s="235"/>
      <c r="H927" s="319">
        <f>F927*G927</f>
        <v>0</v>
      </c>
    </row>
    <row r="928" spans="1:8" ht="15">
      <c r="A928" s="304" t="s">
        <v>1713</v>
      </c>
      <c r="B928" s="303" t="s">
        <v>2207</v>
      </c>
      <c r="C928" s="305" t="s">
        <v>96</v>
      </c>
      <c r="D928" s="684">
        <v>1</v>
      </c>
      <c r="E928" s="684">
        <v>0</v>
      </c>
      <c r="F928" s="685">
        <f>D928-E928</f>
        <v>1</v>
      </c>
      <c r="G928" s="235"/>
      <c r="H928" s="319">
        <f>F928*G928</f>
        <v>0</v>
      </c>
    </row>
    <row r="929" spans="1:7" ht="15">
      <c r="A929" s="288"/>
      <c r="B929" s="224"/>
      <c r="C929" s="410"/>
      <c r="D929" s="688"/>
      <c r="E929" s="688"/>
      <c r="F929" s="689"/>
      <c r="G929" s="216"/>
    </row>
    <row r="930" spans="1:7" ht="43.5">
      <c r="A930" s="288" t="s">
        <v>2208</v>
      </c>
      <c r="B930" s="224" t="s">
        <v>3381</v>
      </c>
      <c r="C930" s="410"/>
      <c r="D930" s="688"/>
      <c r="E930" s="688"/>
      <c r="F930" s="689"/>
      <c r="G930" s="216"/>
    </row>
    <row r="931" spans="1:7" ht="15">
      <c r="A931" s="289" t="s">
        <v>1727</v>
      </c>
      <c r="B931" s="224"/>
      <c r="C931" s="410"/>
      <c r="D931" s="688"/>
      <c r="E931" s="688"/>
      <c r="F931" s="689"/>
      <c r="G931" s="216"/>
    </row>
    <row r="932" spans="1:8" ht="15">
      <c r="A932" s="289" t="s">
        <v>1713</v>
      </c>
      <c r="B932" s="224" t="s">
        <v>2096</v>
      </c>
      <c r="C932" s="410" t="s">
        <v>96</v>
      </c>
      <c r="D932" s="688">
        <v>10</v>
      </c>
      <c r="E932" s="688">
        <v>0</v>
      </c>
      <c r="F932" s="685">
        <f>D932-E932</f>
        <v>10</v>
      </c>
      <c r="G932" s="235"/>
      <c r="H932" s="319">
        <f>F932*G932</f>
        <v>0</v>
      </c>
    </row>
    <row r="933" spans="1:8" ht="15">
      <c r="A933" s="289" t="s">
        <v>1713</v>
      </c>
      <c r="B933" s="224" t="s">
        <v>1785</v>
      </c>
      <c r="C933" s="410" t="s">
        <v>96</v>
      </c>
      <c r="D933" s="688">
        <v>14</v>
      </c>
      <c r="E933" s="688">
        <v>0</v>
      </c>
      <c r="F933" s="685">
        <f>D933-E933</f>
        <v>14</v>
      </c>
      <c r="G933" s="235"/>
      <c r="H933" s="319">
        <f>F933*G933</f>
        <v>0</v>
      </c>
    </row>
    <row r="934" spans="1:8" ht="15">
      <c r="A934" s="289" t="s">
        <v>1713</v>
      </c>
      <c r="B934" s="224" t="s">
        <v>1878</v>
      </c>
      <c r="C934" s="410" t="s">
        <v>96</v>
      </c>
      <c r="D934" s="688">
        <v>2</v>
      </c>
      <c r="E934" s="688">
        <v>0</v>
      </c>
      <c r="F934" s="685">
        <f>D934-E934</f>
        <v>2</v>
      </c>
      <c r="G934" s="235"/>
      <c r="H934" s="319">
        <f>F934*G934</f>
        <v>0</v>
      </c>
    </row>
    <row r="935" spans="1:7" ht="15">
      <c r="A935" s="288"/>
      <c r="B935" s="224"/>
      <c r="C935" s="410"/>
      <c r="D935" s="688"/>
      <c r="E935" s="688"/>
      <c r="F935" s="689"/>
      <c r="G935" s="216"/>
    </row>
    <row r="936" spans="1:7" ht="30.75" customHeight="1">
      <c r="A936" s="288" t="s">
        <v>2209</v>
      </c>
      <c r="B936" s="234" t="s">
        <v>3383</v>
      </c>
      <c r="C936" s="410"/>
      <c r="D936" s="688"/>
      <c r="E936" s="688"/>
      <c r="F936" s="689"/>
      <c r="G936" s="216"/>
    </row>
    <row r="937" spans="1:7" ht="15">
      <c r="A937" s="289" t="s">
        <v>1727</v>
      </c>
      <c r="B937" s="224"/>
      <c r="C937" s="410"/>
      <c r="D937" s="688"/>
      <c r="E937" s="688"/>
      <c r="F937" s="689"/>
      <c r="G937" s="216"/>
    </row>
    <row r="938" spans="1:7" ht="15">
      <c r="A938" s="289" t="s">
        <v>1713</v>
      </c>
      <c r="B938" s="224" t="s">
        <v>2102</v>
      </c>
      <c r="C938" s="410"/>
      <c r="D938" s="688"/>
      <c r="E938" s="688"/>
      <c r="F938" s="689"/>
      <c r="G938" s="216"/>
    </row>
    <row r="939" spans="1:8" ht="15">
      <c r="A939" s="288"/>
      <c r="B939" s="224" t="s">
        <v>1740</v>
      </c>
      <c r="C939" s="410" t="s">
        <v>96</v>
      </c>
      <c r="D939" s="688">
        <v>12</v>
      </c>
      <c r="E939" s="688">
        <v>0</v>
      </c>
      <c r="F939" s="685">
        <f>D939-E939</f>
        <v>12</v>
      </c>
      <c r="G939" s="235"/>
      <c r="H939" s="319">
        <f>F939*G939</f>
        <v>0</v>
      </c>
    </row>
    <row r="940" spans="1:7" ht="15">
      <c r="A940" s="288"/>
      <c r="B940" s="224"/>
      <c r="C940" s="410"/>
      <c r="D940" s="688"/>
      <c r="E940" s="688"/>
      <c r="F940" s="689"/>
      <c r="G940" s="216"/>
    </row>
    <row r="941" spans="1:7" ht="43.5">
      <c r="A941" s="288" t="s">
        <v>2210</v>
      </c>
      <c r="B941" s="224" t="s">
        <v>3401</v>
      </c>
      <c r="C941" s="410"/>
      <c r="D941" s="688"/>
      <c r="E941" s="688"/>
      <c r="F941" s="689"/>
      <c r="G941" s="216"/>
    </row>
    <row r="942" spans="1:7" ht="15">
      <c r="A942" s="289" t="s">
        <v>1727</v>
      </c>
      <c r="B942" s="224"/>
      <c r="C942" s="410"/>
      <c r="D942" s="688"/>
      <c r="E942" s="688"/>
      <c r="F942" s="689"/>
      <c r="G942" s="216"/>
    </row>
    <row r="943" spans="1:7" ht="15">
      <c r="A943" s="289" t="s">
        <v>1713</v>
      </c>
      <c r="B943" s="224" t="s">
        <v>2105</v>
      </c>
      <c r="C943" s="410"/>
      <c r="D943" s="688"/>
      <c r="E943" s="688"/>
      <c r="F943" s="689"/>
      <c r="G943" s="216"/>
    </row>
    <row r="944" spans="1:8" ht="15">
      <c r="A944" s="288"/>
      <c r="B944" s="224" t="s">
        <v>1740</v>
      </c>
      <c r="C944" s="410" t="s">
        <v>96</v>
      </c>
      <c r="D944" s="688">
        <v>2</v>
      </c>
      <c r="E944" s="688">
        <v>0</v>
      </c>
      <c r="F944" s="685">
        <f>D944-E944</f>
        <v>2</v>
      </c>
      <c r="G944" s="235"/>
      <c r="H944" s="319">
        <f>F944*G944</f>
        <v>0</v>
      </c>
    </row>
    <row r="945" spans="1:7" ht="15">
      <c r="A945" s="288"/>
      <c r="B945" s="224"/>
      <c r="C945" s="410"/>
      <c r="D945" s="688"/>
      <c r="E945" s="688"/>
      <c r="F945" s="689"/>
      <c r="G945" s="216"/>
    </row>
    <row r="946" spans="1:7" ht="42.75">
      <c r="A946" s="288" t="s">
        <v>2211</v>
      </c>
      <c r="B946" s="234" t="s">
        <v>3384</v>
      </c>
      <c r="C946" s="410"/>
      <c r="D946" s="688"/>
      <c r="E946" s="688"/>
      <c r="F946" s="689"/>
      <c r="G946" s="216"/>
    </row>
    <row r="947" spans="1:7" ht="15">
      <c r="A947" s="289" t="s">
        <v>1727</v>
      </c>
      <c r="B947" s="224"/>
      <c r="C947" s="410"/>
      <c r="D947" s="688"/>
      <c r="E947" s="688"/>
      <c r="F947" s="689"/>
      <c r="G947" s="216"/>
    </row>
    <row r="948" spans="1:7" ht="15">
      <c r="A948" s="289" t="s">
        <v>1713</v>
      </c>
      <c r="B948" s="224" t="s">
        <v>2107</v>
      </c>
      <c r="C948" s="410"/>
      <c r="D948" s="688"/>
      <c r="E948" s="688"/>
      <c r="F948" s="689"/>
      <c r="G948" s="216"/>
    </row>
    <row r="949" spans="1:8" ht="15">
      <c r="A949" s="288"/>
      <c r="B949" s="224" t="s">
        <v>2212</v>
      </c>
      <c r="C949" s="410" t="s">
        <v>96</v>
      </c>
      <c r="D949" s="688">
        <v>10</v>
      </c>
      <c r="E949" s="688">
        <v>0</v>
      </c>
      <c r="F949" s="685">
        <f>D949-E949</f>
        <v>10</v>
      </c>
      <c r="G949" s="235"/>
      <c r="H949" s="319">
        <f>F949*G949</f>
        <v>0</v>
      </c>
    </row>
    <row r="950" spans="1:7" ht="15">
      <c r="A950" s="288"/>
      <c r="B950" s="224"/>
      <c r="C950" s="410"/>
      <c r="D950" s="688"/>
      <c r="E950" s="688"/>
      <c r="F950" s="689"/>
      <c r="G950" s="216"/>
    </row>
    <row r="951" spans="1:7" ht="114">
      <c r="A951" s="288" t="s">
        <v>2213</v>
      </c>
      <c r="B951" s="303" t="s">
        <v>3402</v>
      </c>
      <c r="C951" s="305"/>
      <c r="D951" s="684"/>
      <c r="E951" s="684"/>
      <c r="F951" s="685"/>
      <c r="G951" s="216"/>
    </row>
    <row r="952" spans="1:7" ht="15">
      <c r="A952" s="304" t="s">
        <v>1713</v>
      </c>
      <c r="B952" s="303" t="s">
        <v>2214</v>
      </c>
      <c r="C952" s="305"/>
      <c r="D952" s="684"/>
      <c r="E952" s="684"/>
      <c r="F952" s="685"/>
      <c r="G952" s="216"/>
    </row>
    <row r="953" spans="1:7" ht="15">
      <c r="A953" s="304"/>
      <c r="B953" s="303" t="s">
        <v>2215</v>
      </c>
      <c r="C953" s="305"/>
      <c r="D953" s="684"/>
      <c r="E953" s="684"/>
      <c r="F953" s="685"/>
      <c r="G953" s="216"/>
    </row>
    <row r="954" spans="1:7" ht="15">
      <c r="A954" s="304"/>
      <c r="B954" s="303" t="s">
        <v>2114</v>
      </c>
      <c r="C954" s="305"/>
      <c r="D954" s="684"/>
      <c r="E954" s="684"/>
      <c r="F954" s="685"/>
      <c r="G954" s="216"/>
    </row>
    <row r="955" spans="1:7" ht="15">
      <c r="A955" s="288"/>
      <c r="B955" s="303" t="s">
        <v>2115</v>
      </c>
      <c r="C955" s="305"/>
      <c r="D955" s="684"/>
      <c r="E955" s="684"/>
      <c r="F955" s="685"/>
      <c r="G955" s="216"/>
    </row>
    <row r="956" spans="1:7" ht="15">
      <c r="A956" s="288"/>
      <c r="B956" s="303" t="s">
        <v>2116</v>
      </c>
      <c r="C956" s="305"/>
      <c r="D956" s="684"/>
      <c r="E956" s="684"/>
      <c r="F956" s="685"/>
      <c r="G956" s="216"/>
    </row>
    <row r="957" spans="1:8" ht="15">
      <c r="A957" s="288"/>
      <c r="B957" s="303" t="s">
        <v>2216</v>
      </c>
      <c r="C957" s="305" t="s">
        <v>96</v>
      </c>
      <c r="D957" s="684">
        <v>2</v>
      </c>
      <c r="E957" s="684">
        <v>1</v>
      </c>
      <c r="F957" s="685">
        <f>D957-E957</f>
        <v>1</v>
      </c>
      <c r="G957" s="235"/>
      <c r="H957" s="319">
        <f>F957*G957</f>
        <v>0</v>
      </c>
    </row>
    <row r="958" spans="1:7" ht="15">
      <c r="A958" s="294" t="s">
        <v>1898</v>
      </c>
      <c r="B958" s="303" t="s">
        <v>2117</v>
      </c>
      <c r="C958" s="305"/>
      <c r="D958" s="684"/>
      <c r="E958" s="684"/>
      <c r="F958" s="685"/>
      <c r="G958" s="216"/>
    </row>
    <row r="959" spans="1:7" ht="15">
      <c r="A959" s="288"/>
      <c r="B959" s="303"/>
      <c r="C959" s="305"/>
      <c r="D959" s="684"/>
      <c r="E959" s="684"/>
      <c r="F959" s="685"/>
      <c r="G959" s="216"/>
    </row>
    <row r="960" spans="1:7" ht="135.75" customHeight="1">
      <c r="A960" s="288" t="s">
        <v>2217</v>
      </c>
      <c r="B960" s="234" t="s">
        <v>3403</v>
      </c>
      <c r="C960" s="410"/>
      <c r="D960" s="688"/>
      <c r="E960" s="688"/>
      <c r="F960" s="689"/>
      <c r="G960" s="231"/>
    </row>
    <row r="961" spans="1:7" ht="15">
      <c r="A961" s="294" t="s">
        <v>1937</v>
      </c>
      <c r="B961" s="224" t="s">
        <v>2218</v>
      </c>
      <c r="C961" s="410"/>
      <c r="D961" s="688"/>
      <c r="E961" s="688"/>
      <c r="F961" s="689"/>
      <c r="G961" s="231"/>
    </row>
    <row r="962" spans="1:8" ht="15">
      <c r="A962" s="294" t="s">
        <v>1729</v>
      </c>
      <c r="B962" s="224" t="s">
        <v>1943</v>
      </c>
      <c r="C962" s="410" t="s">
        <v>304</v>
      </c>
      <c r="D962" s="688">
        <v>25</v>
      </c>
      <c r="E962" s="688">
        <v>0</v>
      </c>
      <c r="F962" s="685">
        <f>D962-E962</f>
        <v>25</v>
      </c>
      <c r="G962" s="235"/>
      <c r="H962" s="319">
        <f>F962*G962</f>
        <v>0</v>
      </c>
    </row>
    <row r="963" spans="1:7" ht="15">
      <c r="A963" s="288"/>
      <c r="B963" s="224"/>
      <c r="C963" s="410"/>
      <c r="D963" s="688"/>
      <c r="E963" s="688"/>
      <c r="F963" s="689"/>
      <c r="G963" s="231"/>
    </row>
    <row r="964" spans="1:7" ht="57.75">
      <c r="A964" s="288" t="s">
        <v>2219</v>
      </c>
      <c r="B964" s="224" t="s">
        <v>2119</v>
      </c>
      <c r="C964" s="410"/>
      <c r="D964" s="688"/>
      <c r="E964" s="688"/>
      <c r="F964" s="689"/>
      <c r="G964" s="216"/>
    </row>
    <row r="965" spans="1:8" ht="15">
      <c r="A965" s="294" t="s">
        <v>1729</v>
      </c>
      <c r="B965" s="224" t="s">
        <v>2120</v>
      </c>
      <c r="C965" s="410" t="s">
        <v>304</v>
      </c>
      <c r="D965" s="688">
        <v>12</v>
      </c>
      <c r="E965" s="688">
        <v>0</v>
      </c>
      <c r="F965" s="685">
        <f aca="true" t="shared" si="8" ref="F965:F970">D965-E965</f>
        <v>12</v>
      </c>
      <c r="G965" s="235"/>
      <c r="H965" s="319">
        <f aca="true" t="shared" si="9" ref="H965:H970">F965*G965</f>
        <v>0</v>
      </c>
    </row>
    <row r="966" spans="1:8" ht="15">
      <c r="A966" s="294" t="s">
        <v>1729</v>
      </c>
      <c r="B966" s="224" t="s">
        <v>1948</v>
      </c>
      <c r="C966" s="410" t="s">
        <v>304</v>
      </c>
      <c r="D966" s="688">
        <v>6</v>
      </c>
      <c r="E966" s="688">
        <v>0</v>
      </c>
      <c r="F966" s="685">
        <f t="shared" si="8"/>
        <v>6</v>
      </c>
      <c r="G966" s="235"/>
      <c r="H966" s="319">
        <f t="shared" si="9"/>
        <v>0</v>
      </c>
    </row>
    <row r="967" spans="1:8" ht="15">
      <c r="A967" s="294" t="s">
        <v>1729</v>
      </c>
      <c r="B967" s="224" t="s">
        <v>2121</v>
      </c>
      <c r="C967" s="410" t="s">
        <v>304</v>
      </c>
      <c r="D967" s="688">
        <v>12</v>
      </c>
      <c r="E967" s="688">
        <v>2</v>
      </c>
      <c r="F967" s="685">
        <f t="shared" si="8"/>
        <v>10</v>
      </c>
      <c r="G967" s="235"/>
      <c r="H967" s="319">
        <f t="shared" si="9"/>
        <v>0</v>
      </c>
    </row>
    <row r="968" spans="1:8" ht="15">
      <c r="A968" s="294" t="s">
        <v>1729</v>
      </c>
      <c r="B968" s="224" t="s">
        <v>1950</v>
      </c>
      <c r="C968" s="410" t="s">
        <v>304</v>
      </c>
      <c r="D968" s="688">
        <v>6</v>
      </c>
      <c r="E968" s="688">
        <v>2</v>
      </c>
      <c r="F968" s="685">
        <f t="shared" si="8"/>
        <v>4</v>
      </c>
      <c r="G968" s="235"/>
      <c r="H968" s="319">
        <f t="shared" si="9"/>
        <v>0</v>
      </c>
    </row>
    <row r="969" spans="1:8" ht="15">
      <c r="A969" s="294" t="s">
        <v>1729</v>
      </c>
      <c r="B969" s="224" t="s">
        <v>1934</v>
      </c>
      <c r="C969" s="410" t="s">
        <v>304</v>
      </c>
      <c r="D969" s="688">
        <v>132</v>
      </c>
      <c r="E969" s="688">
        <v>95</v>
      </c>
      <c r="F969" s="685">
        <f t="shared" si="8"/>
        <v>37</v>
      </c>
      <c r="G969" s="235"/>
      <c r="H969" s="319">
        <f t="shared" si="9"/>
        <v>0</v>
      </c>
    </row>
    <row r="970" spans="1:8" ht="15">
      <c r="A970" s="294" t="s">
        <v>1729</v>
      </c>
      <c r="B970" s="224" t="s">
        <v>2122</v>
      </c>
      <c r="C970" s="410" t="s">
        <v>304</v>
      </c>
      <c r="D970" s="688">
        <v>48</v>
      </c>
      <c r="E970" s="688">
        <v>2</v>
      </c>
      <c r="F970" s="685">
        <f t="shared" si="8"/>
        <v>46</v>
      </c>
      <c r="G970" s="235"/>
      <c r="H970" s="319">
        <f t="shared" si="9"/>
        <v>0</v>
      </c>
    </row>
    <row r="971" spans="1:7" ht="15">
      <c r="A971" s="289"/>
      <c r="B971" s="224"/>
      <c r="C971" s="410"/>
      <c r="D971" s="688"/>
      <c r="E971" s="688"/>
      <c r="F971" s="689"/>
      <c r="G971" s="216"/>
    </row>
    <row r="972" spans="1:7" ht="86.25">
      <c r="A972" s="288" t="s">
        <v>2220</v>
      </c>
      <c r="B972" s="224" t="s">
        <v>3361</v>
      </c>
      <c r="C972" s="410"/>
      <c r="D972" s="688"/>
      <c r="E972" s="688"/>
      <c r="F972" s="689"/>
      <c r="G972" s="216"/>
    </row>
    <row r="973" spans="1:7" ht="15">
      <c r="A973" s="289" t="s">
        <v>1727</v>
      </c>
      <c r="B973" s="224" t="s">
        <v>1953</v>
      </c>
      <c r="C973" s="410"/>
      <c r="D973" s="688"/>
      <c r="E973" s="688"/>
      <c r="F973" s="689"/>
      <c r="G973" s="216"/>
    </row>
    <row r="974" spans="1:8" ht="15">
      <c r="A974" s="289" t="s">
        <v>1713</v>
      </c>
      <c r="B974" s="224" t="s">
        <v>2221</v>
      </c>
      <c r="C974" s="410" t="s">
        <v>304</v>
      </c>
      <c r="D974" s="688">
        <v>6</v>
      </c>
      <c r="E974" s="688">
        <v>6</v>
      </c>
      <c r="F974" s="685">
        <f>D974-E974</f>
        <v>0</v>
      </c>
      <c r="G974" s="235"/>
      <c r="H974" s="319">
        <f>F974*G974</f>
        <v>0</v>
      </c>
    </row>
    <row r="975" spans="1:8" ht="15">
      <c r="A975" s="289" t="s">
        <v>1713</v>
      </c>
      <c r="B975" s="224" t="s">
        <v>2222</v>
      </c>
      <c r="C975" s="410" t="s">
        <v>304</v>
      </c>
      <c r="D975" s="688">
        <v>12</v>
      </c>
      <c r="E975" s="688">
        <v>12</v>
      </c>
      <c r="F975" s="685">
        <f>D975-E975</f>
        <v>0</v>
      </c>
      <c r="G975" s="235"/>
      <c r="H975" s="319">
        <f>F975*G975</f>
        <v>0</v>
      </c>
    </row>
    <row r="976" spans="1:7" ht="15">
      <c r="A976" s="289"/>
      <c r="B976" s="224"/>
      <c r="C976" s="410"/>
      <c r="D976" s="688"/>
      <c r="E976" s="688"/>
      <c r="F976" s="689"/>
      <c r="G976" s="216"/>
    </row>
    <row r="977" spans="1:7" ht="86.25">
      <c r="A977" s="288" t="s">
        <v>2223</v>
      </c>
      <c r="B977" s="224" t="s">
        <v>3404</v>
      </c>
      <c r="C977" s="410"/>
      <c r="D977" s="688"/>
      <c r="E977" s="688"/>
      <c r="F977" s="689"/>
      <c r="G977" s="216"/>
    </row>
    <row r="978" spans="1:7" ht="15">
      <c r="A978" s="289" t="s">
        <v>1727</v>
      </c>
      <c r="B978" s="224" t="s">
        <v>1953</v>
      </c>
      <c r="C978" s="410"/>
      <c r="D978" s="688"/>
      <c r="E978" s="688"/>
      <c r="F978" s="689"/>
      <c r="G978" s="216"/>
    </row>
    <row r="979" spans="1:8" ht="15">
      <c r="A979" s="289" t="s">
        <v>1713</v>
      </c>
      <c r="B979" s="224" t="s">
        <v>2224</v>
      </c>
      <c r="C979" s="410" t="s">
        <v>304</v>
      </c>
      <c r="D979" s="688">
        <v>6</v>
      </c>
      <c r="E979" s="688">
        <v>0</v>
      </c>
      <c r="F979" s="685">
        <f>D979-E979</f>
        <v>6</v>
      </c>
      <c r="G979" s="235"/>
      <c r="H979" s="319">
        <f>F979*G979</f>
        <v>0</v>
      </c>
    </row>
    <row r="980" spans="1:8" ht="15">
      <c r="A980" s="289" t="s">
        <v>1713</v>
      </c>
      <c r="B980" s="224" t="s">
        <v>2225</v>
      </c>
      <c r="C980" s="410" t="s">
        <v>304</v>
      </c>
      <c r="D980" s="688">
        <v>132</v>
      </c>
      <c r="E980" s="688">
        <v>95</v>
      </c>
      <c r="F980" s="685">
        <f>D980-E980</f>
        <v>37</v>
      </c>
      <c r="G980" s="235"/>
      <c r="H980" s="319">
        <f>F980*G980</f>
        <v>0</v>
      </c>
    </row>
    <row r="981" spans="1:8" ht="15">
      <c r="A981" s="289" t="s">
        <v>1713</v>
      </c>
      <c r="B981" s="224" t="s">
        <v>2226</v>
      </c>
      <c r="C981" s="410" t="s">
        <v>304</v>
      </c>
      <c r="D981" s="688">
        <v>48</v>
      </c>
      <c r="E981" s="688">
        <v>0</v>
      </c>
      <c r="F981" s="685">
        <f>D981-E981</f>
        <v>48</v>
      </c>
      <c r="G981" s="235"/>
      <c r="H981" s="319">
        <f>F981*G981</f>
        <v>0</v>
      </c>
    </row>
    <row r="982" spans="1:7" ht="15">
      <c r="A982" s="288"/>
      <c r="B982" s="224"/>
      <c r="C982" s="410"/>
      <c r="D982" s="688"/>
      <c r="E982" s="688"/>
      <c r="F982" s="689"/>
      <c r="G982" s="216"/>
    </row>
    <row r="983" spans="1:7" ht="86.25">
      <c r="A983" s="288" t="s">
        <v>2227</v>
      </c>
      <c r="B983" s="224" t="s">
        <v>3405</v>
      </c>
      <c r="C983" s="410"/>
      <c r="D983" s="688"/>
      <c r="E983" s="688"/>
      <c r="F983" s="689"/>
      <c r="G983" s="216"/>
    </row>
    <row r="984" spans="1:8" ht="15">
      <c r="A984" s="289"/>
      <c r="B984" s="293"/>
      <c r="C984" s="447" t="s">
        <v>61</v>
      </c>
      <c r="D984" s="688">
        <v>15</v>
      </c>
      <c r="E984" s="688">
        <v>0</v>
      </c>
      <c r="F984" s="685">
        <f>D984-E984</f>
        <v>15</v>
      </c>
      <c r="G984" s="235"/>
      <c r="H984" s="319">
        <f>F984*G984</f>
        <v>0</v>
      </c>
    </row>
    <row r="985" spans="1:7" ht="15">
      <c r="A985" s="288"/>
      <c r="B985" s="224"/>
      <c r="C985" s="410"/>
      <c r="D985" s="688"/>
      <c r="E985" s="688"/>
      <c r="F985" s="689"/>
      <c r="G985" s="216"/>
    </row>
    <row r="986" spans="1:7" ht="72">
      <c r="A986" s="288" t="s">
        <v>2228</v>
      </c>
      <c r="B986" s="224" t="s">
        <v>3385</v>
      </c>
      <c r="C986" s="410"/>
      <c r="D986" s="688"/>
      <c r="E986" s="688"/>
      <c r="F986" s="689"/>
      <c r="G986" s="216"/>
    </row>
    <row r="987" spans="1:8" ht="15">
      <c r="A987" s="289" t="s">
        <v>1713</v>
      </c>
      <c r="B987" s="293" t="s">
        <v>2124</v>
      </c>
      <c r="C987" s="447" t="s">
        <v>61</v>
      </c>
      <c r="D987" s="688">
        <v>6</v>
      </c>
      <c r="E987" s="688">
        <v>5</v>
      </c>
      <c r="F987" s="685">
        <f>D987-E987</f>
        <v>1</v>
      </c>
      <c r="G987" s="235"/>
      <c r="H987" s="319">
        <f>F987*G987</f>
        <v>0</v>
      </c>
    </row>
    <row r="988" spans="1:7" ht="15">
      <c r="A988" s="288"/>
      <c r="B988" s="293"/>
      <c r="C988" s="447"/>
      <c r="D988" s="688"/>
      <c r="E988" s="688"/>
      <c r="F988" s="689"/>
      <c r="G988" s="305"/>
    </row>
    <row r="989" spans="1:8" ht="42.75">
      <c r="A989" s="288" t="s">
        <v>2229</v>
      </c>
      <c r="B989" s="293" t="s">
        <v>2126</v>
      </c>
      <c r="C989" s="447" t="s">
        <v>61</v>
      </c>
      <c r="D989" s="688">
        <v>2</v>
      </c>
      <c r="E989" s="688">
        <v>0</v>
      </c>
      <c r="F989" s="685">
        <f>D989-E989</f>
        <v>2</v>
      </c>
      <c r="G989" s="235"/>
      <c r="H989" s="319">
        <f>F989*G989</f>
        <v>0</v>
      </c>
    </row>
    <row r="990" spans="1:7" ht="15">
      <c r="A990" s="288"/>
      <c r="B990" s="224"/>
      <c r="C990" s="410"/>
      <c r="D990" s="688"/>
      <c r="E990" s="688"/>
      <c r="F990" s="689"/>
      <c r="G990" s="216"/>
    </row>
    <row r="991" spans="1:8" ht="114">
      <c r="A991" s="288" t="s">
        <v>2230</v>
      </c>
      <c r="B991" s="234" t="s">
        <v>3406</v>
      </c>
      <c r="C991" s="410" t="s">
        <v>89</v>
      </c>
      <c r="D991" s="688">
        <v>350</v>
      </c>
      <c r="E991" s="688">
        <v>320</v>
      </c>
      <c r="F991" s="685">
        <f>D991-E991</f>
        <v>30</v>
      </c>
      <c r="G991" s="235"/>
      <c r="H991" s="319">
        <f>F991*G991</f>
        <v>0</v>
      </c>
    </row>
    <row r="992" spans="1:7" ht="15">
      <c r="A992" s="288"/>
      <c r="B992" s="224"/>
      <c r="C992" s="410"/>
      <c r="D992" s="688"/>
      <c r="E992" s="688"/>
      <c r="F992" s="689"/>
      <c r="G992" s="216"/>
    </row>
    <row r="993" spans="1:8" ht="29.25">
      <c r="A993" s="288" t="s">
        <v>2231</v>
      </c>
      <c r="B993" s="224" t="s">
        <v>3389</v>
      </c>
      <c r="C993" s="410" t="s">
        <v>96</v>
      </c>
      <c r="D993" s="688">
        <v>12</v>
      </c>
      <c r="E993" s="688">
        <v>0</v>
      </c>
      <c r="F993" s="685">
        <f>D993-E993</f>
        <v>12</v>
      </c>
      <c r="G993" s="235"/>
      <c r="H993" s="319">
        <f>F993*G993</f>
        <v>0</v>
      </c>
    </row>
    <row r="994" spans="1:7" ht="15">
      <c r="A994" s="288"/>
      <c r="B994" s="224"/>
      <c r="C994" s="410"/>
      <c r="D994" s="688"/>
      <c r="E994" s="688"/>
      <c r="F994" s="689"/>
      <c r="G994" s="216"/>
    </row>
    <row r="995" spans="1:7" ht="29.25">
      <c r="A995" s="288" t="s">
        <v>2232</v>
      </c>
      <c r="B995" s="224" t="s">
        <v>3390</v>
      </c>
      <c r="C995" s="410"/>
      <c r="D995" s="688"/>
      <c r="E995" s="688"/>
      <c r="F995" s="689"/>
      <c r="G995" s="216"/>
    </row>
    <row r="996" spans="1:8" ht="15">
      <c r="A996" s="289" t="s">
        <v>1713</v>
      </c>
      <c r="B996" s="224" t="s">
        <v>2135</v>
      </c>
      <c r="C996" s="410" t="s">
        <v>96</v>
      </c>
      <c r="D996" s="688">
        <v>6</v>
      </c>
      <c r="E996" s="688">
        <v>0</v>
      </c>
      <c r="F996" s="685">
        <f>D996-E996</f>
        <v>6</v>
      </c>
      <c r="G996" s="235"/>
      <c r="H996" s="319">
        <f>F996*G996</f>
        <v>0</v>
      </c>
    </row>
    <row r="997" spans="1:8" ht="15">
      <c r="A997" s="289" t="s">
        <v>1713</v>
      </c>
      <c r="B997" s="224" t="s">
        <v>2136</v>
      </c>
      <c r="C997" s="410" t="s">
        <v>96</v>
      </c>
      <c r="D997" s="688">
        <v>6</v>
      </c>
      <c r="E997" s="688">
        <v>0</v>
      </c>
      <c r="F997" s="685">
        <f>D997-E997</f>
        <v>6</v>
      </c>
      <c r="G997" s="235"/>
      <c r="H997" s="319">
        <f>F997*G997</f>
        <v>0</v>
      </c>
    </row>
    <row r="998" spans="1:7" ht="15">
      <c r="A998" s="288"/>
      <c r="B998" s="224"/>
      <c r="C998" s="410"/>
      <c r="D998" s="688"/>
      <c r="E998" s="688"/>
      <c r="F998" s="689"/>
      <c r="G998" s="216"/>
    </row>
    <row r="999" spans="1:7" ht="57">
      <c r="A999" s="288" t="s">
        <v>2233</v>
      </c>
      <c r="B999" s="303" t="s">
        <v>2140</v>
      </c>
      <c r="C999" s="305"/>
      <c r="D999" s="684"/>
      <c r="E999" s="684"/>
      <c r="F999" s="685"/>
      <c r="G999" s="216"/>
    </row>
    <row r="1000" spans="1:8" ht="15">
      <c r="A1000" s="288"/>
      <c r="B1000" s="303" t="s">
        <v>2141</v>
      </c>
      <c r="C1000" s="305" t="s">
        <v>96</v>
      </c>
      <c r="D1000" s="684">
        <v>2</v>
      </c>
      <c r="E1000" s="684">
        <v>0</v>
      </c>
      <c r="F1000" s="685">
        <f>D1000-E1000</f>
        <v>2</v>
      </c>
      <c r="G1000" s="235"/>
      <c r="H1000" s="319">
        <f>F1000*G1000</f>
        <v>0</v>
      </c>
    </row>
    <row r="1001" spans="1:7" ht="15">
      <c r="A1001" s="288"/>
      <c r="B1001" s="303"/>
      <c r="C1001" s="305"/>
      <c r="D1001" s="684"/>
      <c r="E1001" s="684"/>
      <c r="F1001" s="685"/>
      <c r="G1001" s="216"/>
    </row>
    <row r="1002" spans="1:7" ht="57">
      <c r="A1002" s="288" t="s">
        <v>2234</v>
      </c>
      <c r="B1002" s="303" t="s">
        <v>3392</v>
      </c>
      <c r="C1002" s="305"/>
      <c r="D1002" s="684"/>
      <c r="E1002" s="684"/>
      <c r="F1002" s="685"/>
      <c r="G1002" s="216"/>
    </row>
    <row r="1003" spans="1:8" ht="15">
      <c r="A1003" s="288"/>
      <c r="B1003" s="303"/>
      <c r="C1003" s="305" t="s">
        <v>2143</v>
      </c>
      <c r="D1003" s="684">
        <v>450</v>
      </c>
      <c r="E1003" s="684">
        <v>0</v>
      </c>
      <c r="F1003" s="685">
        <f>D1003-E1003</f>
        <v>450</v>
      </c>
      <c r="G1003" s="235"/>
      <c r="H1003" s="319">
        <f>F1003*G1003</f>
        <v>0</v>
      </c>
    </row>
    <row r="1004" spans="1:7" ht="15">
      <c r="A1004" s="288"/>
      <c r="B1004" s="301" t="s">
        <v>16</v>
      </c>
      <c r="C1004" s="410"/>
      <c r="D1004" s="688"/>
      <c r="E1004" s="688"/>
      <c r="F1004" s="689"/>
      <c r="G1004" s="216"/>
    </row>
    <row r="1005" spans="1:8" ht="15">
      <c r="A1005" s="288"/>
      <c r="B1005" s="307" t="str">
        <f>B790</f>
        <v>HLADILNA STROJNICA + RAZVOD KLIMAT HLAJENJE</v>
      </c>
      <c r="C1005" s="410"/>
      <c r="D1005" s="688"/>
      <c r="E1005" s="688"/>
      <c r="F1005" s="689"/>
      <c r="G1005" s="216"/>
      <c r="H1005" s="397">
        <f>SUM(H790:H1004)</f>
        <v>0</v>
      </c>
    </row>
    <row r="1006" spans="1:7" ht="15">
      <c r="A1006" s="288"/>
      <c r="B1006" s="224"/>
      <c r="C1006" s="410"/>
      <c r="D1006" s="688"/>
      <c r="E1006" s="688"/>
      <c r="F1006" s="689"/>
      <c r="G1006" s="216"/>
    </row>
    <row r="1007" spans="1:7" ht="15">
      <c r="A1007" s="288"/>
      <c r="B1007" s="224" t="s">
        <v>2149</v>
      </c>
      <c r="C1007" s="410"/>
      <c r="D1007" s="688"/>
      <c r="E1007" s="688"/>
      <c r="F1007" s="689"/>
      <c r="G1007" s="216"/>
    </row>
    <row r="1008" spans="1:7" ht="21" customHeight="1">
      <c r="A1008" s="288"/>
      <c r="B1008" s="224" t="s">
        <v>3407</v>
      </c>
      <c r="C1008" s="410"/>
      <c r="D1008" s="688"/>
      <c r="E1008" s="688"/>
      <c r="F1008" s="689"/>
      <c r="G1008" s="216"/>
    </row>
    <row r="1009" spans="1:7" ht="15">
      <c r="A1009" s="288"/>
      <c r="B1009" s="224"/>
      <c r="C1009" s="410"/>
      <c r="D1009" s="684"/>
      <c r="E1009" s="684"/>
      <c r="F1009" s="685"/>
      <c r="G1009" s="216"/>
    </row>
    <row r="1010" spans="1:7" ht="15">
      <c r="A1010" s="288"/>
      <c r="B1010" s="224"/>
      <c r="C1010" s="410"/>
      <c r="D1010" s="684"/>
      <c r="E1010" s="684"/>
      <c r="F1010" s="685"/>
      <c r="G1010" s="216"/>
    </row>
    <row r="1011" spans="1:8" ht="15">
      <c r="A1011" s="451" t="s">
        <v>1669</v>
      </c>
      <c r="B1011" s="452" t="s">
        <v>1670</v>
      </c>
      <c r="C1011" s="453"/>
      <c r="D1011" s="696"/>
      <c r="E1011" s="696"/>
      <c r="F1011" s="697"/>
      <c r="G1011" s="455"/>
      <c r="H1011" s="333"/>
    </row>
    <row r="1012" spans="1:7" ht="15">
      <c r="A1012" s="291"/>
      <c r="B1012" s="292"/>
      <c r="C1012" s="410"/>
      <c r="D1012" s="688"/>
      <c r="E1012" s="688"/>
      <c r="F1012" s="689"/>
      <c r="G1012" s="305"/>
    </row>
    <row r="1013" spans="1:7" ht="57.75">
      <c r="A1013" s="288" t="s">
        <v>2235</v>
      </c>
      <c r="B1013" s="224" t="s">
        <v>2236</v>
      </c>
      <c r="C1013" s="410"/>
      <c r="D1013" s="688"/>
      <c r="E1013" s="688"/>
      <c r="F1013" s="689"/>
      <c r="G1013" s="305"/>
    </row>
    <row r="1014" spans="1:7" ht="15">
      <c r="A1014" s="294" t="s">
        <v>1937</v>
      </c>
      <c r="B1014" s="224"/>
      <c r="C1014" s="410"/>
      <c r="D1014" s="688"/>
      <c r="E1014" s="688"/>
      <c r="F1014" s="689"/>
      <c r="G1014" s="305"/>
    </row>
    <row r="1015" spans="1:7" ht="15">
      <c r="A1015" s="294" t="s">
        <v>1729</v>
      </c>
      <c r="B1015" s="224"/>
      <c r="C1015" s="410"/>
      <c r="D1015" s="688"/>
      <c r="E1015" s="688"/>
      <c r="F1015" s="689"/>
      <c r="G1015" s="305"/>
    </row>
    <row r="1016" spans="1:7" ht="15">
      <c r="A1016" s="294"/>
      <c r="B1016" s="224" t="s">
        <v>2237</v>
      </c>
      <c r="C1016" s="410"/>
      <c r="D1016" s="688"/>
      <c r="E1016" s="688"/>
      <c r="F1016" s="689"/>
      <c r="G1016" s="305"/>
    </row>
    <row r="1017" spans="1:8" ht="15">
      <c r="A1017" s="288"/>
      <c r="B1017" s="224" t="s">
        <v>2238</v>
      </c>
      <c r="C1017" s="410" t="s">
        <v>61</v>
      </c>
      <c r="D1017" s="688">
        <f>4100+29</f>
        <v>4129</v>
      </c>
      <c r="E1017" s="688">
        <v>4129</v>
      </c>
      <c r="F1017" s="685">
        <f>D1017-E1017</f>
        <v>0</v>
      </c>
      <c r="G1017" s="235"/>
      <c r="H1017" s="319">
        <f>F1017*G1017</f>
        <v>0</v>
      </c>
    </row>
    <row r="1018" spans="1:7" ht="15">
      <c r="A1018" s="288"/>
      <c r="B1018" s="224"/>
      <c r="C1018" s="410"/>
      <c r="D1018" s="688"/>
      <c r="E1018" s="688"/>
      <c r="F1018" s="689"/>
      <c r="G1018" s="305"/>
    </row>
    <row r="1019" spans="1:7" ht="43.5">
      <c r="A1019" s="288" t="s">
        <v>2239</v>
      </c>
      <c r="B1019" s="224" t="s">
        <v>2240</v>
      </c>
      <c r="C1019" s="410"/>
      <c r="D1019" s="688"/>
      <c r="E1019" s="688"/>
      <c r="F1019" s="689"/>
      <c r="G1019" s="305"/>
    </row>
    <row r="1020" spans="1:7" ht="15">
      <c r="A1020" s="294" t="s">
        <v>1937</v>
      </c>
      <c r="B1020" s="224"/>
      <c r="C1020" s="410"/>
      <c r="D1020" s="688"/>
      <c r="E1020" s="688"/>
      <c r="F1020" s="689"/>
      <c r="G1020" s="305"/>
    </row>
    <row r="1021" spans="1:8" ht="15">
      <c r="A1021" s="294" t="s">
        <v>1729</v>
      </c>
      <c r="B1021" s="224"/>
      <c r="C1021" s="410" t="s">
        <v>2241</v>
      </c>
      <c r="D1021" s="688">
        <v>655</v>
      </c>
      <c r="E1021" s="688">
        <v>655</v>
      </c>
      <c r="F1021" s="685">
        <f>D1021-E1021</f>
        <v>0</v>
      </c>
      <c r="G1021" s="235"/>
      <c r="H1021" s="319">
        <f>F1021*G1021</f>
        <v>0</v>
      </c>
    </row>
    <row r="1022" spans="1:7" ht="15">
      <c r="A1022" s="288"/>
      <c r="B1022" s="224"/>
      <c r="C1022" s="410"/>
      <c r="D1022" s="688"/>
      <c r="E1022" s="688"/>
      <c r="F1022" s="689"/>
      <c r="G1022" s="305"/>
    </row>
    <row r="1023" spans="1:7" ht="57.75">
      <c r="A1023" s="288" t="s">
        <v>2242</v>
      </c>
      <c r="B1023" s="224" t="s">
        <v>2243</v>
      </c>
      <c r="C1023" s="410"/>
      <c r="D1023" s="688"/>
      <c r="E1023" s="688"/>
      <c r="F1023" s="689"/>
      <c r="G1023" s="305"/>
    </row>
    <row r="1024" spans="1:7" ht="15">
      <c r="A1024" s="294" t="s">
        <v>1937</v>
      </c>
      <c r="B1024" s="224"/>
      <c r="C1024" s="410"/>
      <c r="D1024" s="688"/>
      <c r="E1024" s="688"/>
      <c r="F1024" s="689"/>
      <c r="G1024" s="305"/>
    </row>
    <row r="1025" spans="1:8" ht="15">
      <c r="A1025" s="294" t="s">
        <v>1729</v>
      </c>
      <c r="B1025" s="224"/>
      <c r="C1025" s="410" t="s">
        <v>304</v>
      </c>
      <c r="D1025" s="688">
        <v>3619</v>
      </c>
      <c r="E1025" s="688">
        <v>3619</v>
      </c>
      <c r="F1025" s="685">
        <f>D1025-E1025</f>
        <v>0</v>
      </c>
      <c r="G1025" s="235"/>
      <c r="H1025" s="319">
        <f>F1025*G1025</f>
        <v>0</v>
      </c>
    </row>
    <row r="1026" spans="1:7" ht="15">
      <c r="A1026" s="288"/>
      <c r="B1026" s="224"/>
      <c r="C1026" s="410"/>
      <c r="D1026" s="688"/>
      <c r="E1026" s="688"/>
      <c r="F1026" s="689"/>
      <c r="G1026" s="305"/>
    </row>
    <row r="1027" spans="1:7" ht="15">
      <c r="A1027" s="288" t="s">
        <v>2244</v>
      </c>
      <c r="B1027" s="224" t="s">
        <v>2245</v>
      </c>
      <c r="C1027" s="410"/>
      <c r="D1027" s="688"/>
      <c r="E1027" s="688"/>
      <c r="F1027" s="689"/>
      <c r="G1027" s="305"/>
    </row>
    <row r="1028" spans="1:7" ht="15">
      <c r="A1028" s="294" t="s">
        <v>1937</v>
      </c>
      <c r="B1028" s="224"/>
      <c r="C1028" s="410"/>
      <c r="D1028" s="688"/>
      <c r="E1028" s="688"/>
      <c r="F1028" s="689"/>
      <c r="G1028" s="305"/>
    </row>
    <row r="1029" spans="1:8" ht="15">
      <c r="A1029" s="294" t="s">
        <v>1729</v>
      </c>
      <c r="B1029" s="224"/>
      <c r="C1029" s="410" t="s">
        <v>61</v>
      </c>
      <c r="D1029" s="688">
        <f>4100+29</f>
        <v>4129</v>
      </c>
      <c r="E1029" s="688">
        <v>4129</v>
      </c>
      <c r="F1029" s="685">
        <f>D1029-E1029</f>
        <v>0</v>
      </c>
      <c r="G1029" s="235"/>
      <c r="H1029" s="319">
        <f>F1029*G1029</f>
        <v>0</v>
      </c>
    </row>
    <row r="1030" spans="1:7" ht="15">
      <c r="A1030" s="288"/>
      <c r="B1030" s="224"/>
      <c r="C1030" s="410"/>
      <c r="D1030" s="688"/>
      <c r="E1030" s="688"/>
      <c r="F1030" s="689"/>
      <c r="G1030" s="305"/>
    </row>
    <row r="1031" spans="1:7" ht="57.75">
      <c r="A1031" s="288" t="s">
        <v>2246</v>
      </c>
      <c r="B1031" s="224" t="s">
        <v>2247</v>
      </c>
      <c r="C1031" s="410"/>
      <c r="D1031" s="688"/>
      <c r="E1031" s="688"/>
      <c r="F1031" s="689"/>
      <c r="G1031" s="305"/>
    </row>
    <row r="1032" spans="1:7" ht="15">
      <c r="A1032" s="294" t="s">
        <v>1937</v>
      </c>
      <c r="B1032" s="224"/>
      <c r="C1032" s="410"/>
      <c r="D1032" s="688"/>
      <c r="E1032" s="688"/>
      <c r="F1032" s="689"/>
      <c r="G1032" s="305"/>
    </row>
    <row r="1033" spans="1:8" ht="15">
      <c r="A1033" s="294" t="s">
        <v>1729</v>
      </c>
      <c r="B1033" s="224" t="s">
        <v>2248</v>
      </c>
      <c r="C1033" s="410" t="s">
        <v>304</v>
      </c>
      <c r="D1033" s="688">
        <f>18000+127</f>
        <v>18127</v>
      </c>
      <c r="E1033" s="688">
        <v>18127</v>
      </c>
      <c r="F1033" s="685">
        <f>D1033-E1033</f>
        <v>0</v>
      </c>
      <c r="G1033" s="235"/>
      <c r="H1033" s="319">
        <f>F1033*G1033</f>
        <v>0</v>
      </c>
    </row>
    <row r="1034" spans="1:7" ht="15">
      <c r="A1034" s="288"/>
      <c r="B1034" s="224"/>
      <c r="C1034" s="410"/>
      <c r="D1034" s="688"/>
      <c r="E1034" s="688"/>
      <c r="F1034" s="689"/>
      <c r="G1034" s="305"/>
    </row>
    <row r="1035" spans="1:7" ht="43.5">
      <c r="A1035" s="288" t="s">
        <v>2249</v>
      </c>
      <c r="B1035" s="224" t="s">
        <v>3408</v>
      </c>
      <c r="C1035" s="410"/>
      <c r="D1035" s="688"/>
      <c r="E1035" s="688"/>
      <c r="F1035" s="689"/>
      <c r="G1035" s="305"/>
    </row>
    <row r="1036" spans="1:7" ht="15">
      <c r="A1036" s="294" t="s">
        <v>1937</v>
      </c>
      <c r="B1036" s="224"/>
      <c r="C1036" s="410"/>
      <c r="D1036" s="688"/>
      <c r="E1036" s="688"/>
      <c r="F1036" s="689"/>
      <c r="G1036" s="305"/>
    </row>
    <row r="1037" spans="1:8" ht="15">
      <c r="A1037" s="294" t="s">
        <v>1729</v>
      </c>
      <c r="B1037" s="215" t="s">
        <v>2250</v>
      </c>
      <c r="C1037" s="410" t="s">
        <v>96</v>
      </c>
      <c r="D1037" s="688">
        <v>300</v>
      </c>
      <c r="E1037" s="688">
        <v>300</v>
      </c>
      <c r="F1037" s="685">
        <f>D1037-E1037</f>
        <v>0</v>
      </c>
      <c r="G1037" s="235"/>
      <c r="H1037" s="319">
        <f>F1037*G1037</f>
        <v>0</v>
      </c>
    </row>
    <row r="1038" spans="1:7" ht="15">
      <c r="A1038" s="288"/>
      <c r="B1038" s="224"/>
      <c r="C1038" s="410"/>
      <c r="D1038" s="688"/>
      <c r="E1038" s="688"/>
      <c r="F1038" s="689"/>
      <c r="G1038" s="305"/>
    </row>
    <row r="1039" spans="1:7" ht="72">
      <c r="A1039" s="288" t="s">
        <v>2251</v>
      </c>
      <c r="B1039" s="224" t="s">
        <v>2252</v>
      </c>
      <c r="C1039" s="410"/>
      <c r="D1039" s="688"/>
      <c r="E1039" s="688"/>
      <c r="F1039" s="689"/>
      <c r="G1039" s="305"/>
    </row>
    <row r="1040" spans="1:7" ht="15">
      <c r="A1040" s="294" t="s">
        <v>1937</v>
      </c>
      <c r="B1040" s="224"/>
      <c r="C1040" s="410"/>
      <c r="D1040" s="688"/>
      <c r="E1040" s="688"/>
      <c r="F1040" s="689"/>
      <c r="G1040" s="305"/>
    </row>
    <row r="1041" spans="1:7" ht="15">
      <c r="A1041" s="294" t="s">
        <v>1729</v>
      </c>
      <c r="B1041" s="224"/>
      <c r="C1041" s="410"/>
      <c r="D1041" s="688"/>
      <c r="E1041" s="688"/>
      <c r="F1041" s="689"/>
      <c r="G1041" s="305"/>
    </row>
    <row r="1042" spans="1:8" ht="15">
      <c r="A1042" s="288"/>
      <c r="B1042" s="224" t="s">
        <v>2253</v>
      </c>
      <c r="C1042" s="410" t="s">
        <v>96</v>
      </c>
      <c r="D1042" s="688">
        <v>25</v>
      </c>
      <c r="E1042" s="688">
        <v>25</v>
      </c>
      <c r="F1042" s="685">
        <f>D1042-E1042</f>
        <v>0</v>
      </c>
      <c r="G1042" s="235"/>
      <c r="H1042" s="319">
        <f>F1042*G1042</f>
        <v>0</v>
      </c>
    </row>
    <row r="1043" spans="1:7" ht="15">
      <c r="A1043" s="288"/>
      <c r="B1043" s="224"/>
      <c r="C1043" s="410"/>
      <c r="D1043" s="688"/>
      <c r="E1043" s="688"/>
      <c r="F1043" s="689"/>
      <c r="G1043" s="305"/>
    </row>
    <row r="1044" spans="1:7" ht="214.5">
      <c r="A1044" s="288" t="s">
        <v>2254</v>
      </c>
      <c r="B1044" s="224" t="s">
        <v>2255</v>
      </c>
      <c r="C1044" s="410"/>
      <c r="D1044" s="688"/>
      <c r="E1044" s="688"/>
      <c r="F1044" s="689"/>
      <c r="G1044" s="305"/>
    </row>
    <row r="1045" spans="1:7" ht="15">
      <c r="A1045" s="294" t="s">
        <v>1937</v>
      </c>
      <c r="B1045" s="224"/>
      <c r="C1045" s="410"/>
      <c r="D1045" s="688"/>
      <c r="E1045" s="688"/>
      <c r="F1045" s="689"/>
      <c r="G1045" s="305"/>
    </row>
    <row r="1046" spans="1:7" ht="15">
      <c r="A1046" s="294" t="s">
        <v>1729</v>
      </c>
      <c r="B1046" s="224"/>
      <c r="C1046" s="410"/>
      <c r="D1046" s="688"/>
      <c r="E1046" s="688"/>
      <c r="F1046" s="689"/>
      <c r="G1046" s="305"/>
    </row>
    <row r="1047" spans="1:8" ht="15">
      <c r="A1047" s="288"/>
      <c r="B1047" s="224" t="s">
        <v>2256</v>
      </c>
      <c r="C1047" s="410" t="s">
        <v>2182</v>
      </c>
      <c r="D1047" s="688">
        <v>25</v>
      </c>
      <c r="E1047" s="688">
        <v>25</v>
      </c>
      <c r="F1047" s="685">
        <f>D1047-E1047</f>
        <v>0</v>
      </c>
      <c r="G1047" s="235"/>
      <c r="H1047" s="319">
        <f>F1047*G1047</f>
        <v>0</v>
      </c>
    </row>
    <row r="1048" spans="1:7" ht="15">
      <c r="A1048" s="288"/>
      <c r="B1048" s="224"/>
      <c r="C1048" s="410"/>
      <c r="D1048" s="688"/>
      <c r="E1048" s="688"/>
      <c r="F1048" s="689"/>
      <c r="G1048" s="305"/>
    </row>
    <row r="1049" spans="1:7" ht="15">
      <c r="A1049" s="288"/>
      <c r="B1049" s="224"/>
      <c r="C1049" s="410"/>
      <c r="D1049" s="688"/>
      <c r="E1049" s="688"/>
      <c r="F1049" s="689"/>
      <c r="G1049" s="305"/>
    </row>
    <row r="1050" spans="1:7" ht="173.25" customHeight="1">
      <c r="A1050" s="288" t="s">
        <v>2257</v>
      </c>
      <c r="B1050" s="234" t="s">
        <v>2258</v>
      </c>
      <c r="C1050" s="410"/>
      <c r="D1050" s="688"/>
      <c r="E1050" s="688"/>
      <c r="F1050" s="689"/>
      <c r="G1050" s="305"/>
    </row>
    <row r="1051" spans="1:7" ht="15">
      <c r="A1051" s="289" t="s">
        <v>1727</v>
      </c>
      <c r="B1051" s="224" t="s">
        <v>2259</v>
      </c>
      <c r="C1051" s="410"/>
      <c r="D1051" s="688"/>
      <c r="E1051" s="688"/>
      <c r="F1051" s="689"/>
      <c r="G1051" s="305"/>
    </row>
    <row r="1052" spans="1:7" ht="15">
      <c r="A1052" s="289" t="s">
        <v>1713</v>
      </c>
      <c r="B1052" s="224" t="s">
        <v>2260</v>
      </c>
      <c r="C1052" s="410"/>
      <c r="D1052" s="688"/>
      <c r="E1052" s="688"/>
      <c r="F1052" s="689"/>
      <c r="G1052" s="305"/>
    </row>
    <row r="1053" spans="1:8" ht="15">
      <c r="A1053" s="295"/>
      <c r="B1053" s="224" t="s">
        <v>2261</v>
      </c>
      <c r="C1053" s="410" t="s">
        <v>2182</v>
      </c>
      <c r="D1053" s="688">
        <v>25</v>
      </c>
      <c r="E1053" s="688">
        <v>0</v>
      </c>
      <c r="F1053" s="685">
        <f>D1053-E1053</f>
        <v>25</v>
      </c>
      <c r="G1053" s="235"/>
      <c r="H1053" s="319">
        <f>F1053*G1053</f>
        <v>0</v>
      </c>
    </row>
    <row r="1054" spans="1:7" ht="15">
      <c r="A1054" s="289"/>
      <c r="B1054" s="224"/>
      <c r="C1054" s="410"/>
      <c r="D1054" s="688"/>
      <c r="E1054" s="688"/>
      <c r="F1054" s="689"/>
      <c r="G1054" s="216"/>
    </row>
    <row r="1055" spans="1:7" ht="29.25">
      <c r="A1055" s="288" t="s">
        <v>2262</v>
      </c>
      <c r="B1055" s="224" t="s">
        <v>2263</v>
      </c>
      <c r="C1055" s="410"/>
      <c r="D1055" s="688"/>
      <c r="E1055" s="688"/>
      <c r="F1055" s="689"/>
      <c r="G1055" s="216"/>
    </row>
    <row r="1056" spans="1:7" ht="15">
      <c r="A1056" s="289" t="s">
        <v>1727</v>
      </c>
      <c r="B1056" s="224" t="s">
        <v>2259</v>
      </c>
      <c r="C1056" s="410"/>
      <c r="D1056" s="688"/>
      <c r="E1056" s="688"/>
      <c r="F1056" s="689"/>
      <c r="G1056" s="216"/>
    </row>
    <row r="1057" spans="1:7" ht="15">
      <c r="A1057" s="289" t="s">
        <v>1713</v>
      </c>
      <c r="B1057" s="308">
        <v>1000539</v>
      </c>
      <c r="C1057" s="410"/>
      <c r="D1057" s="688"/>
      <c r="E1057" s="688"/>
      <c r="F1057" s="689"/>
      <c r="G1057" s="216"/>
    </row>
    <row r="1058" spans="1:8" ht="15">
      <c r="A1058" s="289"/>
      <c r="B1058" s="224"/>
      <c r="C1058" s="410" t="s">
        <v>96</v>
      </c>
      <c r="D1058" s="688">
        <v>25</v>
      </c>
      <c r="E1058" s="688">
        <v>25</v>
      </c>
      <c r="F1058" s="685">
        <f>D1058-E1058</f>
        <v>0</v>
      </c>
      <c r="G1058" s="235"/>
      <c r="H1058" s="319">
        <f>F1058*G1058</f>
        <v>0</v>
      </c>
    </row>
    <row r="1059" spans="1:7" ht="15">
      <c r="A1059" s="289"/>
      <c r="B1059" s="224"/>
      <c r="C1059" s="410"/>
      <c r="D1059" s="688"/>
      <c r="E1059" s="688"/>
      <c r="F1059" s="689"/>
      <c r="G1059" s="216"/>
    </row>
    <row r="1060" spans="1:7" ht="43.5">
      <c r="A1060" s="288" t="s">
        <v>2264</v>
      </c>
      <c r="B1060" s="224" t="s">
        <v>2265</v>
      </c>
      <c r="C1060" s="410"/>
      <c r="D1060" s="688"/>
      <c r="E1060" s="688"/>
      <c r="F1060" s="689"/>
      <c r="G1060" s="216"/>
    </row>
    <row r="1061" spans="1:7" ht="15">
      <c r="A1061" s="289" t="s">
        <v>1727</v>
      </c>
      <c r="B1061" s="224" t="s">
        <v>2259</v>
      </c>
      <c r="C1061" s="410"/>
      <c r="D1061" s="688"/>
      <c r="E1061" s="688"/>
      <c r="F1061" s="689"/>
      <c r="G1061" s="216"/>
    </row>
    <row r="1062" spans="1:7" ht="15">
      <c r="A1062" s="289"/>
      <c r="B1062" s="308">
        <v>1000138</v>
      </c>
      <c r="C1062" s="410"/>
      <c r="D1062" s="688"/>
      <c r="E1062" s="688"/>
      <c r="F1062" s="689"/>
      <c r="G1062" s="216"/>
    </row>
    <row r="1063" spans="1:7" ht="15">
      <c r="A1063" s="289"/>
      <c r="B1063" s="224" t="s">
        <v>2266</v>
      </c>
      <c r="C1063" s="410"/>
      <c r="D1063" s="688"/>
      <c r="E1063" s="688"/>
      <c r="F1063" s="689"/>
      <c r="G1063" s="216"/>
    </row>
    <row r="1064" spans="1:8" ht="15">
      <c r="A1064" s="289"/>
      <c r="B1064" s="224"/>
      <c r="C1064" s="410" t="s">
        <v>96</v>
      </c>
      <c r="D1064" s="688">
        <v>187</v>
      </c>
      <c r="E1064" s="688">
        <v>0</v>
      </c>
      <c r="F1064" s="685">
        <f>D1064-E1064</f>
        <v>187</v>
      </c>
      <c r="G1064" s="235"/>
      <c r="H1064" s="319">
        <f>F1064*G1064</f>
        <v>0</v>
      </c>
    </row>
    <row r="1065" spans="1:7" ht="15">
      <c r="A1065" s="289"/>
      <c r="B1065" s="224"/>
      <c r="C1065" s="410"/>
      <c r="D1065" s="688"/>
      <c r="E1065" s="688"/>
      <c r="F1065" s="689"/>
      <c r="G1065" s="216"/>
    </row>
    <row r="1066" spans="1:7" ht="100.5">
      <c r="A1066" s="288" t="s">
        <v>2267</v>
      </c>
      <c r="B1066" s="224" t="s">
        <v>3409</v>
      </c>
      <c r="C1066" s="410"/>
      <c r="D1066" s="688"/>
      <c r="E1066" s="688"/>
      <c r="F1066" s="689"/>
      <c r="G1066" s="216"/>
    </row>
    <row r="1067" spans="1:7" ht="15">
      <c r="A1067" s="289" t="s">
        <v>1727</v>
      </c>
      <c r="B1067" s="224" t="s">
        <v>2259</v>
      </c>
      <c r="C1067" s="410"/>
      <c r="D1067" s="688"/>
      <c r="E1067" s="688"/>
      <c r="F1067" s="689"/>
      <c r="G1067" s="216"/>
    </row>
    <row r="1068" spans="1:7" ht="15">
      <c r="A1068" s="289" t="s">
        <v>1713</v>
      </c>
      <c r="B1068" s="308">
        <v>1000540</v>
      </c>
      <c r="C1068" s="410"/>
      <c r="D1068" s="688"/>
      <c r="E1068" s="688"/>
      <c r="F1068" s="689"/>
      <c r="G1068" s="216"/>
    </row>
    <row r="1069" spans="1:8" ht="15">
      <c r="A1069" s="295"/>
      <c r="B1069" s="224" t="s">
        <v>2266</v>
      </c>
      <c r="C1069" s="410" t="s">
        <v>96</v>
      </c>
      <c r="D1069" s="688">
        <v>25</v>
      </c>
      <c r="E1069" s="688">
        <v>0</v>
      </c>
      <c r="F1069" s="685">
        <f>D1069-E1069</f>
        <v>25</v>
      </c>
      <c r="G1069" s="235"/>
      <c r="H1069" s="319">
        <f>F1069*G1069</f>
        <v>0</v>
      </c>
    </row>
    <row r="1070" spans="1:7" ht="15">
      <c r="A1070" s="289"/>
      <c r="B1070" s="224"/>
      <c r="C1070" s="410"/>
      <c r="D1070" s="688"/>
      <c r="E1070" s="688"/>
      <c r="F1070" s="689"/>
      <c r="G1070" s="216"/>
    </row>
    <row r="1071" spans="1:7" ht="71.25">
      <c r="A1071" s="288" t="s">
        <v>2268</v>
      </c>
      <c r="B1071" s="234" t="s">
        <v>2269</v>
      </c>
      <c r="C1071" s="410"/>
      <c r="D1071" s="688"/>
      <c r="E1071" s="688"/>
      <c r="F1071" s="689"/>
      <c r="G1071" s="216"/>
    </row>
    <row r="1072" spans="1:7" ht="15">
      <c r="A1072" s="289" t="s">
        <v>1727</v>
      </c>
      <c r="B1072" s="224" t="s">
        <v>2259</v>
      </c>
      <c r="C1072" s="410"/>
      <c r="D1072" s="688"/>
      <c r="E1072" s="688"/>
      <c r="F1072" s="689"/>
      <c r="G1072" s="216"/>
    </row>
    <row r="1073" spans="1:7" ht="15">
      <c r="A1073" s="289" t="s">
        <v>1713</v>
      </c>
      <c r="B1073" s="308" t="s">
        <v>2270</v>
      </c>
      <c r="C1073" s="410"/>
      <c r="D1073" s="688"/>
      <c r="E1073" s="688"/>
      <c r="F1073" s="689"/>
      <c r="G1073" s="216"/>
    </row>
    <row r="1074" spans="1:8" ht="15">
      <c r="A1074" s="295"/>
      <c r="B1074" s="224" t="s">
        <v>2266</v>
      </c>
      <c r="C1074" s="410" t="s">
        <v>96</v>
      </c>
      <c r="D1074" s="688">
        <v>22</v>
      </c>
      <c r="E1074" s="688">
        <v>0</v>
      </c>
      <c r="F1074" s="685">
        <f>D1074-E1074</f>
        <v>22</v>
      </c>
      <c r="G1074" s="235"/>
      <c r="H1074" s="319">
        <f>F1074*G1074</f>
        <v>0</v>
      </c>
    </row>
    <row r="1075" spans="1:7" ht="15">
      <c r="A1075" s="295"/>
      <c r="B1075" s="224"/>
      <c r="C1075" s="410"/>
      <c r="D1075" s="688"/>
      <c r="E1075" s="688"/>
      <c r="F1075" s="689"/>
      <c r="G1075" s="216"/>
    </row>
    <row r="1076" spans="1:7" ht="57.75">
      <c r="A1076" s="288" t="s">
        <v>2271</v>
      </c>
      <c r="B1076" s="224" t="s">
        <v>2272</v>
      </c>
      <c r="C1076" s="410"/>
      <c r="D1076" s="688"/>
      <c r="E1076" s="688"/>
      <c r="F1076" s="689"/>
      <c r="G1076" s="216"/>
    </row>
    <row r="1077" spans="1:7" ht="15">
      <c r="A1077" s="289" t="s">
        <v>1727</v>
      </c>
      <c r="B1077" s="224" t="s">
        <v>2259</v>
      </c>
      <c r="C1077" s="410"/>
      <c r="D1077" s="688"/>
      <c r="E1077" s="688"/>
      <c r="F1077" s="689"/>
      <c r="G1077" s="216"/>
    </row>
    <row r="1078" spans="1:7" ht="15">
      <c r="A1078" s="289" t="s">
        <v>1713</v>
      </c>
      <c r="B1078" s="308" t="s">
        <v>2273</v>
      </c>
      <c r="C1078" s="410"/>
      <c r="D1078" s="688"/>
      <c r="E1078" s="688"/>
      <c r="F1078" s="689"/>
      <c r="G1078" s="216"/>
    </row>
    <row r="1079" spans="1:8" ht="15">
      <c r="A1079" s="295"/>
      <c r="B1079" s="224" t="s">
        <v>2266</v>
      </c>
      <c r="C1079" s="410" t="s">
        <v>96</v>
      </c>
      <c r="D1079" s="688">
        <v>38</v>
      </c>
      <c r="E1079" s="688">
        <v>0</v>
      </c>
      <c r="F1079" s="685">
        <f>D1079-E1079</f>
        <v>38</v>
      </c>
      <c r="G1079" s="235"/>
      <c r="H1079" s="319">
        <f>F1079*G1079</f>
        <v>0</v>
      </c>
    </row>
    <row r="1080" spans="1:7" ht="15">
      <c r="A1080" s="288"/>
      <c r="B1080" s="224"/>
      <c r="C1080" s="410"/>
      <c r="D1080" s="688"/>
      <c r="E1080" s="688"/>
      <c r="F1080" s="689"/>
      <c r="G1080" s="305"/>
    </row>
    <row r="1081" spans="1:8" ht="15">
      <c r="A1081" s="288" t="s">
        <v>2274</v>
      </c>
      <c r="B1081" s="224" t="s">
        <v>2275</v>
      </c>
      <c r="C1081" s="410" t="s">
        <v>1055</v>
      </c>
      <c r="D1081" s="688">
        <v>36</v>
      </c>
      <c r="E1081" s="688">
        <v>0</v>
      </c>
      <c r="F1081" s="685">
        <f>D1081-E1081</f>
        <v>36</v>
      </c>
      <c r="G1081" s="235"/>
      <c r="H1081" s="319">
        <f>F1081*G1081</f>
        <v>0</v>
      </c>
    </row>
    <row r="1082" spans="1:7" ht="15">
      <c r="A1082" s="288"/>
      <c r="B1082" s="224"/>
      <c r="C1082" s="410"/>
      <c r="D1082" s="688"/>
      <c r="E1082" s="688"/>
      <c r="F1082" s="689"/>
      <c r="G1082" s="216"/>
    </row>
    <row r="1083" spans="1:7" ht="43.5">
      <c r="A1083" s="288" t="s">
        <v>2276</v>
      </c>
      <c r="B1083" s="224" t="s">
        <v>3410</v>
      </c>
      <c r="C1083" s="410"/>
      <c r="D1083" s="688"/>
      <c r="E1083" s="688"/>
      <c r="F1083" s="689"/>
      <c r="G1083" s="216"/>
    </row>
    <row r="1084" spans="1:7" ht="15">
      <c r="A1084" s="289" t="s">
        <v>1727</v>
      </c>
      <c r="B1084" s="224" t="s">
        <v>1892</v>
      </c>
      <c r="C1084" s="410"/>
      <c r="D1084" s="688"/>
      <c r="E1084" s="688"/>
      <c r="F1084" s="689"/>
      <c r="G1084" s="216"/>
    </row>
    <row r="1085" spans="1:7" ht="15">
      <c r="A1085" s="289" t="s">
        <v>1713</v>
      </c>
      <c r="B1085" s="224" t="s">
        <v>2277</v>
      </c>
      <c r="C1085" s="410"/>
      <c r="D1085" s="688"/>
      <c r="E1085" s="688"/>
      <c r="F1085" s="689"/>
      <c r="G1085" s="216"/>
    </row>
    <row r="1086" spans="1:8" ht="15">
      <c r="A1086" s="289"/>
      <c r="B1086" s="224" t="s">
        <v>2100</v>
      </c>
      <c r="C1086" s="410" t="s">
        <v>96</v>
      </c>
      <c r="D1086" s="688">
        <v>6</v>
      </c>
      <c r="E1086" s="688">
        <v>6</v>
      </c>
      <c r="F1086" s="685">
        <f>D1086-E1086</f>
        <v>0</v>
      </c>
      <c r="G1086" s="235"/>
      <c r="H1086" s="319">
        <f>F1086*G1086</f>
        <v>0</v>
      </c>
    </row>
    <row r="1087" spans="1:7" ht="15">
      <c r="A1087" s="289"/>
      <c r="B1087" s="224"/>
      <c r="C1087" s="410"/>
      <c r="D1087" s="688"/>
      <c r="E1087" s="688"/>
      <c r="F1087" s="689"/>
      <c r="G1087" s="216"/>
    </row>
    <row r="1088" spans="1:7" ht="57.75">
      <c r="A1088" s="288" t="s">
        <v>2278</v>
      </c>
      <c r="B1088" s="224" t="s">
        <v>2279</v>
      </c>
      <c r="C1088" s="410"/>
      <c r="D1088" s="688"/>
      <c r="E1088" s="688"/>
      <c r="F1088" s="689"/>
      <c r="G1088" s="216"/>
    </row>
    <row r="1089" spans="1:7" ht="15">
      <c r="A1089" s="289" t="s">
        <v>1727</v>
      </c>
      <c r="B1089" s="224" t="s">
        <v>1892</v>
      </c>
      <c r="C1089" s="410"/>
      <c r="D1089" s="688"/>
      <c r="E1089" s="688"/>
      <c r="F1089" s="689"/>
      <c r="G1089" s="216"/>
    </row>
    <row r="1090" spans="1:7" ht="15">
      <c r="A1090" s="289" t="s">
        <v>1713</v>
      </c>
      <c r="B1090" s="224" t="s">
        <v>2280</v>
      </c>
      <c r="C1090" s="410"/>
      <c r="D1090" s="688"/>
      <c r="E1090" s="688"/>
      <c r="F1090" s="689"/>
      <c r="G1090" s="216"/>
    </row>
    <row r="1091" spans="1:7" ht="15">
      <c r="A1091" s="289"/>
      <c r="B1091" s="224" t="s">
        <v>2281</v>
      </c>
      <c r="C1091" s="410"/>
      <c r="D1091" s="688"/>
      <c r="E1091" s="688"/>
      <c r="F1091" s="689"/>
      <c r="G1091" s="216"/>
    </row>
    <row r="1092" spans="1:8" ht="15">
      <c r="A1092" s="289"/>
      <c r="B1092" s="224" t="s">
        <v>1828</v>
      </c>
      <c r="C1092" s="410" t="s">
        <v>96</v>
      </c>
      <c r="D1092" s="688">
        <v>24</v>
      </c>
      <c r="E1092" s="688">
        <v>6</v>
      </c>
      <c r="F1092" s="685">
        <f>D1092-E1092</f>
        <v>18</v>
      </c>
      <c r="G1092" s="235"/>
      <c r="H1092" s="319">
        <f>F1092*G1092</f>
        <v>0</v>
      </c>
    </row>
    <row r="1093" spans="1:7" ht="15">
      <c r="A1093" s="304"/>
      <c r="B1093" s="303"/>
      <c r="C1093" s="305"/>
      <c r="D1093" s="684"/>
      <c r="E1093" s="684"/>
      <c r="F1093" s="685"/>
      <c r="G1093" s="216"/>
    </row>
    <row r="1094" spans="1:7" ht="29.25">
      <c r="A1094" s="288" t="s">
        <v>2282</v>
      </c>
      <c r="B1094" s="224" t="s">
        <v>3411</v>
      </c>
      <c r="C1094" s="410"/>
      <c r="D1094" s="688"/>
      <c r="E1094" s="688"/>
      <c r="F1094" s="689"/>
      <c r="G1094" s="216"/>
    </row>
    <row r="1095" spans="1:7" ht="15">
      <c r="A1095" s="289" t="s">
        <v>1727</v>
      </c>
      <c r="B1095" s="224"/>
      <c r="C1095" s="410"/>
      <c r="D1095" s="688"/>
      <c r="E1095" s="688"/>
      <c r="F1095" s="689"/>
      <c r="G1095" s="216"/>
    </row>
    <row r="1096" spans="1:8" ht="15">
      <c r="A1096" s="289" t="s">
        <v>1713</v>
      </c>
      <c r="B1096" s="224" t="s">
        <v>2283</v>
      </c>
      <c r="C1096" s="410" t="s">
        <v>96</v>
      </c>
      <c r="D1096" s="688">
        <v>8</v>
      </c>
      <c r="E1096" s="688">
        <v>8</v>
      </c>
      <c r="F1096" s="685">
        <f>D1096-E1096</f>
        <v>0</v>
      </c>
      <c r="G1096" s="235"/>
      <c r="H1096" s="319">
        <f>F1096*G1096</f>
        <v>0</v>
      </c>
    </row>
    <row r="1097" spans="1:8" ht="15">
      <c r="A1097" s="289" t="s">
        <v>1713</v>
      </c>
      <c r="B1097" s="224" t="s">
        <v>2284</v>
      </c>
      <c r="C1097" s="410" t="s">
        <v>96</v>
      </c>
      <c r="D1097" s="688">
        <v>12</v>
      </c>
      <c r="E1097" s="688">
        <v>12</v>
      </c>
      <c r="F1097" s="685">
        <f>D1097-E1097</f>
        <v>0</v>
      </c>
      <c r="G1097" s="235"/>
      <c r="H1097" s="319">
        <f>F1097*G1097</f>
        <v>0</v>
      </c>
    </row>
    <row r="1098" spans="1:8" ht="15">
      <c r="A1098" s="289" t="s">
        <v>1713</v>
      </c>
      <c r="B1098" s="224" t="s">
        <v>2082</v>
      </c>
      <c r="C1098" s="410" t="s">
        <v>96</v>
      </c>
      <c r="D1098" s="688">
        <v>4</v>
      </c>
      <c r="E1098" s="688">
        <v>4</v>
      </c>
      <c r="F1098" s="685">
        <f>D1098-E1098</f>
        <v>0</v>
      </c>
      <c r="G1098" s="235"/>
      <c r="H1098" s="319">
        <f>F1098*G1098</f>
        <v>0</v>
      </c>
    </row>
    <row r="1099" spans="1:8" ht="15">
      <c r="A1099" s="289" t="s">
        <v>1713</v>
      </c>
      <c r="B1099" s="224" t="s">
        <v>2083</v>
      </c>
      <c r="C1099" s="410" t="s">
        <v>96</v>
      </c>
      <c r="D1099" s="688">
        <v>2</v>
      </c>
      <c r="E1099" s="688">
        <v>0</v>
      </c>
      <c r="F1099" s="685">
        <f>D1099-E1099</f>
        <v>2</v>
      </c>
      <c r="G1099" s="235"/>
      <c r="H1099" s="319">
        <f>F1099*G1099</f>
        <v>0</v>
      </c>
    </row>
    <row r="1100" spans="1:8" ht="15">
      <c r="A1100" s="289" t="s">
        <v>1713</v>
      </c>
      <c r="B1100" s="224" t="s">
        <v>2084</v>
      </c>
      <c r="C1100" s="410" t="s">
        <v>96</v>
      </c>
      <c r="D1100" s="688">
        <v>2</v>
      </c>
      <c r="E1100" s="688">
        <v>0</v>
      </c>
      <c r="F1100" s="685">
        <f>D1100-E1100</f>
        <v>2</v>
      </c>
      <c r="G1100" s="235"/>
      <c r="H1100" s="319">
        <f>F1100*G1100</f>
        <v>0</v>
      </c>
    </row>
    <row r="1101" spans="1:7" ht="15">
      <c r="A1101" s="288"/>
      <c r="B1101" s="224"/>
      <c r="C1101" s="410"/>
      <c r="D1101" s="688"/>
      <c r="E1101" s="688"/>
      <c r="F1101" s="689"/>
      <c r="G1101" s="216"/>
    </row>
    <row r="1102" spans="1:7" ht="43.5">
      <c r="A1102" s="288" t="s">
        <v>2285</v>
      </c>
      <c r="B1102" s="224" t="s">
        <v>3381</v>
      </c>
      <c r="C1102" s="410"/>
      <c r="D1102" s="688"/>
      <c r="E1102" s="688"/>
      <c r="F1102" s="689"/>
      <c r="G1102" s="216"/>
    </row>
    <row r="1103" spans="1:7" ht="15">
      <c r="A1103" s="289" t="s">
        <v>1727</v>
      </c>
      <c r="B1103" s="224"/>
      <c r="C1103" s="410"/>
      <c r="D1103" s="688"/>
      <c r="E1103" s="688"/>
      <c r="F1103" s="689"/>
      <c r="G1103" s="216"/>
    </row>
    <row r="1104" spans="1:8" ht="15">
      <c r="A1104" s="289" t="s">
        <v>1713</v>
      </c>
      <c r="B1104" s="224" t="s">
        <v>1785</v>
      </c>
      <c r="C1104" s="410" t="s">
        <v>96</v>
      </c>
      <c r="D1104" s="688">
        <v>14</v>
      </c>
      <c r="E1104" s="688">
        <v>14</v>
      </c>
      <c r="F1104" s="685">
        <f>D1104-E1104</f>
        <v>0</v>
      </c>
      <c r="G1104" s="235"/>
      <c r="H1104" s="319">
        <f>F1104*G1104</f>
        <v>0</v>
      </c>
    </row>
    <row r="1105" spans="1:7" ht="15">
      <c r="A1105" s="288"/>
      <c r="B1105" s="224"/>
      <c r="C1105" s="410"/>
      <c r="D1105" s="688"/>
      <c r="E1105" s="688"/>
      <c r="F1105" s="689"/>
      <c r="G1105" s="305"/>
    </row>
    <row r="1106" spans="1:7" ht="57.75">
      <c r="A1106" s="288" t="s">
        <v>2286</v>
      </c>
      <c r="B1106" s="224" t="s">
        <v>2287</v>
      </c>
      <c r="C1106" s="410"/>
      <c r="D1106" s="688"/>
      <c r="E1106" s="688"/>
      <c r="F1106" s="689"/>
      <c r="G1106" s="305"/>
    </row>
    <row r="1107" spans="1:8" ht="15">
      <c r="A1107" s="294" t="s">
        <v>1729</v>
      </c>
      <c r="B1107" s="224" t="s">
        <v>1947</v>
      </c>
      <c r="C1107" s="410" t="s">
        <v>304</v>
      </c>
      <c r="D1107" s="688">
        <v>154</v>
      </c>
      <c r="E1107" s="688">
        <v>154</v>
      </c>
      <c r="F1107" s="685">
        <f aca="true" t="shared" si="10" ref="F1107:F1113">D1107-E1107</f>
        <v>0</v>
      </c>
      <c r="G1107" s="235"/>
      <c r="H1107" s="319">
        <f aca="true" t="shared" si="11" ref="H1107:H1113">F1107*G1107</f>
        <v>0</v>
      </c>
    </row>
    <row r="1108" spans="1:8" ht="15">
      <c r="A1108" s="294" t="s">
        <v>1729</v>
      </c>
      <c r="B1108" s="224" t="s">
        <v>1948</v>
      </c>
      <c r="C1108" s="410" t="s">
        <v>304</v>
      </c>
      <c r="D1108" s="688">
        <v>208</v>
      </c>
      <c r="E1108" s="688">
        <v>208</v>
      </c>
      <c r="F1108" s="685">
        <f t="shared" si="10"/>
        <v>0</v>
      </c>
      <c r="G1108" s="235"/>
      <c r="H1108" s="319">
        <f t="shared" si="11"/>
        <v>0</v>
      </c>
    </row>
    <row r="1109" spans="1:8" ht="15">
      <c r="A1109" s="294" t="s">
        <v>1729</v>
      </c>
      <c r="B1109" s="224" t="s">
        <v>1949</v>
      </c>
      <c r="C1109" s="410" t="s">
        <v>304</v>
      </c>
      <c r="D1109" s="688">
        <v>123</v>
      </c>
      <c r="E1109" s="688">
        <v>123</v>
      </c>
      <c r="F1109" s="685">
        <f t="shared" si="10"/>
        <v>0</v>
      </c>
      <c r="G1109" s="235"/>
      <c r="H1109" s="319">
        <f t="shared" si="11"/>
        <v>0</v>
      </c>
    </row>
    <row r="1110" spans="1:8" ht="15">
      <c r="A1110" s="294" t="s">
        <v>1729</v>
      </c>
      <c r="B1110" s="224" t="s">
        <v>2121</v>
      </c>
      <c r="C1110" s="410" t="s">
        <v>304</v>
      </c>
      <c r="D1110" s="688">
        <v>66</v>
      </c>
      <c r="E1110" s="688">
        <v>66</v>
      </c>
      <c r="F1110" s="685">
        <f t="shared" si="10"/>
        <v>0</v>
      </c>
      <c r="G1110" s="235"/>
      <c r="H1110" s="319">
        <f t="shared" si="11"/>
        <v>0</v>
      </c>
    </row>
    <row r="1111" spans="1:8" ht="15">
      <c r="A1111" s="294" t="s">
        <v>1729</v>
      </c>
      <c r="B1111" s="224" t="s">
        <v>1950</v>
      </c>
      <c r="C1111" s="410" t="s">
        <v>304</v>
      </c>
      <c r="D1111" s="688">
        <v>90</v>
      </c>
      <c r="E1111" s="688">
        <v>90</v>
      </c>
      <c r="F1111" s="685">
        <f t="shared" si="10"/>
        <v>0</v>
      </c>
      <c r="G1111" s="235"/>
      <c r="H1111" s="319">
        <f t="shared" si="11"/>
        <v>0</v>
      </c>
    </row>
    <row r="1112" spans="1:8" ht="15">
      <c r="A1112" s="294" t="s">
        <v>1729</v>
      </c>
      <c r="B1112" s="224" t="s">
        <v>1934</v>
      </c>
      <c r="C1112" s="410" t="s">
        <v>304</v>
      </c>
      <c r="D1112" s="688">
        <v>36</v>
      </c>
      <c r="E1112" s="688">
        <v>36</v>
      </c>
      <c r="F1112" s="685">
        <f t="shared" si="10"/>
        <v>0</v>
      </c>
      <c r="G1112" s="235"/>
      <c r="H1112" s="319">
        <f t="shared" si="11"/>
        <v>0</v>
      </c>
    </row>
    <row r="1113" spans="1:8" ht="15">
      <c r="A1113" s="294" t="s">
        <v>1729</v>
      </c>
      <c r="B1113" s="224" t="s">
        <v>2122</v>
      </c>
      <c r="C1113" s="410" t="s">
        <v>304</v>
      </c>
      <c r="D1113" s="688">
        <v>48</v>
      </c>
      <c r="E1113" s="688">
        <v>48</v>
      </c>
      <c r="F1113" s="685">
        <f t="shared" si="10"/>
        <v>0</v>
      </c>
      <c r="G1113" s="235"/>
      <c r="H1113" s="319">
        <f t="shared" si="11"/>
        <v>0</v>
      </c>
    </row>
    <row r="1114" spans="1:7" ht="15">
      <c r="A1114" s="289"/>
      <c r="B1114" s="224"/>
      <c r="C1114" s="410"/>
      <c r="D1114" s="688"/>
      <c r="E1114" s="688"/>
      <c r="F1114" s="689"/>
      <c r="G1114" s="216"/>
    </row>
    <row r="1115" spans="1:7" ht="86.25">
      <c r="A1115" s="288" t="s">
        <v>2288</v>
      </c>
      <c r="B1115" s="224" t="s">
        <v>3412</v>
      </c>
      <c r="C1115" s="410"/>
      <c r="D1115" s="688"/>
      <c r="E1115" s="688"/>
      <c r="F1115" s="689"/>
      <c r="G1115" s="216"/>
    </row>
    <row r="1116" spans="1:7" ht="15">
      <c r="A1116" s="289" t="s">
        <v>1727</v>
      </c>
      <c r="B1116" s="224" t="s">
        <v>1953</v>
      </c>
      <c r="C1116" s="410"/>
      <c r="D1116" s="688"/>
      <c r="E1116" s="688"/>
      <c r="F1116" s="689"/>
      <c r="G1116" s="216"/>
    </row>
    <row r="1117" spans="1:8" ht="15">
      <c r="A1117" s="289" t="s">
        <v>1713</v>
      </c>
      <c r="B1117" s="224" t="s">
        <v>2289</v>
      </c>
      <c r="C1117" s="410" t="s">
        <v>304</v>
      </c>
      <c r="D1117" s="688">
        <v>154</v>
      </c>
      <c r="E1117" s="688">
        <v>154</v>
      </c>
      <c r="F1117" s="685">
        <f>D1117-E1117</f>
        <v>0</v>
      </c>
      <c r="G1117" s="235"/>
      <c r="H1117" s="319">
        <f>F1117*G1117</f>
        <v>0</v>
      </c>
    </row>
    <row r="1118" spans="1:8" ht="15">
      <c r="A1118" s="289" t="s">
        <v>1713</v>
      </c>
      <c r="B1118" s="224" t="s">
        <v>2290</v>
      </c>
      <c r="C1118" s="410" t="s">
        <v>304</v>
      </c>
      <c r="D1118" s="688">
        <v>208</v>
      </c>
      <c r="E1118" s="688">
        <v>208</v>
      </c>
      <c r="F1118" s="685">
        <f>D1118-E1118</f>
        <v>0</v>
      </c>
      <c r="G1118" s="235"/>
      <c r="H1118" s="319">
        <f>F1118*G1118</f>
        <v>0</v>
      </c>
    </row>
    <row r="1119" spans="1:8" ht="15">
      <c r="A1119" s="289" t="s">
        <v>1713</v>
      </c>
      <c r="B1119" s="224" t="s">
        <v>2291</v>
      </c>
      <c r="C1119" s="410" t="s">
        <v>304</v>
      </c>
      <c r="D1119" s="688">
        <v>123</v>
      </c>
      <c r="E1119" s="688">
        <v>123</v>
      </c>
      <c r="F1119" s="685">
        <f>D1119-E1119</f>
        <v>0</v>
      </c>
      <c r="G1119" s="235"/>
      <c r="H1119" s="319">
        <f>F1119*G1119</f>
        <v>0</v>
      </c>
    </row>
    <row r="1120" spans="1:7" ht="15">
      <c r="A1120" s="289"/>
      <c r="B1120" s="224"/>
      <c r="C1120" s="410"/>
      <c r="D1120" s="688"/>
      <c r="E1120" s="688"/>
      <c r="F1120" s="689"/>
      <c r="G1120" s="216"/>
    </row>
    <row r="1121" spans="1:7" ht="86.25">
      <c r="A1121" s="288" t="s">
        <v>2292</v>
      </c>
      <c r="B1121" s="224" t="s">
        <v>3413</v>
      </c>
      <c r="C1121" s="410"/>
      <c r="D1121" s="688"/>
      <c r="E1121" s="688"/>
      <c r="F1121" s="689"/>
      <c r="G1121" s="216"/>
    </row>
    <row r="1122" spans="1:7" ht="15">
      <c r="A1122" s="289" t="s">
        <v>1727</v>
      </c>
      <c r="B1122" s="224" t="s">
        <v>1953</v>
      </c>
      <c r="C1122" s="410"/>
      <c r="D1122" s="688"/>
      <c r="E1122" s="688"/>
      <c r="F1122" s="689"/>
      <c r="G1122" s="216"/>
    </row>
    <row r="1123" spans="1:8" ht="15">
      <c r="A1123" s="289" t="s">
        <v>1713</v>
      </c>
      <c r="B1123" s="224" t="s">
        <v>2293</v>
      </c>
      <c r="C1123" s="410" t="s">
        <v>304</v>
      </c>
      <c r="D1123" s="688">
        <v>66</v>
      </c>
      <c r="E1123" s="688">
        <v>66</v>
      </c>
      <c r="F1123" s="685">
        <f>D1123-E1123</f>
        <v>0</v>
      </c>
      <c r="G1123" s="235"/>
      <c r="H1123" s="319">
        <f>F1123*G1123</f>
        <v>0</v>
      </c>
    </row>
    <row r="1124" spans="1:7" ht="15">
      <c r="A1124" s="289"/>
      <c r="B1124" s="224"/>
      <c r="C1124" s="410"/>
      <c r="D1124" s="688"/>
      <c r="E1124" s="688"/>
      <c r="F1124" s="689"/>
      <c r="G1124" s="216"/>
    </row>
    <row r="1125" spans="1:7" ht="86.25">
      <c r="A1125" s="288" t="s">
        <v>2294</v>
      </c>
      <c r="B1125" s="224" t="s">
        <v>3404</v>
      </c>
      <c r="C1125" s="410"/>
      <c r="D1125" s="688"/>
      <c r="E1125" s="688"/>
      <c r="F1125" s="689"/>
      <c r="G1125" s="216"/>
    </row>
    <row r="1126" spans="1:7" ht="15">
      <c r="A1126" s="289" t="s">
        <v>1727</v>
      </c>
      <c r="B1126" s="224" t="s">
        <v>1953</v>
      </c>
      <c r="C1126" s="410"/>
      <c r="D1126" s="688"/>
      <c r="E1126" s="688"/>
      <c r="F1126" s="689"/>
      <c r="G1126" s="216"/>
    </row>
    <row r="1127" spans="1:8" ht="15">
      <c r="A1127" s="289" t="s">
        <v>1713</v>
      </c>
      <c r="B1127" s="224" t="s">
        <v>2224</v>
      </c>
      <c r="C1127" s="410" t="s">
        <v>304</v>
      </c>
      <c r="D1127" s="688">
        <v>90</v>
      </c>
      <c r="E1127" s="688">
        <v>90</v>
      </c>
      <c r="F1127" s="685">
        <f>D1127-E1127</f>
        <v>0</v>
      </c>
      <c r="G1127" s="235"/>
      <c r="H1127" s="319">
        <f>F1127*G1127</f>
        <v>0</v>
      </c>
    </row>
    <row r="1128" spans="1:8" ht="15">
      <c r="A1128" s="289" t="s">
        <v>1713</v>
      </c>
      <c r="B1128" s="224" t="s">
        <v>2225</v>
      </c>
      <c r="C1128" s="410" t="s">
        <v>304</v>
      </c>
      <c r="D1128" s="688">
        <v>36</v>
      </c>
      <c r="E1128" s="688">
        <v>36</v>
      </c>
      <c r="F1128" s="685">
        <f>D1128-E1128</f>
        <v>0</v>
      </c>
      <c r="G1128" s="235"/>
      <c r="H1128" s="319">
        <f>F1128*G1128</f>
        <v>0</v>
      </c>
    </row>
    <row r="1129" spans="1:8" ht="15">
      <c r="A1129" s="289" t="s">
        <v>1713</v>
      </c>
      <c r="B1129" s="224" t="s">
        <v>2226</v>
      </c>
      <c r="C1129" s="410" t="s">
        <v>304</v>
      </c>
      <c r="D1129" s="688">
        <v>48</v>
      </c>
      <c r="E1129" s="688">
        <v>48</v>
      </c>
      <c r="F1129" s="685">
        <f>D1129-E1129</f>
        <v>0</v>
      </c>
      <c r="G1129" s="235"/>
      <c r="H1129" s="319">
        <f>F1129*G1129</f>
        <v>0</v>
      </c>
    </row>
    <row r="1130" spans="1:7" ht="15">
      <c r="A1130" s="288"/>
      <c r="B1130" s="303"/>
      <c r="C1130" s="305"/>
      <c r="D1130" s="684"/>
      <c r="E1130" s="684"/>
      <c r="F1130" s="685"/>
      <c r="G1130" s="305"/>
    </row>
    <row r="1131" spans="1:8" ht="99.75">
      <c r="A1131" s="288" t="s">
        <v>2295</v>
      </c>
      <c r="B1131" s="303" t="s">
        <v>3414</v>
      </c>
      <c r="C1131" s="305" t="s">
        <v>89</v>
      </c>
      <c r="D1131" s="684">
        <v>800</v>
      </c>
      <c r="E1131" s="684">
        <v>800</v>
      </c>
      <c r="F1131" s="685">
        <f>D1131-E1131</f>
        <v>0</v>
      </c>
      <c r="G1131" s="235"/>
      <c r="H1131" s="319">
        <f>F1131*G1131</f>
        <v>0</v>
      </c>
    </row>
    <row r="1132" spans="1:7" ht="15">
      <c r="A1132" s="288"/>
      <c r="B1132" s="293"/>
      <c r="C1132" s="447"/>
      <c r="D1132" s="688"/>
      <c r="E1132" s="688"/>
      <c r="F1132" s="689"/>
      <c r="G1132" s="305"/>
    </row>
    <row r="1133" spans="1:8" ht="42.75">
      <c r="A1133" s="288" t="s">
        <v>2296</v>
      </c>
      <c r="B1133" s="293" t="s">
        <v>2297</v>
      </c>
      <c r="C1133" s="447" t="s">
        <v>61</v>
      </c>
      <c r="D1133" s="688">
        <v>12</v>
      </c>
      <c r="E1133" s="688">
        <v>0</v>
      </c>
      <c r="F1133" s="685">
        <f>D1133-E1133</f>
        <v>12</v>
      </c>
      <c r="G1133" s="235"/>
      <c r="H1133" s="319">
        <f>F1133*G1133</f>
        <v>0</v>
      </c>
    </row>
    <row r="1134" spans="1:7" ht="15">
      <c r="A1134" s="288"/>
      <c r="B1134" s="224"/>
      <c r="C1134" s="410"/>
      <c r="D1134" s="688"/>
      <c r="E1134" s="688"/>
      <c r="F1134" s="689"/>
      <c r="G1134" s="305"/>
    </row>
    <row r="1135" spans="1:8" ht="15">
      <c r="A1135" s="288"/>
      <c r="B1135" s="301" t="str">
        <f>B1011</f>
        <v>TALNO GRETJE</v>
      </c>
      <c r="C1135" s="445" t="s">
        <v>16</v>
      </c>
      <c r="D1135" s="692"/>
      <c r="E1135" s="692"/>
      <c r="F1135" s="693"/>
      <c r="G1135" s="309"/>
      <c r="H1135" s="397">
        <f>SUM(H1011:H1134)</f>
        <v>0</v>
      </c>
    </row>
    <row r="1136" spans="1:7" ht="15">
      <c r="A1136" s="288"/>
      <c r="B1136" s="224"/>
      <c r="C1136" s="410"/>
      <c r="D1136" s="688"/>
      <c r="E1136" s="688"/>
      <c r="F1136" s="689"/>
      <c r="G1136" s="305"/>
    </row>
    <row r="1137" spans="1:8" ht="15">
      <c r="A1137" s="451" t="s">
        <v>1671</v>
      </c>
      <c r="B1137" s="452" t="s">
        <v>1672</v>
      </c>
      <c r="C1137" s="453"/>
      <c r="D1137" s="696"/>
      <c r="E1137" s="696"/>
      <c r="F1137" s="697"/>
      <c r="G1137" s="455"/>
      <c r="H1137" s="333"/>
    </row>
    <row r="1138" spans="1:7" ht="15">
      <c r="A1138" s="291"/>
      <c r="B1138" s="292"/>
      <c r="C1138" s="410"/>
      <c r="D1138" s="688"/>
      <c r="E1138" s="688"/>
      <c r="F1138" s="689"/>
      <c r="G1138" s="305"/>
    </row>
    <row r="1139" spans="1:7" ht="129">
      <c r="A1139" s="288" t="s">
        <v>2298</v>
      </c>
      <c r="B1139" s="224" t="s">
        <v>2299</v>
      </c>
      <c r="C1139" s="410"/>
      <c r="D1139" s="688"/>
      <c r="E1139" s="688"/>
      <c r="F1139" s="689"/>
      <c r="G1139" s="216"/>
    </row>
    <row r="1140" spans="1:7" ht="47.25" customHeight="1">
      <c r="A1140" s="288"/>
      <c r="B1140" s="234" t="s">
        <v>2300</v>
      </c>
      <c r="C1140" s="410"/>
      <c r="D1140" s="688"/>
      <c r="E1140" s="688"/>
      <c r="F1140" s="689"/>
      <c r="G1140" s="216"/>
    </row>
    <row r="1141" spans="1:7" ht="15">
      <c r="A1141" s="288"/>
      <c r="B1141" s="224" t="s">
        <v>2301</v>
      </c>
      <c r="C1141" s="410"/>
      <c r="D1141" s="688"/>
      <c r="E1141" s="688"/>
      <c r="F1141" s="689"/>
      <c r="G1141" s="216"/>
    </row>
    <row r="1142" spans="1:7" ht="15">
      <c r="A1142" s="288"/>
      <c r="B1142" s="224" t="s">
        <v>3415</v>
      </c>
      <c r="C1142" s="410"/>
      <c r="D1142" s="688"/>
      <c r="E1142" s="688"/>
      <c r="F1142" s="689"/>
      <c r="G1142" s="216"/>
    </row>
    <row r="1143" spans="1:7" ht="15">
      <c r="A1143" s="294" t="s">
        <v>1937</v>
      </c>
      <c r="B1143" s="224" t="s">
        <v>2157</v>
      </c>
      <c r="C1143" s="410"/>
      <c r="D1143" s="688"/>
      <c r="E1143" s="688"/>
      <c r="F1143" s="689"/>
      <c r="G1143" s="216"/>
    </row>
    <row r="1144" spans="1:7" ht="15">
      <c r="A1144" s="288"/>
      <c r="B1144" s="224"/>
      <c r="C1144" s="410"/>
      <c r="D1144" s="688"/>
      <c r="E1144" s="688"/>
      <c r="F1144" s="689"/>
      <c r="G1144" s="216"/>
    </row>
    <row r="1145" spans="1:7" ht="15">
      <c r="A1145" s="294" t="s">
        <v>1729</v>
      </c>
      <c r="B1145" s="224" t="s">
        <v>2302</v>
      </c>
      <c r="C1145" s="410"/>
      <c r="D1145" s="688"/>
      <c r="E1145" s="688"/>
      <c r="F1145" s="689"/>
      <c r="G1145" s="216"/>
    </row>
    <row r="1146" spans="1:7" ht="15">
      <c r="A1146" s="288"/>
      <c r="B1146" s="224" t="s">
        <v>2303</v>
      </c>
      <c r="C1146" s="410"/>
      <c r="D1146" s="688"/>
      <c r="E1146" s="688"/>
      <c r="F1146" s="689"/>
      <c r="G1146" s="216"/>
    </row>
    <row r="1147" spans="1:7" ht="15">
      <c r="A1147" s="288"/>
      <c r="B1147" s="224" t="s">
        <v>2304</v>
      </c>
      <c r="C1147" s="410"/>
      <c r="D1147" s="688"/>
      <c r="E1147" s="688"/>
      <c r="F1147" s="689"/>
      <c r="G1147" s="216"/>
    </row>
    <row r="1148" spans="1:7" ht="15">
      <c r="A1148" s="288"/>
      <c r="B1148" s="224" t="s">
        <v>2305</v>
      </c>
      <c r="C1148" s="410"/>
      <c r="D1148" s="688"/>
      <c r="E1148" s="688"/>
      <c r="F1148" s="689"/>
      <c r="G1148" s="216"/>
    </row>
    <row r="1149" spans="1:7" ht="15">
      <c r="A1149" s="288"/>
      <c r="B1149" s="224" t="s">
        <v>2306</v>
      </c>
      <c r="C1149" s="410"/>
      <c r="D1149" s="688"/>
      <c r="E1149" s="688"/>
      <c r="F1149" s="689"/>
      <c r="G1149" s="216"/>
    </row>
    <row r="1150" spans="1:8" ht="15">
      <c r="A1150" s="288"/>
      <c r="B1150" s="224" t="s">
        <v>2307</v>
      </c>
      <c r="C1150" s="410" t="s">
        <v>96</v>
      </c>
      <c r="D1150" s="688">
        <v>5</v>
      </c>
      <c r="E1150" s="688">
        <v>0</v>
      </c>
      <c r="F1150" s="685">
        <f>D1150-E1150</f>
        <v>5</v>
      </c>
      <c r="G1150" s="235"/>
      <c r="H1150" s="319">
        <f>F1150*G1150</f>
        <v>0</v>
      </c>
    </row>
    <row r="1151" spans="1:7" ht="15">
      <c r="A1151" s="288"/>
      <c r="B1151" s="224"/>
      <c r="C1151" s="410"/>
      <c r="D1151" s="688"/>
      <c r="E1151" s="688"/>
      <c r="F1151" s="689"/>
      <c r="G1151" s="216"/>
    </row>
    <row r="1152" spans="1:7" ht="15">
      <c r="A1152" s="294" t="s">
        <v>1729</v>
      </c>
      <c r="B1152" s="224" t="s">
        <v>2308</v>
      </c>
      <c r="C1152" s="410"/>
      <c r="D1152" s="688"/>
      <c r="E1152" s="688"/>
      <c r="F1152" s="689"/>
      <c r="G1152" s="216"/>
    </row>
    <row r="1153" spans="1:7" ht="15">
      <c r="A1153" s="288"/>
      <c r="B1153" s="224" t="s">
        <v>2303</v>
      </c>
      <c r="C1153" s="410"/>
      <c r="D1153" s="688"/>
      <c r="E1153" s="688"/>
      <c r="F1153" s="689"/>
      <c r="G1153" s="216"/>
    </row>
    <row r="1154" spans="1:7" ht="15">
      <c r="A1154" s="288"/>
      <c r="B1154" s="224" t="s">
        <v>2309</v>
      </c>
      <c r="C1154" s="410"/>
      <c r="D1154" s="688"/>
      <c r="E1154" s="688"/>
      <c r="F1154" s="689"/>
      <c r="G1154" s="216"/>
    </row>
    <row r="1155" spans="1:7" ht="15">
      <c r="A1155" s="288"/>
      <c r="B1155" s="224" t="s">
        <v>2305</v>
      </c>
      <c r="C1155" s="410"/>
      <c r="D1155" s="688"/>
      <c r="E1155" s="688"/>
      <c r="F1155" s="689"/>
      <c r="G1155" s="216"/>
    </row>
    <row r="1156" spans="1:7" ht="15">
      <c r="A1156" s="288"/>
      <c r="B1156" s="224" t="s">
        <v>2310</v>
      </c>
      <c r="C1156" s="410"/>
      <c r="D1156" s="688"/>
      <c r="E1156" s="688"/>
      <c r="F1156" s="689"/>
      <c r="G1156" s="216"/>
    </row>
    <row r="1157" spans="1:8" ht="15">
      <c r="A1157" s="288"/>
      <c r="B1157" s="224" t="s">
        <v>2311</v>
      </c>
      <c r="C1157" s="410" t="s">
        <v>96</v>
      </c>
      <c r="D1157" s="688">
        <v>2</v>
      </c>
      <c r="E1157" s="688">
        <v>0</v>
      </c>
      <c r="F1157" s="685">
        <f>D1157-E1157</f>
        <v>2</v>
      </c>
      <c r="G1157" s="235"/>
      <c r="H1157" s="319">
        <f>F1157*G1157</f>
        <v>0</v>
      </c>
    </row>
    <row r="1158" spans="1:7" ht="15">
      <c r="A1158" s="288"/>
      <c r="B1158" s="224"/>
      <c r="C1158" s="410"/>
      <c r="D1158" s="688"/>
      <c r="E1158" s="688"/>
      <c r="F1158" s="689"/>
      <c r="G1158" s="216"/>
    </row>
    <row r="1159" spans="1:7" ht="15">
      <c r="A1159" s="294" t="s">
        <v>1729</v>
      </c>
      <c r="B1159" s="224" t="s">
        <v>2312</v>
      </c>
      <c r="C1159" s="410"/>
      <c r="D1159" s="688"/>
      <c r="E1159" s="688"/>
      <c r="F1159" s="689"/>
      <c r="G1159" s="216"/>
    </row>
    <row r="1160" spans="1:7" ht="15">
      <c r="A1160" s="288"/>
      <c r="B1160" s="224" t="s">
        <v>2303</v>
      </c>
      <c r="C1160" s="410"/>
      <c r="D1160" s="688"/>
      <c r="E1160" s="688"/>
      <c r="F1160" s="689"/>
      <c r="G1160" s="216"/>
    </row>
    <row r="1161" spans="1:7" ht="15">
      <c r="A1161" s="288"/>
      <c r="B1161" s="224" t="s">
        <v>2313</v>
      </c>
      <c r="C1161" s="410"/>
      <c r="D1161" s="688"/>
      <c r="E1161" s="688"/>
      <c r="F1161" s="689"/>
      <c r="G1161" s="216"/>
    </row>
    <row r="1162" spans="1:7" ht="15">
      <c r="A1162" s="288"/>
      <c r="B1162" s="224" t="s">
        <v>2305</v>
      </c>
      <c r="C1162" s="410"/>
      <c r="D1162" s="688"/>
      <c r="E1162" s="688"/>
      <c r="F1162" s="689"/>
      <c r="G1162" s="216"/>
    </row>
    <row r="1163" spans="1:7" ht="15">
      <c r="A1163" s="288"/>
      <c r="B1163" s="224" t="s">
        <v>2314</v>
      </c>
      <c r="C1163" s="410"/>
      <c r="D1163" s="688"/>
      <c r="E1163" s="688"/>
      <c r="F1163" s="689"/>
      <c r="G1163" s="216"/>
    </row>
    <row r="1164" spans="1:8" ht="15">
      <c r="A1164" s="288"/>
      <c r="B1164" s="224" t="s">
        <v>2315</v>
      </c>
      <c r="C1164" s="410" t="s">
        <v>96</v>
      </c>
      <c r="D1164" s="688">
        <v>3</v>
      </c>
      <c r="E1164" s="688">
        <v>0</v>
      </c>
      <c r="F1164" s="685">
        <f>D1164-E1164</f>
        <v>3</v>
      </c>
      <c r="G1164" s="235"/>
      <c r="H1164" s="319">
        <f>F1164*G1164</f>
        <v>0</v>
      </c>
    </row>
    <row r="1165" spans="1:7" ht="15">
      <c r="A1165" s="288"/>
      <c r="B1165" s="224"/>
      <c r="C1165" s="410"/>
      <c r="D1165" s="688"/>
      <c r="E1165" s="688"/>
      <c r="F1165" s="689"/>
      <c r="G1165" s="216"/>
    </row>
    <row r="1166" spans="1:7" ht="29.25">
      <c r="A1166" s="288" t="s">
        <v>2316</v>
      </c>
      <c r="B1166" s="224" t="s">
        <v>3416</v>
      </c>
      <c r="C1166" s="410"/>
      <c r="D1166" s="688"/>
      <c r="E1166" s="688"/>
      <c r="F1166" s="689"/>
      <c r="G1166" s="216"/>
    </row>
    <row r="1167" spans="1:7" ht="15">
      <c r="A1167" s="289" t="s">
        <v>1727</v>
      </c>
      <c r="B1167" s="224"/>
      <c r="C1167" s="410"/>
      <c r="D1167" s="688"/>
      <c r="E1167" s="688"/>
      <c r="F1167" s="689"/>
      <c r="G1167" s="216"/>
    </row>
    <row r="1168" spans="1:8" ht="15">
      <c r="A1168" s="289" t="s">
        <v>1713</v>
      </c>
      <c r="B1168" s="224" t="s">
        <v>1785</v>
      </c>
      <c r="C1168" s="410" t="s">
        <v>96</v>
      </c>
      <c r="D1168" s="688">
        <v>14</v>
      </c>
      <c r="E1168" s="688">
        <v>0</v>
      </c>
      <c r="F1168" s="685">
        <f>D1168-E1168</f>
        <v>14</v>
      </c>
      <c r="G1168" s="235"/>
      <c r="H1168" s="319">
        <f>F1168*G1168</f>
        <v>0</v>
      </c>
    </row>
    <row r="1169" spans="1:8" ht="15">
      <c r="A1169" s="289" t="s">
        <v>1713</v>
      </c>
      <c r="B1169" s="224" t="s">
        <v>1878</v>
      </c>
      <c r="C1169" s="410" t="s">
        <v>96</v>
      </c>
      <c r="D1169" s="688">
        <v>6</v>
      </c>
      <c r="E1169" s="688">
        <v>0</v>
      </c>
      <c r="F1169" s="685">
        <f>D1169-E1169</f>
        <v>6</v>
      </c>
      <c r="G1169" s="235"/>
      <c r="H1169" s="319">
        <f>F1169*G1169</f>
        <v>0</v>
      </c>
    </row>
    <row r="1170" spans="1:7" ht="15">
      <c r="A1170" s="289"/>
      <c r="B1170" s="224"/>
      <c r="C1170" s="410"/>
      <c r="D1170" s="688"/>
      <c r="E1170" s="688"/>
      <c r="F1170" s="689"/>
      <c r="G1170" s="216"/>
    </row>
    <row r="1171" spans="1:7" ht="28.5">
      <c r="A1171" s="288" t="s">
        <v>2317</v>
      </c>
      <c r="B1171" s="303" t="s">
        <v>2318</v>
      </c>
      <c r="C1171" s="305"/>
      <c r="D1171" s="684"/>
      <c r="E1171" s="684"/>
      <c r="F1171" s="685"/>
      <c r="G1171" s="216"/>
    </row>
    <row r="1172" spans="1:7" ht="15">
      <c r="A1172" s="304" t="s">
        <v>1727</v>
      </c>
      <c r="B1172" s="303" t="s">
        <v>1892</v>
      </c>
      <c r="C1172" s="305"/>
      <c r="D1172" s="684"/>
      <c r="E1172" s="684"/>
      <c r="F1172" s="685"/>
      <c r="G1172" s="216"/>
    </row>
    <row r="1173" spans="1:8" ht="15">
      <c r="A1173" s="304" t="s">
        <v>1713</v>
      </c>
      <c r="B1173" s="303" t="s">
        <v>2319</v>
      </c>
      <c r="C1173" s="305" t="s">
        <v>96</v>
      </c>
      <c r="D1173" s="688">
        <v>9</v>
      </c>
      <c r="E1173" s="688">
        <v>0</v>
      </c>
      <c r="F1173" s="685">
        <f>D1173-E1173</f>
        <v>9</v>
      </c>
      <c r="G1173" s="235"/>
      <c r="H1173" s="319">
        <f>F1173*G1173</f>
        <v>0</v>
      </c>
    </row>
    <row r="1174" spans="1:8" ht="15">
      <c r="A1174" s="304" t="s">
        <v>1713</v>
      </c>
      <c r="B1174" s="303" t="s">
        <v>2320</v>
      </c>
      <c r="C1174" s="305" t="s">
        <v>96</v>
      </c>
      <c r="D1174" s="688">
        <v>3</v>
      </c>
      <c r="E1174" s="688">
        <v>0</v>
      </c>
      <c r="F1174" s="685">
        <f>D1174-E1174</f>
        <v>3</v>
      </c>
      <c r="G1174" s="235"/>
      <c r="H1174" s="319">
        <f>F1174*G1174</f>
        <v>0</v>
      </c>
    </row>
    <row r="1175" spans="1:7" ht="15">
      <c r="A1175" s="288"/>
      <c r="B1175" s="303"/>
      <c r="C1175" s="305"/>
      <c r="D1175" s="684"/>
      <c r="E1175" s="684"/>
      <c r="F1175" s="685"/>
      <c r="G1175" s="216"/>
    </row>
    <row r="1176" spans="1:7" ht="28.5">
      <c r="A1176" s="288" t="s">
        <v>2321</v>
      </c>
      <c r="B1176" s="303" t="s">
        <v>2322</v>
      </c>
      <c r="C1176" s="305"/>
      <c r="D1176" s="684"/>
      <c r="E1176" s="684"/>
      <c r="F1176" s="685"/>
      <c r="G1176" s="216"/>
    </row>
    <row r="1177" spans="1:7" ht="15">
      <c r="A1177" s="304" t="s">
        <v>1727</v>
      </c>
      <c r="B1177" s="303" t="s">
        <v>1892</v>
      </c>
      <c r="C1177" s="305"/>
      <c r="D1177" s="684"/>
      <c r="E1177" s="684"/>
      <c r="F1177" s="685"/>
      <c r="G1177" s="216"/>
    </row>
    <row r="1178" spans="1:7" ht="15">
      <c r="A1178" s="304" t="s">
        <v>1713</v>
      </c>
      <c r="B1178" s="303" t="s">
        <v>2323</v>
      </c>
      <c r="C1178" s="305"/>
      <c r="D1178" s="684"/>
      <c r="E1178" s="684"/>
      <c r="F1178" s="685"/>
      <c r="G1178" s="216"/>
    </row>
    <row r="1179" spans="1:8" ht="15">
      <c r="A1179" s="304"/>
      <c r="B1179" s="303" t="s">
        <v>2018</v>
      </c>
      <c r="C1179" s="305" t="s">
        <v>96</v>
      </c>
      <c r="D1179" s="688">
        <v>10</v>
      </c>
      <c r="E1179" s="688">
        <v>0</v>
      </c>
      <c r="F1179" s="685">
        <f>D1179-E1179</f>
        <v>10</v>
      </c>
      <c r="G1179" s="235"/>
      <c r="H1179" s="319">
        <f>F1179*G1179</f>
        <v>0</v>
      </c>
    </row>
    <row r="1180" spans="1:7" ht="15">
      <c r="A1180" s="304"/>
      <c r="B1180" s="303"/>
      <c r="C1180" s="305"/>
      <c r="D1180" s="684"/>
      <c r="E1180" s="684"/>
      <c r="F1180" s="685"/>
      <c r="G1180" s="216"/>
    </row>
    <row r="1181" spans="1:7" ht="43.5">
      <c r="A1181" s="288" t="s">
        <v>2324</v>
      </c>
      <c r="B1181" s="224" t="s">
        <v>3417</v>
      </c>
      <c r="C1181" s="410"/>
      <c r="D1181" s="688"/>
      <c r="E1181" s="688"/>
      <c r="F1181" s="689"/>
      <c r="G1181" s="216"/>
    </row>
    <row r="1182" spans="1:7" ht="15">
      <c r="A1182" s="289" t="s">
        <v>1727</v>
      </c>
      <c r="B1182" s="224"/>
      <c r="C1182" s="410"/>
      <c r="D1182" s="688"/>
      <c r="E1182" s="688"/>
      <c r="F1182" s="689"/>
      <c r="G1182" s="216"/>
    </row>
    <row r="1183" spans="1:7" ht="15">
      <c r="A1183" s="289" t="s">
        <v>1713</v>
      </c>
      <c r="B1183" s="224" t="s">
        <v>2325</v>
      </c>
      <c r="C1183" s="410"/>
      <c r="D1183" s="688"/>
      <c r="E1183" s="688"/>
      <c r="F1183" s="689"/>
      <c r="G1183" s="216"/>
    </row>
    <row r="1184" spans="1:8" ht="15">
      <c r="A1184" s="289"/>
      <c r="B1184" s="224" t="s">
        <v>2326</v>
      </c>
      <c r="C1184" s="410" t="s">
        <v>96</v>
      </c>
      <c r="D1184" s="688">
        <v>10</v>
      </c>
      <c r="E1184" s="688">
        <v>0</v>
      </c>
      <c r="F1184" s="685">
        <f>D1184-E1184</f>
        <v>10</v>
      </c>
      <c r="G1184" s="235"/>
      <c r="H1184" s="319">
        <f>F1184*G1184</f>
        <v>0</v>
      </c>
    </row>
    <row r="1185" spans="1:7" ht="15">
      <c r="A1185" s="289"/>
      <c r="B1185" s="224"/>
      <c r="C1185" s="410"/>
      <c r="D1185" s="688"/>
      <c r="E1185" s="688"/>
      <c r="F1185" s="689"/>
      <c r="G1185" s="216"/>
    </row>
    <row r="1186" spans="1:7" ht="87" customHeight="1">
      <c r="A1186" s="288" t="s">
        <v>2327</v>
      </c>
      <c r="B1186" s="293" t="s">
        <v>2328</v>
      </c>
      <c r="C1186" s="410"/>
      <c r="D1186" s="688"/>
      <c r="E1186" s="688"/>
      <c r="F1186" s="689"/>
      <c r="G1186" s="216"/>
    </row>
    <row r="1187" spans="1:7" ht="15">
      <c r="A1187" s="289" t="s">
        <v>1727</v>
      </c>
      <c r="B1187" s="293" t="s">
        <v>1976</v>
      </c>
      <c r="C1187" s="410"/>
      <c r="D1187" s="688"/>
      <c r="E1187" s="688"/>
      <c r="F1187" s="689"/>
      <c r="G1187" s="216"/>
    </row>
    <row r="1188" spans="1:8" ht="15">
      <c r="A1188" s="289" t="s">
        <v>1713</v>
      </c>
      <c r="B1188" s="224" t="s">
        <v>2329</v>
      </c>
      <c r="C1188" s="410" t="s">
        <v>304</v>
      </c>
      <c r="D1188" s="688">
        <v>75</v>
      </c>
      <c r="E1188" s="688">
        <v>75</v>
      </c>
      <c r="F1188" s="685">
        <f>D1188-E1188</f>
        <v>0</v>
      </c>
      <c r="G1188" s="235"/>
      <c r="H1188" s="319">
        <f>F1188*G1188</f>
        <v>0</v>
      </c>
    </row>
    <row r="1189" spans="1:7" ht="15">
      <c r="A1189" s="294"/>
      <c r="B1189" s="224"/>
      <c r="C1189" s="410"/>
      <c r="D1189" s="688"/>
      <c r="E1189" s="688"/>
      <c r="F1189" s="689"/>
      <c r="G1189" s="216"/>
    </row>
    <row r="1190" spans="1:7" ht="86.25">
      <c r="A1190" s="288" t="s">
        <v>2330</v>
      </c>
      <c r="B1190" s="224" t="s">
        <v>3418</v>
      </c>
      <c r="C1190" s="410"/>
      <c r="D1190" s="688"/>
      <c r="E1190" s="688"/>
      <c r="F1190" s="689"/>
      <c r="G1190" s="216"/>
    </row>
    <row r="1191" spans="1:7" ht="15">
      <c r="A1191" s="294" t="s">
        <v>1937</v>
      </c>
      <c r="B1191" s="224" t="s">
        <v>2259</v>
      </c>
      <c r="C1191" s="410"/>
      <c r="D1191" s="688"/>
      <c r="E1191" s="688"/>
      <c r="F1191" s="689"/>
      <c r="G1191" s="216"/>
    </row>
    <row r="1192" spans="1:8" ht="15">
      <c r="A1192" s="294" t="s">
        <v>1729</v>
      </c>
      <c r="B1192" s="224" t="s">
        <v>2331</v>
      </c>
      <c r="C1192" s="410" t="s">
        <v>304</v>
      </c>
      <c r="D1192" s="688">
        <v>15</v>
      </c>
      <c r="E1192" s="688">
        <v>15</v>
      </c>
      <c r="F1192" s="685">
        <f>D1192-E1192</f>
        <v>0</v>
      </c>
      <c r="G1192" s="235"/>
      <c r="H1192" s="319">
        <f>F1192*G1192</f>
        <v>0</v>
      </c>
    </row>
    <row r="1193" spans="1:8" ht="15">
      <c r="A1193" s="294" t="s">
        <v>1729</v>
      </c>
      <c r="B1193" s="224" t="s">
        <v>2332</v>
      </c>
      <c r="C1193" s="410" t="s">
        <v>304</v>
      </c>
      <c r="D1193" s="688">
        <v>25</v>
      </c>
      <c r="E1193" s="688">
        <v>25</v>
      </c>
      <c r="F1193" s="685">
        <f>D1193-E1193</f>
        <v>0</v>
      </c>
      <c r="G1193" s="235"/>
      <c r="H1193" s="319">
        <f>F1193*G1193</f>
        <v>0</v>
      </c>
    </row>
    <row r="1194" spans="1:8" ht="15">
      <c r="A1194" s="294" t="s">
        <v>1729</v>
      </c>
      <c r="B1194" s="224" t="s">
        <v>2333</v>
      </c>
      <c r="C1194" s="410" t="s">
        <v>304</v>
      </c>
      <c r="D1194" s="688">
        <v>30</v>
      </c>
      <c r="E1194" s="688">
        <v>30</v>
      </c>
      <c r="F1194" s="685">
        <f>D1194-E1194</f>
        <v>0</v>
      </c>
      <c r="G1194" s="235"/>
      <c r="H1194" s="319">
        <f>F1194*G1194</f>
        <v>0</v>
      </c>
    </row>
    <row r="1195" spans="1:8" ht="15">
      <c r="A1195" s="294" t="s">
        <v>1729</v>
      </c>
      <c r="B1195" s="224" t="s">
        <v>2334</v>
      </c>
      <c r="C1195" s="410" t="s">
        <v>304</v>
      </c>
      <c r="D1195" s="688">
        <v>35</v>
      </c>
      <c r="E1195" s="688">
        <v>35</v>
      </c>
      <c r="F1195" s="685">
        <f>D1195-E1195</f>
        <v>0</v>
      </c>
      <c r="G1195" s="235"/>
      <c r="H1195" s="319">
        <f>F1195*G1195</f>
        <v>0</v>
      </c>
    </row>
    <row r="1196" spans="1:8" ht="15">
      <c r="A1196" s="294" t="s">
        <v>1729</v>
      </c>
      <c r="B1196" s="224" t="s">
        <v>2335</v>
      </c>
      <c r="C1196" s="410" t="s">
        <v>304</v>
      </c>
      <c r="D1196" s="688">
        <v>50</v>
      </c>
      <c r="E1196" s="688">
        <v>50</v>
      </c>
      <c r="F1196" s="685">
        <f>D1196-E1196</f>
        <v>0</v>
      </c>
      <c r="G1196" s="235"/>
      <c r="H1196" s="319">
        <f>F1196*G1196</f>
        <v>0</v>
      </c>
    </row>
    <row r="1197" spans="1:7" ht="15">
      <c r="A1197" s="289"/>
      <c r="B1197" s="224"/>
      <c r="C1197" s="410"/>
      <c r="D1197" s="688"/>
      <c r="E1197" s="688"/>
      <c r="F1197" s="689"/>
      <c r="G1197" s="216"/>
    </row>
    <row r="1198" spans="1:7" ht="86.25">
      <c r="A1198" s="288" t="s">
        <v>2336</v>
      </c>
      <c r="B1198" s="224" t="s">
        <v>3361</v>
      </c>
      <c r="C1198" s="410"/>
      <c r="D1198" s="688"/>
      <c r="E1198" s="688"/>
      <c r="F1198" s="689"/>
      <c r="G1198" s="216"/>
    </row>
    <row r="1199" spans="1:7" ht="15">
      <c r="A1199" s="289" t="s">
        <v>1727</v>
      </c>
      <c r="B1199" s="224" t="s">
        <v>1953</v>
      </c>
      <c r="C1199" s="410"/>
      <c r="D1199" s="688"/>
      <c r="E1199" s="688"/>
      <c r="F1199" s="689"/>
      <c r="G1199" s="216"/>
    </row>
    <row r="1200" spans="1:8" ht="15">
      <c r="A1200" s="289" t="s">
        <v>1713</v>
      </c>
      <c r="B1200" s="224" t="s">
        <v>2337</v>
      </c>
      <c r="C1200" s="410" t="s">
        <v>304</v>
      </c>
      <c r="D1200" s="688">
        <f>15+25</f>
        <v>40</v>
      </c>
      <c r="E1200" s="688">
        <f>15+25</f>
        <v>40</v>
      </c>
      <c r="F1200" s="685">
        <f>D1200-E1200</f>
        <v>0</v>
      </c>
      <c r="G1200" s="235"/>
      <c r="H1200" s="319">
        <f>F1200*G1200</f>
        <v>0</v>
      </c>
    </row>
    <row r="1201" spans="1:8" ht="15">
      <c r="A1201" s="289" t="s">
        <v>1713</v>
      </c>
      <c r="B1201" s="224" t="s">
        <v>1960</v>
      </c>
      <c r="C1201" s="410" t="s">
        <v>304</v>
      </c>
      <c r="D1201" s="688">
        <v>30</v>
      </c>
      <c r="E1201" s="688">
        <v>30</v>
      </c>
      <c r="F1201" s="685">
        <f>D1201-E1201</f>
        <v>0</v>
      </c>
      <c r="G1201" s="235"/>
      <c r="H1201" s="319">
        <f>F1201*G1201</f>
        <v>0</v>
      </c>
    </row>
    <row r="1202" spans="1:7" ht="15">
      <c r="A1202" s="289"/>
      <c r="B1202" s="224"/>
      <c r="C1202" s="410"/>
      <c r="D1202" s="688"/>
      <c r="E1202" s="688"/>
      <c r="F1202" s="689"/>
      <c r="G1202" s="216"/>
    </row>
    <row r="1203" spans="1:7" ht="86.25">
      <c r="A1203" s="288" t="s">
        <v>2338</v>
      </c>
      <c r="B1203" s="224" t="s">
        <v>3412</v>
      </c>
      <c r="C1203" s="410"/>
      <c r="D1203" s="688"/>
      <c r="E1203" s="688"/>
      <c r="F1203" s="689"/>
      <c r="G1203" s="216"/>
    </row>
    <row r="1204" spans="1:7" ht="15">
      <c r="A1204" s="289" t="s">
        <v>1727</v>
      </c>
      <c r="B1204" s="224" t="s">
        <v>1953</v>
      </c>
      <c r="C1204" s="410"/>
      <c r="D1204" s="688"/>
      <c r="E1204" s="688"/>
      <c r="F1204" s="689"/>
      <c r="G1204" s="216"/>
    </row>
    <row r="1205" spans="1:8" ht="15">
      <c r="A1205" s="289" t="s">
        <v>1713</v>
      </c>
      <c r="B1205" s="224" t="s">
        <v>2290</v>
      </c>
      <c r="C1205" s="410" t="s">
        <v>304</v>
      </c>
      <c r="D1205" s="688">
        <v>35</v>
      </c>
      <c r="E1205" s="688">
        <v>35</v>
      </c>
      <c r="F1205" s="685">
        <f>D1205-E1205</f>
        <v>0</v>
      </c>
      <c r="G1205" s="235"/>
      <c r="H1205" s="319">
        <f>F1205*G1205</f>
        <v>0</v>
      </c>
    </row>
    <row r="1206" spans="1:8" ht="15">
      <c r="A1206" s="289" t="s">
        <v>1713</v>
      </c>
      <c r="B1206" s="224" t="s">
        <v>2291</v>
      </c>
      <c r="C1206" s="410" t="s">
        <v>304</v>
      </c>
      <c r="D1206" s="688">
        <v>50</v>
      </c>
      <c r="E1206" s="688">
        <v>50</v>
      </c>
      <c r="F1206" s="685">
        <f>D1206-E1206</f>
        <v>0</v>
      </c>
      <c r="G1206" s="235"/>
      <c r="H1206" s="319">
        <f>F1206*G1206</f>
        <v>0</v>
      </c>
    </row>
    <row r="1207" spans="1:7" ht="15">
      <c r="A1207" s="288"/>
      <c r="B1207" s="224"/>
      <c r="C1207" s="410"/>
      <c r="D1207" s="688"/>
      <c r="E1207" s="688"/>
      <c r="F1207" s="689"/>
      <c r="G1207" s="305"/>
    </row>
    <row r="1208" spans="1:8" ht="15">
      <c r="A1208" s="288"/>
      <c r="B1208" s="301" t="str">
        <f>B1137</f>
        <v>RAZVOD KONVEKTORJEV</v>
      </c>
      <c r="C1208" s="445" t="s">
        <v>16</v>
      </c>
      <c r="D1208" s="692"/>
      <c r="E1208" s="692"/>
      <c r="F1208" s="693"/>
      <c r="G1208" s="309"/>
      <c r="H1208" s="397">
        <f>SUM(H1137:H1207)</f>
        <v>0</v>
      </c>
    </row>
    <row r="1209" spans="1:7" ht="15">
      <c r="A1209" s="288"/>
      <c r="B1209" s="224"/>
      <c r="C1209" s="410"/>
      <c r="D1209" s="688"/>
      <c r="E1209" s="688"/>
      <c r="F1209" s="689"/>
      <c r="G1209" s="305"/>
    </row>
    <row r="1210" spans="1:7" ht="15">
      <c r="A1210" s="288"/>
      <c r="B1210" s="224"/>
      <c r="C1210" s="410"/>
      <c r="D1210" s="688"/>
      <c r="E1210" s="688"/>
      <c r="F1210" s="689"/>
      <c r="G1210" s="305"/>
    </row>
    <row r="1211" spans="1:8" ht="15">
      <c r="A1211" s="451" t="s">
        <v>1673</v>
      </c>
      <c r="B1211" s="452" t="s">
        <v>1674</v>
      </c>
      <c r="C1211" s="453"/>
      <c r="D1211" s="696"/>
      <c r="E1211" s="696"/>
      <c r="F1211" s="697"/>
      <c r="G1211" s="454"/>
      <c r="H1211" s="333"/>
    </row>
    <row r="1212" spans="1:7" ht="15">
      <c r="A1212" s="291" t="s">
        <v>1675</v>
      </c>
      <c r="B1212" s="292" t="s">
        <v>1676</v>
      </c>
      <c r="C1212" s="410"/>
      <c r="D1212" s="688"/>
      <c r="E1212" s="688"/>
      <c r="F1212" s="689"/>
      <c r="G1212" s="216"/>
    </row>
    <row r="1213" spans="1:7" ht="15">
      <c r="A1213" s="288"/>
      <c r="B1213" s="224"/>
      <c r="C1213" s="410"/>
      <c r="D1213" s="688"/>
      <c r="E1213" s="688"/>
      <c r="F1213" s="689"/>
      <c r="G1213" s="216"/>
    </row>
    <row r="1214" spans="1:7" ht="143.25">
      <c r="A1214" s="288" t="s">
        <v>2339</v>
      </c>
      <c r="B1214" s="224" t="s">
        <v>2340</v>
      </c>
      <c r="C1214" s="410"/>
      <c r="D1214" s="688"/>
      <c r="E1214" s="688"/>
      <c r="F1214" s="689"/>
      <c r="G1214" s="216"/>
    </row>
    <row r="1215" spans="1:7" ht="15">
      <c r="A1215" s="294" t="s">
        <v>1937</v>
      </c>
      <c r="B1215" s="224" t="s">
        <v>2341</v>
      </c>
      <c r="C1215" s="410"/>
      <c r="D1215" s="688"/>
      <c r="E1215" s="688"/>
      <c r="F1215" s="689"/>
      <c r="G1215" s="216"/>
    </row>
    <row r="1216" spans="1:7" ht="15">
      <c r="A1216" s="294" t="s">
        <v>1729</v>
      </c>
      <c r="B1216" s="224" t="s">
        <v>2342</v>
      </c>
      <c r="C1216" s="410"/>
      <c r="D1216" s="688"/>
      <c r="E1216" s="688"/>
      <c r="F1216" s="689"/>
      <c r="G1216" s="216"/>
    </row>
    <row r="1217" spans="1:7" ht="15">
      <c r="A1217" s="294"/>
      <c r="B1217" s="224" t="s">
        <v>2343</v>
      </c>
      <c r="C1217" s="410"/>
      <c r="D1217" s="688"/>
      <c r="E1217" s="688"/>
      <c r="F1217" s="689"/>
      <c r="G1217" s="216"/>
    </row>
    <row r="1218" spans="1:8" ht="15">
      <c r="A1218" s="288"/>
      <c r="B1218" s="224" t="s">
        <v>2344</v>
      </c>
      <c r="C1218" s="410" t="s">
        <v>96</v>
      </c>
      <c r="D1218" s="688">
        <v>1</v>
      </c>
      <c r="E1218" s="688">
        <v>0</v>
      </c>
      <c r="F1218" s="685">
        <f>D1218-E1218</f>
        <v>1</v>
      </c>
      <c r="G1218" s="235"/>
      <c r="H1218" s="319">
        <f>F1218*G1218</f>
        <v>0</v>
      </c>
    </row>
    <row r="1219" spans="1:7" ht="15">
      <c r="A1219" s="288"/>
      <c r="B1219" s="224"/>
      <c r="C1219" s="410"/>
      <c r="D1219" s="688"/>
      <c r="E1219" s="688"/>
      <c r="F1219" s="689"/>
      <c r="G1219" s="216"/>
    </row>
    <row r="1220" spans="1:7" ht="114.75">
      <c r="A1220" s="288" t="s">
        <v>2345</v>
      </c>
      <c r="B1220" s="224" t="s">
        <v>2346</v>
      </c>
      <c r="C1220" s="410"/>
      <c r="D1220" s="688"/>
      <c r="E1220" s="688"/>
      <c r="F1220" s="689"/>
      <c r="G1220" s="216"/>
    </row>
    <row r="1221" spans="1:7" ht="15">
      <c r="A1221" s="294" t="s">
        <v>1937</v>
      </c>
      <c r="B1221" s="224" t="s">
        <v>2341</v>
      </c>
      <c r="C1221" s="410"/>
      <c r="D1221" s="688"/>
      <c r="E1221" s="688"/>
      <c r="F1221" s="689"/>
      <c r="G1221" s="216"/>
    </row>
    <row r="1222" spans="1:7" ht="15">
      <c r="A1222" s="294" t="s">
        <v>1729</v>
      </c>
      <c r="B1222" s="224" t="s">
        <v>2347</v>
      </c>
      <c r="C1222" s="410"/>
      <c r="D1222" s="688"/>
      <c r="E1222" s="688"/>
      <c r="F1222" s="689"/>
      <c r="G1222" s="216"/>
    </row>
    <row r="1223" spans="1:7" ht="15">
      <c r="A1223" s="294"/>
      <c r="B1223" s="224" t="s">
        <v>2343</v>
      </c>
      <c r="C1223" s="410"/>
      <c r="D1223" s="688"/>
      <c r="E1223" s="688"/>
      <c r="F1223" s="689"/>
      <c r="G1223" s="216"/>
    </row>
    <row r="1224" spans="1:7" ht="15">
      <c r="A1224" s="294"/>
      <c r="B1224" s="224" t="s">
        <v>2348</v>
      </c>
      <c r="C1224" s="410"/>
      <c r="D1224" s="688"/>
      <c r="E1224" s="688"/>
      <c r="F1224" s="689"/>
      <c r="G1224" s="216"/>
    </row>
    <row r="1225" spans="1:8" ht="15">
      <c r="A1225" s="288"/>
      <c r="B1225" s="224" t="s">
        <v>2349</v>
      </c>
      <c r="C1225" s="410" t="s">
        <v>96</v>
      </c>
      <c r="D1225" s="688">
        <v>1</v>
      </c>
      <c r="E1225" s="688">
        <v>0</v>
      </c>
      <c r="F1225" s="685">
        <f>D1225-E1225</f>
        <v>1</v>
      </c>
      <c r="G1225" s="235"/>
      <c r="H1225" s="319">
        <f>F1225*G1225</f>
        <v>0</v>
      </c>
    </row>
    <row r="1226" spans="1:7" ht="15">
      <c r="A1226" s="288"/>
      <c r="B1226" s="224"/>
      <c r="C1226" s="410"/>
      <c r="D1226" s="688"/>
      <c r="E1226" s="688"/>
      <c r="F1226" s="689"/>
      <c r="G1226" s="216"/>
    </row>
    <row r="1227" spans="1:7" ht="29.25">
      <c r="A1227" s="288" t="s">
        <v>2350</v>
      </c>
      <c r="B1227" s="224" t="s">
        <v>3419</v>
      </c>
      <c r="C1227" s="410"/>
      <c r="D1227" s="688"/>
      <c r="E1227" s="688"/>
      <c r="F1227" s="689"/>
      <c r="G1227" s="216"/>
    </row>
    <row r="1228" spans="1:7" ht="15">
      <c r="A1228" s="294" t="s">
        <v>1937</v>
      </c>
      <c r="B1228" s="224" t="s">
        <v>2341</v>
      </c>
      <c r="C1228" s="410"/>
      <c r="D1228" s="688"/>
      <c r="E1228" s="688"/>
      <c r="F1228" s="689"/>
      <c r="G1228" s="216"/>
    </row>
    <row r="1229" spans="1:8" ht="15">
      <c r="A1229" s="294" t="s">
        <v>1729</v>
      </c>
      <c r="B1229" s="224"/>
      <c r="C1229" s="410" t="s">
        <v>96</v>
      </c>
      <c r="D1229" s="688">
        <v>1</v>
      </c>
      <c r="E1229" s="688">
        <v>0</v>
      </c>
      <c r="F1229" s="685">
        <f>D1229-E1229</f>
        <v>1</v>
      </c>
      <c r="G1229" s="235"/>
      <c r="H1229" s="319">
        <f>F1229*G1229</f>
        <v>0</v>
      </c>
    </row>
    <row r="1230" spans="1:7" ht="15">
      <c r="A1230" s="288"/>
      <c r="B1230" s="224"/>
      <c r="C1230" s="410"/>
      <c r="D1230" s="688"/>
      <c r="E1230" s="688"/>
      <c r="F1230" s="689"/>
      <c r="G1230" s="216"/>
    </row>
    <row r="1231" spans="1:8" ht="43.5">
      <c r="A1231" s="288" t="s">
        <v>2351</v>
      </c>
      <c r="B1231" s="224" t="s">
        <v>3420</v>
      </c>
      <c r="C1231" s="410" t="s">
        <v>96</v>
      </c>
      <c r="D1231" s="688">
        <v>1</v>
      </c>
      <c r="E1231" s="688">
        <v>0</v>
      </c>
      <c r="F1231" s="685">
        <f>D1231-E1231</f>
        <v>1</v>
      </c>
      <c r="G1231" s="235"/>
      <c r="H1231" s="319">
        <f>F1231*G1231</f>
        <v>0</v>
      </c>
    </row>
    <row r="1232" spans="1:7" ht="15">
      <c r="A1232" s="288"/>
      <c r="B1232" s="224"/>
      <c r="C1232" s="410"/>
      <c r="D1232" s="688"/>
      <c r="E1232" s="688"/>
      <c r="F1232" s="689"/>
      <c r="G1232" s="216"/>
    </row>
    <row r="1233" spans="1:7" ht="85.5">
      <c r="A1233" s="288" t="s">
        <v>2352</v>
      </c>
      <c r="B1233" s="234" t="s">
        <v>3421</v>
      </c>
      <c r="C1233" s="410"/>
      <c r="D1233" s="688"/>
      <c r="E1233" s="688"/>
      <c r="F1233" s="689"/>
      <c r="G1233" s="216"/>
    </row>
    <row r="1234" spans="1:7" ht="15">
      <c r="A1234" s="294" t="s">
        <v>1937</v>
      </c>
      <c r="B1234" s="224" t="s">
        <v>2341</v>
      </c>
      <c r="C1234" s="410"/>
      <c r="D1234" s="688"/>
      <c r="E1234" s="688"/>
      <c r="F1234" s="689"/>
      <c r="G1234" s="216"/>
    </row>
    <row r="1235" spans="1:8" ht="15">
      <c r="A1235" s="294" t="s">
        <v>1729</v>
      </c>
      <c r="B1235" s="224" t="s">
        <v>2353</v>
      </c>
      <c r="C1235" s="410" t="s">
        <v>304</v>
      </c>
      <c r="D1235" s="688">
        <v>4</v>
      </c>
      <c r="E1235" s="688">
        <v>4</v>
      </c>
      <c r="F1235" s="685">
        <f>D1235-E1235</f>
        <v>0</v>
      </c>
      <c r="G1235" s="235"/>
      <c r="H1235" s="319">
        <f>F1235*G1235</f>
        <v>0</v>
      </c>
    </row>
    <row r="1236" spans="1:8" ht="15">
      <c r="A1236" s="294" t="s">
        <v>1729</v>
      </c>
      <c r="B1236" s="224" t="s">
        <v>2354</v>
      </c>
      <c r="C1236" s="410" t="s">
        <v>304</v>
      </c>
      <c r="D1236" s="688">
        <v>4</v>
      </c>
      <c r="E1236" s="688">
        <v>4</v>
      </c>
      <c r="F1236" s="685">
        <f>D1236-E1236</f>
        <v>0</v>
      </c>
      <c r="G1236" s="235"/>
      <c r="H1236" s="319">
        <f>F1236*G1236</f>
        <v>0</v>
      </c>
    </row>
    <row r="1237" spans="1:7" ht="15">
      <c r="A1237" s="288"/>
      <c r="B1237" s="224"/>
      <c r="C1237" s="410"/>
      <c r="D1237" s="688"/>
      <c r="E1237" s="688"/>
      <c r="F1237" s="689"/>
      <c r="G1237" s="216"/>
    </row>
    <row r="1238" spans="1:7" ht="29.25">
      <c r="A1238" s="288" t="s">
        <v>2355</v>
      </c>
      <c r="B1238" s="224" t="s">
        <v>3422</v>
      </c>
      <c r="C1238" s="410"/>
      <c r="D1238" s="688"/>
      <c r="E1238" s="688"/>
      <c r="F1238" s="689"/>
      <c r="G1238" s="216"/>
    </row>
    <row r="1239" spans="1:7" ht="15">
      <c r="A1239" s="294" t="s">
        <v>1729</v>
      </c>
      <c r="B1239" s="224" t="s">
        <v>2325</v>
      </c>
      <c r="C1239" s="410"/>
      <c r="D1239" s="688"/>
      <c r="E1239" s="688"/>
      <c r="F1239" s="689"/>
      <c r="G1239" s="216"/>
    </row>
    <row r="1240" spans="1:8" ht="15">
      <c r="A1240" s="294"/>
      <c r="B1240" s="224" t="s">
        <v>2326</v>
      </c>
      <c r="C1240" s="410" t="s">
        <v>96</v>
      </c>
      <c r="D1240" s="688">
        <v>1</v>
      </c>
      <c r="E1240" s="688">
        <v>1</v>
      </c>
      <c r="F1240" s="685">
        <f>D1240-E1240</f>
        <v>0</v>
      </c>
      <c r="G1240" s="235"/>
      <c r="H1240" s="319">
        <f>F1240*G1240</f>
        <v>0</v>
      </c>
    </row>
    <row r="1241" spans="1:7" ht="15">
      <c r="A1241" s="288"/>
      <c r="B1241" s="224"/>
      <c r="C1241" s="410"/>
      <c r="D1241" s="688"/>
      <c r="E1241" s="688"/>
      <c r="F1241" s="689"/>
      <c r="G1241" s="216"/>
    </row>
    <row r="1242" spans="1:7" ht="71.25">
      <c r="A1242" s="288" t="s">
        <v>2356</v>
      </c>
      <c r="B1242" s="293" t="s">
        <v>2357</v>
      </c>
      <c r="C1242" s="410"/>
      <c r="D1242" s="688"/>
      <c r="E1242" s="688"/>
      <c r="F1242" s="689"/>
      <c r="G1242" s="216"/>
    </row>
    <row r="1243" spans="1:7" ht="15">
      <c r="A1243" s="289" t="s">
        <v>1727</v>
      </c>
      <c r="B1243" s="293" t="s">
        <v>1748</v>
      </c>
      <c r="C1243" s="410"/>
      <c r="D1243" s="688"/>
      <c r="E1243" s="688"/>
      <c r="F1243" s="689"/>
      <c r="G1243" s="216"/>
    </row>
    <row r="1244" spans="1:7" ht="15">
      <c r="A1244" s="289" t="s">
        <v>1713</v>
      </c>
      <c r="B1244" s="293" t="s">
        <v>1966</v>
      </c>
      <c r="C1244" s="410"/>
      <c r="D1244" s="688"/>
      <c r="E1244" s="688"/>
      <c r="F1244" s="689"/>
      <c r="G1244" s="216"/>
    </row>
    <row r="1245" spans="1:8" ht="15">
      <c r="A1245" s="289"/>
      <c r="B1245" s="224" t="s">
        <v>2358</v>
      </c>
      <c r="C1245" s="410" t="s">
        <v>304</v>
      </c>
      <c r="D1245" s="688">
        <v>4</v>
      </c>
      <c r="E1245" s="688">
        <v>4</v>
      </c>
      <c r="F1245" s="685">
        <f>D1245-E1245</f>
        <v>0</v>
      </c>
      <c r="G1245" s="235"/>
      <c r="H1245" s="319">
        <f>F1245*G1245</f>
        <v>0</v>
      </c>
    </row>
    <row r="1246" spans="1:7" ht="15">
      <c r="A1246" s="288"/>
      <c r="B1246" s="224"/>
      <c r="C1246" s="410"/>
      <c r="D1246" s="688"/>
      <c r="E1246" s="688"/>
      <c r="F1246" s="689"/>
      <c r="G1246" s="216"/>
    </row>
    <row r="1247" spans="1:8" ht="72">
      <c r="A1247" s="288" t="s">
        <v>2359</v>
      </c>
      <c r="B1247" s="224" t="s">
        <v>3423</v>
      </c>
      <c r="C1247" s="410" t="s">
        <v>89</v>
      </c>
      <c r="D1247" s="688">
        <v>10</v>
      </c>
      <c r="E1247" s="688">
        <v>0</v>
      </c>
      <c r="F1247" s="685">
        <f>D1247-E1247</f>
        <v>10</v>
      </c>
      <c r="G1247" s="235"/>
      <c r="H1247" s="319">
        <f>F1247*G1247</f>
        <v>0</v>
      </c>
    </row>
    <row r="1248" spans="1:7" ht="15">
      <c r="A1248" s="288"/>
      <c r="B1248" s="224"/>
      <c r="C1248" s="410"/>
      <c r="D1248" s="688"/>
      <c r="E1248" s="688"/>
      <c r="F1248" s="689"/>
      <c r="G1248" s="216"/>
    </row>
    <row r="1249" spans="1:8" ht="57.75">
      <c r="A1249" s="288" t="s">
        <v>2360</v>
      </c>
      <c r="B1249" s="224" t="s">
        <v>3424</v>
      </c>
      <c r="C1249" s="410" t="s">
        <v>61</v>
      </c>
      <c r="D1249" s="688">
        <v>1</v>
      </c>
      <c r="E1249" s="688">
        <v>0</v>
      </c>
      <c r="F1249" s="685">
        <f>D1249-E1249</f>
        <v>1</v>
      </c>
      <c r="G1249" s="235"/>
      <c r="H1249" s="319">
        <f>F1249*G1249</f>
        <v>0</v>
      </c>
    </row>
    <row r="1250" spans="1:7" ht="15">
      <c r="A1250" s="288"/>
      <c r="B1250" s="224"/>
      <c r="C1250" s="410"/>
      <c r="D1250" s="688"/>
      <c r="E1250" s="688"/>
      <c r="F1250" s="689"/>
      <c r="G1250" s="216"/>
    </row>
    <row r="1251" spans="1:8" ht="43.5">
      <c r="A1251" s="288" t="s">
        <v>2361</v>
      </c>
      <c r="B1251" s="224" t="s">
        <v>3425</v>
      </c>
      <c r="C1251" s="410" t="s">
        <v>61</v>
      </c>
      <c r="D1251" s="688">
        <v>1</v>
      </c>
      <c r="E1251" s="688">
        <v>0</v>
      </c>
      <c r="F1251" s="685">
        <f>D1251-E1251</f>
        <v>1</v>
      </c>
      <c r="G1251" s="235"/>
      <c r="H1251" s="319">
        <f>F1251*G1251</f>
        <v>0</v>
      </c>
    </row>
    <row r="1252" spans="1:7" ht="15">
      <c r="A1252" s="288"/>
      <c r="B1252" s="224"/>
      <c r="C1252" s="410"/>
      <c r="D1252" s="688"/>
      <c r="E1252" s="688"/>
      <c r="F1252" s="685"/>
      <c r="G1252" s="216"/>
    </row>
    <row r="1253" spans="1:8" ht="15">
      <c r="A1253" s="288" t="s">
        <v>2362</v>
      </c>
      <c r="B1253" s="224" t="s">
        <v>3535</v>
      </c>
      <c r="C1253" s="410" t="s">
        <v>96</v>
      </c>
      <c r="D1253" s="688">
        <v>1</v>
      </c>
      <c r="E1253" s="688">
        <v>0</v>
      </c>
      <c r="F1253" s="685">
        <f>D1253-E1253</f>
        <v>1</v>
      </c>
      <c r="G1253" s="457"/>
      <c r="H1253" s="319">
        <f>F1253*G1253</f>
        <v>0</v>
      </c>
    </row>
    <row r="1254" spans="1:7" ht="15">
      <c r="A1254" s="288"/>
      <c r="B1254" s="224"/>
      <c r="C1254" s="410"/>
      <c r="D1254" s="688"/>
      <c r="E1254" s="688"/>
      <c r="F1254" s="689"/>
      <c r="G1254" s="216"/>
    </row>
    <row r="1255" spans="1:8" ht="15">
      <c r="A1255" s="288"/>
      <c r="B1255" s="301" t="str">
        <f>B1212</f>
        <v>DX HLAJENJE - TK PROSTOR</v>
      </c>
      <c r="C1255" s="311" t="s">
        <v>16</v>
      </c>
      <c r="D1255" s="692"/>
      <c r="E1255" s="692"/>
      <c r="F1255" s="693"/>
      <c r="G1255" s="290"/>
      <c r="H1255" s="397">
        <f>SUM(H1212:H1254)</f>
        <v>0</v>
      </c>
    </row>
    <row r="1256" spans="1:7" ht="15">
      <c r="A1256" s="288"/>
      <c r="B1256" s="224"/>
      <c r="C1256" s="410"/>
      <c r="D1256" s="688"/>
      <c r="E1256" s="688"/>
      <c r="F1256" s="689"/>
      <c r="G1256" s="216"/>
    </row>
    <row r="1257" spans="1:7" ht="15">
      <c r="A1257" s="288"/>
      <c r="B1257" s="224"/>
      <c r="C1257" s="410"/>
      <c r="D1257" s="688"/>
      <c r="E1257" s="688"/>
      <c r="F1257" s="689"/>
      <c r="G1257" s="216"/>
    </row>
    <row r="1258" spans="1:8" ht="15">
      <c r="A1258" s="451" t="s">
        <v>1677</v>
      </c>
      <c r="B1258" s="452" t="s">
        <v>1678</v>
      </c>
      <c r="C1258" s="453"/>
      <c r="D1258" s="696"/>
      <c r="E1258" s="696"/>
      <c r="F1258" s="697"/>
      <c r="G1258" s="454"/>
      <c r="H1258" s="333"/>
    </row>
    <row r="1259" spans="1:7" ht="15">
      <c r="A1259" s="288"/>
      <c r="B1259" s="224"/>
      <c r="C1259" s="410"/>
      <c r="D1259" s="688"/>
      <c r="E1259" s="688"/>
      <c r="F1259" s="689"/>
      <c r="G1259" s="216"/>
    </row>
    <row r="1260" spans="1:7" ht="157.5">
      <c r="A1260" s="288" t="s">
        <v>2362</v>
      </c>
      <c r="B1260" s="224" t="s">
        <v>2363</v>
      </c>
      <c r="C1260" s="410"/>
      <c r="D1260" s="688"/>
      <c r="E1260" s="688"/>
      <c r="F1260" s="689"/>
      <c r="G1260" s="216"/>
    </row>
    <row r="1261" spans="1:7" ht="15">
      <c r="A1261" s="294" t="s">
        <v>1937</v>
      </c>
      <c r="B1261" s="224" t="s">
        <v>2341</v>
      </c>
      <c r="C1261" s="410"/>
      <c r="D1261" s="688"/>
      <c r="E1261" s="688"/>
      <c r="F1261" s="689"/>
      <c r="G1261" s="216"/>
    </row>
    <row r="1262" spans="1:7" ht="15">
      <c r="A1262" s="294" t="s">
        <v>1729</v>
      </c>
      <c r="B1262" s="224" t="s">
        <v>2364</v>
      </c>
      <c r="C1262" s="410"/>
      <c r="D1262" s="688"/>
      <c r="E1262" s="688"/>
      <c r="F1262" s="689"/>
      <c r="G1262" s="216"/>
    </row>
    <row r="1263" spans="1:7" ht="15">
      <c r="A1263" s="294"/>
      <c r="B1263" s="224" t="s">
        <v>2343</v>
      </c>
      <c r="C1263" s="410"/>
      <c r="D1263" s="688"/>
      <c r="E1263" s="688"/>
      <c r="F1263" s="689"/>
      <c r="G1263" s="216"/>
    </row>
    <row r="1264" spans="1:7" ht="15">
      <c r="A1264" s="294"/>
      <c r="B1264" s="224" t="s">
        <v>2365</v>
      </c>
      <c r="C1264" s="410"/>
      <c r="D1264" s="688"/>
      <c r="E1264" s="688"/>
      <c r="F1264" s="689"/>
      <c r="G1264" s="216"/>
    </row>
    <row r="1265" spans="1:7" ht="15">
      <c r="A1265" s="294"/>
      <c r="B1265" s="224" t="s">
        <v>2343</v>
      </c>
      <c r="C1265" s="410"/>
      <c r="D1265" s="688"/>
      <c r="E1265" s="688"/>
      <c r="F1265" s="689"/>
      <c r="G1265" s="216"/>
    </row>
    <row r="1266" spans="1:8" ht="15">
      <c r="A1266" s="288"/>
      <c r="B1266" s="224" t="s">
        <v>2366</v>
      </c>
      <c r="C1266" s="410" t="s">
        <v>96</v>
      </c>
      <c r="D1266" s="688">
        <v>2</v>
      </c>
      <c r="E1266" s="688">
        <v>0</v>
      </c>
      <c r="F1266" s="685">
        <f>D1266-E1266</f>
        <v>2</v>
      </c>
      <c r="G1266" s="235"/>
      <c r="H1266" s="319">
        <f>F1266*G1266</f>
        <v>0</v>
      </c>
    </row>
    <row r="1267" spans="1:7" ht="15">
      <c r="A1267" s="288"/>
      <c r="B1267" s="224"/>
      <c r="C1267" s="410"/>
      <c r="D1267" s="688"/>
      <c r="E1267" s="688"/>
      <c r="F1267" s="689"/>
      <c r="G1267" s="216"/>
    </row>
    <row r="1268" spans="1:7" ht="171.75">
      <c r="A1268" s="288" t="s">
        <v>2367</v>
      </c>
      <c r="B1268" s="224" t="s">
        <v>3426</v>
      </c>
      <c r="C1268" s="410"/>
      <c r="D1268" s="688"/>
      <c r="E1268" s="688"/>
      <c r="F1268" s="689"/>
      <c r="G1268" s="216"/>
    </row>
    <row r="1269" spans="1:7" ht="15">
      <c r="A1269" s="294" t="s">
        <v>1937</v>
      </c>
      <c r="B1269" s="224" t="s">
        <v>2341</v>
      </c>
      <c r="C1269" s="410"/>
      <c r="D1269" s="688"/>
      <c r="E1269" s="688"/>
      <c r="F1269" s="689"/>
      <c r="G1269" s="216"/>
    </row>
    <row r="1270" spans="1:7" ht="15">
      <c r="A1270" s="294" t="s">
        <v>1729</v>
      </c>
      <c r="B1270" s="224" t="s">
        <v>2368</v>
      </c>
      <c r="C1270" s="410"/>
      <c r="D1270" s="688"/>
      <c r="E1270" s="688"/>
      <c r="F1270" s="689"/>
      <c r="G1270" s="216"/>
    </row>
    <row r="1271" spans="1:7" ht="15">
      <c r="A1271" s="294"/>
      <c r="B1271" s="224" t="s">
        <v>2343</v>
      </c>
      <c r="C1271" s="410"/>
      <c r="D1271" s="688"/>
      <c r="E1271" s="688"/>
      <c r="F1271" s="689"/>
      <c r="G1271" s="216"/>
    </row>
    <row r="1272" spans="1:7" ht="15">
      <c r="A1272" s="294"/>
      <c r="B1272" s="224" t="s">
        <v>2369</v>
      </c>
      <c r="C1272" s="410"/>
      <c r="D1272" s="688"/>
      <c r="E1272" s="688"/>
      <c r="F1272" s="689"/>
      <c r="G1272" s="216"/>
    </row>
    <row r="1273" spans="1:8" ht="15">
      <c r="A1273" s="288"/>
      <c r="B1273" s="224" t="s">
        <v>2370</v>
      </c>
      <c r="C1273" s="410" t="s">
        <v>96</v>
      </c>
      <c r="D1273" s="688">
        <v>2</v>
      </c>
      <c r="E1273" s="688">
        <v>0</v>
      </c>
      <c r="F1273" s="685">
        <f>D1273-E1273</f>
        <v>2</v>
      </c>
      <c r="G1273" s="235"/>
      <c r="H1273" s="319">
        <f>F1273*G1273</f>
        <v>0</v>
      </c>
    </row>
    <row r="1274" spans="1:7" ht="15">
      <c r="A1274" s="288"/>
      <c r="B1274" s="224"/>
      <c r="C1274" s="410"/>
      <c r="D1274" s="688"/>
      <c r="E1274" s="688"/>
      <c r="F1274" s="689"/>
      <c r="G1274" s="216"/>
    </row>
    <row r="1275" spans="1:7" ht="29.25">
      <c r="A1275" s="288" t="s">
        <v>2371</v>
      </c>
      <c r="B1275" s="224" t="s">
        <v>3419</v>
      </c>
      <c r="C1275" s="410"/>
      <c r="D1275" s="688"/>
      <c r="E1275" s="688"/>
      <c r="F1275" s="689"/>
      <c r="G1275" s="216"/>
    </row>
    <row r="1276" spans="1:7" ht="15">
      <c r="A1276" s="294" t="s">
        <v>1937</v>
      </c>
      <c r="B1276" s="224" t="s">
        <v>2341</v>
      </c>
      <c r="C1276" s="410"/>
      <c r="D1276" s="688"/>
      <c r="E1276" s="688"/>
      <c r="F1276" s="689"/>
      <c r="G1276" s="216"/>
    </row>
    <row r="1277" spans="1:8" ht="15">
      <c r="A1277" s="294" t="s">
        <v>1729</v>
      </c>
      <c r="B1277" s="224"/>
      <c r="C1277" s="410" t="s">
        <v>96</v>
      </c>
      <c r="D1277" s="688">
        <v>2</v>
      </c>
      <c r="E1277" s="688">
        <v>0</v>
      </c>
      <c r="F1277" s="685">
        <f>D1277-E1277</f>
        <v>2</v>
      </c>
      <c r="G1277" s="235"/>
      <c r="H1277" s="319">
        <f>F1277*G1277</f>
        <v>0</v>
      </c>
    </row>
    <row r="1278" spans="1:7" ht="15">
      <c r="A1278" s="288"/>
      <c r="B1278" s="224"/>
      <c r="C1278" s="410"/>
      <c r="D1278" s="688"/>
      <c r="E1278" s="688"/>
      <c r="F1278" s="689"/>
      <c r="G1278" s="216"/>
    </row>
    <row r="1279" spans="1:8" ht="43.5">
      <c r="A1279" s="288" t="s">
        <v>2372</v>
      </c>
      <c r="B1279" s="224" t="s">
        <v>2373</v>
      </c>
      <c r="C1279" s="410" t="s">
        <v>96</v>
      </c>
      <c r="D1279" s="688">
        <v>2</v>
      </c>
      <c r="E1279" s="688">
        <v>0</v>
      </c>
      <c r="F1279" s="685">
        <f>D1279-E1279</f>
        <v>2</v>
      </c>
      <c r="G1279" s="235"/>
      <c r="H1279" s="319">
        <f>F1279*G1279</f>
        <v>0</v>
      </c>
    </row>
    <row r="1280" spans="1:7" ht="15">
      <c r="A1280" s="288"/>
      <c r="B1280" s="224"/>
      <c r="C1280" s="410"/>
      <c r="D1280" s="688"/>
      <c r="E1280" s="688"/>
      <c r="F1280" s="689"/>
      <c r="G1280" s="216"/>
    </row>
    <row r="1281" spans="1:7" ht="85.5">
      <c r="A1281" s="288" t="s">
        <v>2374</v>
      </c>
      <c r="B1281" s="234" t="s">
        <v>3427</v>
      </c>
      <c r="C1281" s="410"/>
      <c r="D1281" s="688"/>
      <c r="E1281" s="688"/>
      <c r="F1281" s="689"/>
      <c r="G1281" s="216"/>
    </row>
    <row r="1282" spans="1:7" ht="15">
      <c r="A1282" s="294" t="s">
        <v>1937</v>
      </c>
      <c r="B1282" s="224" t="s">
        <v>2341</v>
      </c>
      <c r="C1282" s="410"/>
      <c r="D1282" s="688"/>
      <c r="E1282" s="688"/>
      <c r="F1282" s="689"/>
      <c r="G1282" s="216"/>
    </row>
    <row r="1283" spans="1:8" ht="15">
      <c r="A1283" s="294" t="s">
        <v>1729</v>
      </c>
      <c r="B1283" s="224" t="s">
        <v>2353</v>
      </c>
      <c r="C1283" s="410" t="s">
        <v>304</v>
      </c>
      <c r="D1283" s="688">
        <v>35</v>
      </c>
      <c r="E1283" s="688">
        <v>35</v>
      </c>
      <c r="F1283" s="685">
        <f>D1283-E1283</f>
        <v>0</v>
      </c>
      <c r="G1283" s="235"/>
      <c r="H1283" s="319">
        <f>F1283*G1283</f>
        <v>0</v>
      </c>
    </row>
    <row r="1284" spans="1:8" ht="15">
      <c r="A1284" s="294" t="s">
        <v>1729</v>
      </c>
      <c r="B1284" s="224" t="s">
        <v>2354</v>
      </c>
      <c r="C1284" s="410" t="s">
        <v>304</v>
      </c>
      <c r="D1284" s="688">
        <v>35</v>
      </c>
      <c r="E1284" s="688">
        <v>35</v>
      </c>
      <c r="F1284" s="685">
        <f>D1284-E1284</f>
        <v>0</v>
      </c>
      <c r="G1284" s="235"/>
      <c r="H1284" s="319">
        <f>F1284*G1284</f>
        <v>0</v>
      </c>
    </row>
    <row r="1285" spans="1:7" ht="15">
      <c r="A1285" s="288"/>
      <c r="B1285" s="224"/>
      <c r="C1285" s="410"/>
      <c r="D1285" s="688"/>
      <c r="E1285" s="688"/>
      <c r="F1285" s="689"/>
      <c r="G1285" s="216"/>
    </row>
    <row r="1286" spans="1:7" ht="99.75">
      <c r="A1286" s="288" t="s">
        <v>2375</v>
      </c>
      <c r="B1286" s="234" t="s">
        <v>3428</v>
      </c>
      <c r="C1286" s="410"/>
      <c r="D1286" s="688"/>
      <c r="E1286" s="688"/>
      <c r="F1286" s="689"/>
      <c r="G1286" s="216"/>
    </row>
    <row r="1287" spans="1:7" ht="15">
      <c r="A1287" s="294" t="s">
        <v>1937</v>
      </c>
      <c r="B1287" s="224"/>
      <c r="C1287" s="410"/>
      <c r="D1287" s="688"/>
      <c r="E1287" s="688"/>
      <c r="F1287" s="689"/>
      <c r="G1287" s="216"/>
    </row>
    <row r="1288" spans="1:8" ht="15">
      <c r="A1288" s="294" t="s">
        <v>1729</v>
      </c>
      <c r="B1288" s="224" t="s">
        <v>2376</v>
      </c>
      <c r="C1288" s="410" t="s">
        <v>96</v>
      </c>
      <c r="D1288" s="688">
        <v>2</v>
      </c>
      <c r="E1288" s="688">
        <v>2</v>
      </c>
      <c r="F1288" s="685">
        <f>D1288-E1288</f>
        <v>0</v>
      </c>
      <c r="G1288" s="235"/>
      <c r="H1288" s="319">
        <f>F1288*G1288</f>
        <v>0</v>
      </c>
    </row>
    <row r="1289" spans="1:7" ht="15">
      <c r="A1289" s="288"/>
      <c r="B1289" s="224"/>
      <c r="C1289" s="410"/>
      <c r="D1289" s="688"/>
      <c r="E1289" s="688"/>
      <c r="F1289" s="689"/>
      <c r="G1289" s="216"/>
    </row>
    <row r="1290" spans="1:7" ht="29.25">
      <c r="A1290" s="288" t="s">
        <v>2377</v>
      </c>
      <c r="B1290" s="224" t="s">
        <v>3429</v>
      </c>
      <c r="C1290" s="410"/>
      <c r="D1290" s="688"/>
      <c r="E1290" s="688"/>
      <c r="F1290" s="689"/>
      <c r="G1290" s="216"/>
    </row>
    <row r="1291" spans="1:7" ht="15">
      <c r="A1291" s="294" t="s">
        <v>1729</v>
      </c>
      <c r="B1291" s="224" t="s">
        <v>2325</v>
      </c>
      <c r="C1291" s="410"/>
      <c r="D1291" s="688"/>
      <c r="E1291" s="688"/>
      <c r="F1291" s="689"/>
      <c r="G1291" s="216"/>
    </row>
    <row r="1292" spans="1:8" ht="15">
      <c r="A1292" s="294"/>
      <c r="B1292" s="224" t="s">
        <v>2326</v>
      </c>
      <c r="C1292" s="410" t="s">
        <v>96</v>
      </c>
      <c r="D1292" s="688">
        <v>2</v>
      </c>
      <c r="E1292" s="688">
        <v>2</v>
      </c>
      <c r="F1292" s="685">
        <f>D1292-E1292</f>
        <v>0</v>
      </c>
      <c r="G1292" s="235"/>
      <c r="H1292" s="319">
        <f>F1292*G1292</f>
        <v>0</v>
      </c>
    </row>
    <row r="1293" spans="1:7" ht="15">
      <c r="A1293" s="294"/>
      <c r="B1293" s="224"/>
      <c r="C1293" s="410"/>
      <c r="D1293" s="688"/>
      <c r="E1293" s="688"/>
      <c r="F1293" s="689"/>
      <c r="G1293" s="216"/>
    </row>
    <row r="1294" spans="1:7" ht="71.25">
      <c r="A1294" s="288" t="s">
        <v>2378</v>
      </c>
      <c r="B1294" s="293" t="s">
        <v>3430</v>
      </c>
      <c r="C1294" s="410"/>
      <c r="D1294" s="688"/>
      <c r="E1294" s="688"/>
      <c r="F1294" s="689"/>
      <c r="G1294" s="216"/>
    </row>
    <row r="1295" spans="1:7" ht="15">
      <c r="A1295" s="289" t="s">
        <v>1727</v>
      </c>
      <c r="B1295" s="293" t="s">
        <v>1748</v>
      </c>
      <c r="C1295" s="410"/>
      <c r="D1295" s="688"/>
      <c r="E1295" s="688"/>
      <c r="F1295" s="689"/>
      <c r="G1295" s="216"/>
    </row>
    <row r="1296" spans="1:7" ht="15">
      <c r="A1296" s="289" t="s">
        <v>1713</v>
      </c>
      <c r="B1296" s="293" t="s">
        <v>1966</v>
      </c>
      <c r="C1296" s="410"/>
      <c r="D1296" s="688"/>
      <c r="E1296" s="688"/>
      <c r="F1296" s="689"/>
      <c r="G1296" s="216"/>
    </row>
    <row r="1297" spans="1:8" ht="15">
      <c r="A1297" s="289"/>
      <c r="B1297" s="224" t="s">
        <v>2358</v>
      </c>
      <c r="C1297" s="410" t="s">
        <v>304</v>
      </c>
      <c r="D1297" s="688">
        <v>12</v>
      </c>
      <c r="E1297" s="688">
        <v>12</v>
      </c>
      <c r="F1297" s="685">
        <f>D1297-E1297</f>
        <v>0</v>
      </c>
      <c r="G1297" s="235"/>
      <c r="H1297" s="319">
        <f>F1297*G1297</f>
        <v>0</v>
      </c>
    </row>
    <row r="1298" spans="1:8" ht="15">
      <c r="A1298" s="289"/>
      <c r="B1298" s="224" t="s">
        <v>2379</v>
      </c>
      <c r="C1298" s="410" t="s">
        <v>304</v>
      </c>
      <c r="D1298" s="688">
        <v>5</v>
      </c>
      <c r="E1298" s="688">
        <v>5</v>
      </c>
      <c r="F1298" s="685">
        <f>D1298-E1298</f>
        <v>0</v>
      </c>
      <c r="G1298" s="235"/>
      <c r="H1298" s="319">
        <f>F1298*G1298</f>
        <v>0</v>
      </c>
    </row>
    <row r="1299" spans="1:7" ht="15">
      <c r="A1299" s="288"/>
      <c r="B1299" s="224"/>
      <c r="C1299" s="410"/>
      <c r="D1299" s="688"/>
      <c r="E1299" s="688"/>
      <c r="F1299" s="689"/>
      <c r="G1299" s="216"/>
    </row>
    <row r="1300" spans="1:7" ht="57.75">
      <c r="A1300" s="288" t="s">
        <v>2380</v>
      </c>
      <c r="B1300" s="224" t="s">
        <v>2381</v>
      </c>
      <c r="C1300" s="410"/>
      <c r="D1300" s="688"/>
      <c r="E1300" s="688"/>
      <c r="F1300" s="689"/>
      <c r="G1300" s="216"/>
    </row>
    <row r="1301" spans="1:8" ht="15">
      <c r="A1301" s="288"/>
      <c r="B1301" s="224"/>
      <c r="C1301" s="410" t="s">
        <v>61</v>
      </c>
      <c r="D1301" s="688">
        <v>2</v>
      </c>
      <c r="E1301" s="688">
        <v>2</v>
      </c>
      <c r="F1301" s="685">
        <f>D1301-E1301</f>
        <v>0</v>
      </c>
      <c r="G1301" s="235"/>
      <c r="H1301" s="319">
        <f>F1301*G1301</f>
        <v>0</v>
      </c>
    </row>
    <row r="1302" spans="1:7" ht="15">
      <c r="A1302" s="288"/>
      <c r="B1302" s="310"/>
      <c r="C1302" s="407"/>
      <c r="D1302" s="672"/>
      <c r="E1302" s="672"/>
      <c r="F1302" s="673"/>
      <c r="G1302" s="216"/>
    </row>
    <row r="1303" spans="1:7" ht="128.25">
      <c r="A1303" s="288" t="s">
        <v>2382</v>
      </c>
      <c r="B1303" s="234" t="s">
        <v>3431</v>
      </c>
      <c r="C1303" s="407"/>
      <c r="D1303" s="672"/>
      <c r="E1303" s="672"/>
      <c r="F1303" s="673"/>
      <c r="G1303" s="216"/>
    </row>
    <row r="1304" spans="1:8" ht="15">
      <c r="A1304" s="288"/>
      <c r="B1304" s="215"/>
      <c r="C1304" s="407" t="s">
        <v>89</v>
      </c>
      <c r="D1304" s="672">
        <v>20</v>
      </c>
      <c r="E1304" s="672">
        <v>10</v>
      </c>
      <c r="F1304" s="685">
        <f>D1304-E1304</f>
        <v>10</v>
      </c>
      <c r="G1304" s="235"/>
      <c r="H1304" s="319">
        <f>F1304*G1304</f>
        <v>0</v>
      </c>
    </row>
    <row r="1305" spans="1:7" ht="15">
      <c r="A1305" s="288"/>
      <c r="B1305" s="224"/>
      <c r="C1305" s="410"/>
      <c r="D1305" s="688"/>
      <c r="E1305" s="688"/>
      <c r="F1305" s="689"/>
      <c r="G1305" s="216"/>
    </row>
    <row r="1306" spans="1:8" ht="29.25">
      <c r="A1306" s="288" t="s">
        <v>2383</v>
      </c>
      <c r="B1306" s="224" t="s">
        <v>2384</v>
      </c>
      <c r="C1306" s="410" t="s">
        <v>61</v>
      </c>
      <c r="D1306" s="688">
        <v>1</v>
      </c>
      <c r="E1306" s="688">
        <v>1</v>
      </c>
      <c r="F1306" s="685">
        <f>D1306-E1306</f>
        <v>0</v>
      </c>
      <c r="G1306" s="235"/>
      <c r="H1306" s="319">
        <f>F1306*G1306</f>
        <v>0</v>
      </c>
    </row>
    <row r="1307" spans="1:7" ht="15">
      <c r="A1307" s="288"/>
      <c r="B1307" s="224"/>
      <c r="C1307" s="410"/>
      <c r="D1307" s="688"/>
      <c r="E1307" s="688"/>
      <c r="F1307" s="689"/>
      <c r="G1307" s="216"/>
    </row>
    <row r="1308" spans="1:8" ht="29.25">
      <c r="A1308" s="288" t="s">
        <v>2385</v>
      </c>
      <c r="B1308" s="224" t="s">
        <v>2386</v>
      </c>
      <c r="C1308" s="410" t="s">
        <v>61</v>
      </c>
      <c r="D1308" s="688">
        <v>1</v>
      </c>
      <c r="E1308" s="688">
        <v>1</v>
      </c>
      <c r="F1308" s="685">
        <f>D1308-E1308</f>
        <v>0</v>
      </c>
      <c r="G1308" s="235"/>
      <c r="H1308" s="319">
        <f>F1308*G1308</f>
        <v>0</v>
      </c>
    </row>
    <row r="1309" spans="1:7" ht="15">
      <c r="A1309" s="288"/>
      <c r="B1309" s="224"/>
      <c r="C1309" s="410"/>
      <c r="D1309" s="688"/>
      <c r="E1309" s="688"/>
      <c r="F1309" s="689"/>
      <c r="G1309" s="216"/>
    </row>
    <row r="1310" spans="1:8" ht="15">
      <c r="A1310" s="288"/>
      <c r="B1310" s="301" t="str">
        <f>B1258</f>
        <v>DX HLAJENJE - MULTIMEDIJA</v>
      </c>
      <c r="C1310" s="311" t="s">
        <v>16</v>
      </c>
      <c r="D1310" s="692"/>
      <c r="E1310" s="692"/>
      <c r="F1310" s="693"/>
      <c r="G1310" s="290"/>
      <c r="H1310" s="397">
        <f>SUM(H1258:H1309)</f>
        <v>0</v>
      </c>
    </row>
    <row r="1311" spans="1:7" ht="15">
      <c r="A1311" s="288"/>
      <c r="B1311" s="224"/>
      <c r="C1311" s="410"/>
      <c r="D1311" s="688"/>
      <c r="E1311" s="688"/>
      <c r="F1311" s="689"/>
      <c r="G1311" s="216"/>
    </row>
    <row r="1312" spans="1:7" ht="15">
      <c r="A1312" s="288"/>
      <c r="B1312" s="224"/>
      <c r="C1312" s="410"/>
      <c r="D1312" s="688"/>
      <c r="E1312" s="688"/>
      <c r="F1312" s="689"/>
      <c r="G1312" s="216"/>
    </row>
    <row r="1313" spans="1:8" ht="15">
      <c r="A1313" s="451" t="s">
        <v>1679</v>
      </c>
      <c r="B1313" s="456" t="s">
        <v>1680</v>
      </c>
      <c r="C1313" s="453"/>
      <c r="D1313" s="696"/>
      <c r="E1313" s="696"/>
      <c r="F1313" s="697"/>
      <c r="G1313" s="455"/>
      <c r="H1313" s="333"/>
    </row>
    <row r="1314" spans="1:7" ht="15">
      <c r="A1314" s="291" t="s">
        <v>1681</v>
      </c>
      <c r="B1314" s="311" t="s">
        <v>1682</v>
      </c>
      <c r="C1314" s="410"/>
      <c r="D1314" s="688"/>
      <c r="E1314" s="688"/>
      <c r="F1314" s="689"/>
      <c r="G1314" s="305"/>
    </row>
    <row r="1315" spans="1:7" ht="15">
      <c r="A1315" s="288"/>
      <c r="B1315" s="308"/>
      <c r="C1315" s="410"/>
      <c r="D1315" s="688"/>
      <c r="E1315" s="688"/>
      <c r="F1315" s="689"/>
      <c r="G1315" s="305"/>
    </row>
    <row r="1316" spans="1:7" ht="57.75">
      <c r="A1316" s="288" t="s">
        <v>2387</v>
      </c>
      <c r="B1316" s="224" t="s">
        <v>3432</v>
      </c>
      <c r="C1316" s="410"/>
      <c r="D1316" s="688"/>
      <c r="E1316" s="688"/>
      <c r="F1316" s="689"/>
      <c r="G1316" s="216"/>
    </row>
    <row r="1317" spans="1:8" ht="15">
      <c r="A1317" s="294" t="s">
        <v>1729</v>
      </c>
      <c r="B1317" s="224" t="s">
        <v>2388</v>
      </c>
      <c r="C1317" s="410" t="s">
        <v>304</v>
      </c>
      <c r="D1317" s="688">
        <v>6</v>
      </c>
      <c r="E1317" s="688">
        <v>0</v>
      </c>
      <c r="F1317" s="685">
        <f>D1317-E1317</f>
        <v>6</v>
      </c>
      <c r="G1317" s="235"/>
      <c r="H1317" s="319">
        <f>F1317*G1317</f>
        <v>0</v>
      </c>
    </row>
    <row r="1318" spans="1:7" ht="15">
      <c r="A1318" s="288"/>
      <c r="B1318" s="224"/>
      <c r="C1318" s="410"/>
      <c r="D1318" s="688"/>
      <c r="E1318" s="688"/>
      <c r="F1318" s="689"/>
      <c r="G1318" s="305"/>
    </row>
    <row r="1319" spans="1:7" ht="86.25">
      <c r="A1319" s="288" t="s">
        <v>2389</v>
      </c>
      <c r="B1319" s="224" t="s">
        <v>3433</v>
      </c>
      <c r="C1319" s="410"/>
      <c r="D1319" s="688"/>
      <c r="E1319" s="688"/>
      <c r="F1319" s="689"/>
      <c r="G1319" s="305"/>
    </row>
    <row r="1320" spans="1:7" ht="15">
      <c r="A1320" s="294" t="s">
        <v>1937</v>
      </c>
      <c r="B1320" s="224"/>
      <c r="C1320" s="410"/>
      <c r="D1320" s="688"/>
      <c r="E1320" s="688"/>
      <c r="F1320" s="689"/>
      <c r="G1320" s="305"/>
    </row>
    <row r="1321" spans="1:8" ht="15">
      <c r="A1321" s="288"/>
      <c r="B1321" s="224" t="s">
        <v>2390</v>
      </c>
      <c r="C1321" s="410" t="s">
        <v>96</v>
      </c>
      <c r="D1321" s="688">
        <v>1</v>
      </c>
      <c r="E1321" s="688">
        <v>0</v>
      </c>
      <c r="F1321" s="685">
        <f>D1321-E1321</f>
        <v>1</v>
      </c>
      <c r="G1321" s="235"/>
      <c r="H1321" s="319">
        <f>F1321*G1321</f>
        <v>0</v>
      </c>
    </row>
    <row r="1322" spans="1:7" ht="15">
      <c r="A1322" s="294" t="s">
        <v>1898</v>
      </c>
      <c r="B1322" s="224" t="s">
        <v>1899</v>
      </c>
      <c r="C1322" s="410"/>
      <c r="D1322" s="688"/>
      <c r="E1322" s="688"/>
      <c r="F1322" s="689"/>
      <c r="G1322" s="305"/>
    </row>
    <row r="1323" spans="1:7" ht="15">
      <c r="A1323" s="288"/>
      <c r="B1323" s="224"/>
      <c r="C1323" s="410"/>
      <c r="D1323" s="688"/>
      <c r="E1323" s="688"/>
      <c r="F1323" s="689"/>
      <c r="G1323" s="305"/>
    </row>
    <row r="1324" spans="1:7" ht="43.5">
      <c r="A1324" s="288" t="s">
        <v>2391</v>
      </c>
      <c r="B1324" s="224" t="s">
        <v>3434</v>
      </c>
      <c r="C1324" s="410"/>
      <c r="D1324" s="688"/>
      <c r="E1324" s="688"/>
      <c r="F1324" s="689"/>
      <c r="G1324" s="305"/>
    </row>
    <row r="1325" spans="1:7" ht="15">
      <c r="A1325" s="294" t="s">
        <v>1937</v>
      </c>
      <c r="B1325" s="224"/>
      <c r="C1325" s="410"/>
      <c r="D1325" s="688"/>
      <c r="E1325" s="688"/>
      <c r="F1325" s="689"/>
      <c r="G1325" s="305"/>
    </row>
    <row r="1326" spans="1:8" ht="15">
      <c r="A1326" s="294" t="s">
        <v>1729</v>
      </c>
      <c r="B1326" s="224" t="s">
        <v>2392</v>
      </c>
      <c r="C1326" s="410" t="s">
        <v>96</v>
      </c>
      <c r="D1326" s="688">
        <v>1</v>
      </c>
      <c r="E1326" s="688">
        <v>0</v>
      </c>
      <c r="F1326" s="685">
        <f>D1326-E1326</f>
        <v>1</v>
      </c>
      <c r="G1326" s="235"/>
      <c r="H1326" s="319">
        <f>F1326*G1326</f>
        <v>0</v>
      </c>
    </row>
    <row r="1327" spans="1:7" ht="15">
      <c r="A1327" s="288"/>
      <c r="B1327" s="224"/>
      <c r="C1327" s="410"/>
      <c r="D1327" s="688"/>
      <c r="E1327" s="688"/>
      <c r="F1327" s="689"/>
      <c r="G1327" s="305"/>
    </row>
    <row r="1328" spans="1:7" ht="43.5">
      <c r="A1328" s="288" t="s">
        <v>2393</v>
      </c>
      <c r="B1328" s="224" t="s">
        <v>3435</v>
      </c>
      <c r="C1328" s="410"/>
      <c r="D1328" s="688"/>
      <c r="E1328" s="688"/>
      <c r="F1328" s="689"/>
      <c r="G1328" s="305"/>
    </row>
    <row r="1329" spans="1:7" ht="15">
      <c r="A1329" s="294" t="s">
        <v>1937</v>
      </c>
      <c r="B1329" s="224" t="s">
        <v>2394</v>
      </c>
      <c r="C1329" s="410"/>
      <c r="D1329" s="688"/>
      <c r="E1329" s="688"/>
      <c r="F1329" s="689"/>
      <c r="G1329" s="305"/>
    </row>
    <row r="1330" spans="1:8" ht="15">
      <c r="A1330" s="294" t="s">
        <v>1729</v>
      </c>
      <c r="B1330" s="224" t="s">
        <v>2395</v>
      </c>
      <c r="C1330" s="410" t="s">
        <v>96</v>
      </c>
      <c r="D1330" s="688">
        <v>1</v>
      </c>
      <c r="E1330" s="688">
        <v>0</v>
      </c>
      <c r="F1330" s="685">
        <f>D1330-E1330</f>
        <v>1</v>
      </c>
      <c r="G1330" s="235"/>
      <c r="H1330" s="319">
        <f>F1330*G1330</f>
        <v>0</v>
      </c>
    </row>
    <row r="1331" spans="1:8" ht="15">
      <c r="A1331" s="294" t="s">
        <v>1729</v>
      </c>
      <c r="B1331" s="224" t="s">
        <v>2396</v>
      </c>
      <c r="C1331" s="410" t="s">
        <v>96</v>
      </c>
      <c r="D1331" s="688">
        <v>1</v>
      </c>
      <c r="E1331" s="688">
        <v>0</v>
      </c>
      <c r="F1331" s="685">
        <f>D1331-E1331</f>
        <v>1</v>
      </c>
      <c r="G1331" s="235"/>
      <c r="H1331" s="319">
        <f>F1331*G1331</f>
        <v>0</v>
      </c>
    </row>
    <row r="1332" spans="1:7" ht="15">
      <c r="A1332" s="288"/>
      <c r="B1332" s="224"/>
      <c r="C1332" s="410"/>
      <c r="D1332" s="688"/>
      <c r="E1332" s="688"/>
      <c r="F1332" s="689"/>
      <c r="G1332" s="305"/>
    </row>
    <row r="1333" spans="1:7" ht="29.25">
      <c r="A1333" s="288" t="s">
        <v>2397</v>
      </c>
      <c r="B1333" s="224" t="s">
        <v>3436</v>
      </c>
      <c r="C1333" s="410"/>
      <c r="D1333" s="688"/>
      <c r="E1333" s="688"/>
      <c r="F1333" s="689"/>
      <c r="G1333" s="305"/>
    </row>
    <row r="1334" spans="1:7" ht="15">
      <c r="A1334" s="294" t="s">
        <v>1937</v>
      </c>
      <c r="B1334" s="224" t="s">
        <v>2398</v>
      </c>
      <c r="C1334" s="410"/>
      <c r="D1334" s="688"/>
      <c r="E1334" s="688"/>
      <c r="F1334" s="689"/>
      <c r="G1334" s="305"/>
    </row>
    <row r="1335" spans="1:8" ht="15">
      <c r="A1335" s="294" t="s">
        <v>1729</v>
      </c>
      <c r="B1335" s="224" t="s">
        <v>2396</v>
      </c>
      <c r="C1335" s="410" t="s">
        <v>96</v>
      </c>
      <c r="D1335" s="688">
        <v>1</v>
      </c>
      <c r="E1335" s="688">
        <v>0</v>
      </c>
      <c r="F1335" s="685">
        <f>D1335-E1335</f>
        <v>1</v>
      </c>
      <c r="G1335" s="235"/>
      <c r="H1335" s="319">
        <f>F1335*G1335</f>
        <v>0</v>
      </c>
    </row>
    <row r="1336" spans="1:7" ht="15">
      <c r="A1336" s="288"/>
      <c r="B1336" s="224"/>
      <c r="C1336" s="410"/>
      <c r="D1336" s="688"/>
      <c r="E1336" s="688"/>
      <c r="F1336" s="689"/>
      <c r="G1336" s="305"/>
    </row>
    <row r="1337" spans="1:7" ht="86.25">
      <c r="A1337" s="288" t="s">
        <v>2399</v>
      </c>
      <c r="B1337" s="224" t="s">
        <v>3437</v>
      </c>
      <c r="C1337" s="410"/>
      <c r="D1337" s="688"/>
      <c r="E1337" s="688"/>
      <c r="F1337" s="689"/>
      <c r="G1337" s="305"/>
    </row>
    <row r="1338" spans="1:7" ht="15">
      <c r="A1338" s="294" t="s">
        <v>1937</v>
      </c>
      <c r="B1338" s="224" t="s">
        <v>1728</v>
      </c>
      <c r="C1338" s="410"/>
      <c r="D1338" s="688"/>
      <c r="E1338" s="688"/>
      <c r="F1338" s="689"/>
      <c r="G1338" s="305"/>
    </row>
    <row r="1339" spans="1:7" ht="15">
      <c r="A1339" s="294" t="s">
        <v>1729</v>
      </c>
      <c r="B1339" s="224" t="s">
        <v>2400</v>
      </c>
      <c r="C1339" s="410"/>
      <c r="D1339" s="688"/>
      <c r="E1339" s="688"/>
      <c r="F1339" s="689"/>
      <c r="G1339" s="305"/>
    </row>
    <row r="1340" spans="1:7" ht="15">
      <c r="A1340" s="294"/>
      <c r="B1340" s="224" t="s">
        <v>2401</v>
      </c>
      <c r="C1340" s="410"/>
      <c r="D1340" s="688"/>
      <c r="E1340" s="688"/>
      <c r="F1340" s="689"/>
      <c r="G1340" s="305"/>
    </row>
    <row r="1341" spans="1:7" ht="15">
      <c r="A1341" s="288"/>
      <c r="B1341" s="224" t="s">
        <v>2402</v>
      </c>
      <c r="C1341" s="410"/>
      <c r="D1341" s="688"/>
      <c r="E1341" s="688"/>
      <c r="F1341" s="689"/>
      <c r="G1341" s="305"/>
    </row>
    <row r="1342" spans="1:7" ht="15">
      <c r="A1342" s="288"/>
      <c r="B1342" s="224" t="s">
        <v>2403</v>
      </c>
      <c r="C1342" s="410"/>
      <c r="D1342" s="688"/>
      <c r="E1342" s="688"/>
      <c r="F1342" s="689"/>
      <c r="G1342" s="305"/>
    </row>
    <row r="1343" spans="1:8" ht="15">
      <c r="A1343" s="288"/>
      <c r="B1343" s="224" t="s">
        <v>2404</v>
      </c>
      <c r="C1343" s="410" t="s">
        <v>96</v>
      </c>
      <c r="D1343" s="688">
        <v>1</v>
      </c>
      <c r="E1343" s="688">
        <v>0</v>
      </c>
      <c r="F1343" s="685">
        <f>D1343-E1343</f>
        <v>1</v>
      </c>
      <c r="G1343" s="235"/>
      <c r="H1343" s="319">
        <f>F1343*G1343</f>
        <v>0</v>
      </c>
    </row>
    <row r="1344" spans="1:7" ht="15">
      <c r="A1344" s="288"/>
      <c r="B1344" s="224"/>
      <c r="C1344" s="410"/>
      <c r="D1344" s="688"/>
      <c r="E1344" s="688"/>
      <c r="F1344" s="689"/>
      <c r="G1344" s="305"/>
    </row>
    <row r="1345" spans="1:7" ht="93.75" customHeight="1">
      <c r="A1345" s="288" t="s">
        <v>2405</v>
      </c>
      <c r="B1345" s="234" t="s">
        <v>2406</v>
      </c>
      <c r="C1345" s="410"/>
      <c r="D1345" s="688"/>
      <c r="E1345" s="688"/>
      <c r="F1345" s="689"/>
      <c r="G1345" s="216"/>
    </row>
    <row r="1346" spans="1:7" ht="15">
      <c r="A1346" s="294" t="s">
        <v>1937</v>
      </c>
      <c r="B1346" s="224" t="s">
        <v>1728</v>
      </c>
      <c r="C1346" s="410"/>
      <c r="D1346" s="688"/>
      <c r="E1346" s="688"/>
      <c r="F1346" s="689"/>
      <c r="G1346" s="216"/>
    </row>
    <row r="1347" spans="1:7" ht="15">
      <c r="A1347" s="294" t="s">
        <v>1729</v>
      </c>
      <c r="B1347" s="224" t="s">
        <v>2407</v>
      </c>
      <c r="C1347" s="410"/>
      <c r="D1347" s="688"/>
      <c r="E1347" s="688"/>
      <c r="F1347" s="689"/>
      <c r="G1347" s="216"/>
    </row>
    <row r="1348" spans="1:7" ht="15">
      <c r="A1348" s="288"/>
      <c r="B1348" s="224" t="s">
        <v>2408</v>
      </c>
      <c r="C1348" s="410"/>
      <c r="D1348" s="688"/>
      <c r="E1348" s="688"/>
      <c r="F1348" s="689"/>
      <c r="G1348" s="216"/>
    </row>
    <row r="1349" spans="1:7" ht="15">
      <c r="A1349" s="288"/>
      <c r="B1349" s="224" t="s">
        <v>2404</v>
      </c>
      <c r="C1349" s="410"/>
      <c r="D1349" s="688"/>
      <c r="E1349" s="688"/>
      <c r="F1349" s="689"/>
      <c r="G1349" s="216"/>
    </row>
    <row r="1350" spans="1:7" ht="15">
      <c r="A1350" s="288"/>
      <c r="B1350" s="224" t="s">
        <v>2409</v>
      </c>
      <c r="C1350" s="410"/>
      <c r="D1350" s="688"/>
      <c r="E1350" s="688"/>
      <c r="F1350" s="689"/>
      <c r="G1350" s="216"/>
    </row>
    <row r="1351" spans="1:8" ht="15">
      <c r="A1351" s="288"/>
      <c r="B1351" s="224" t="s">
        <v>1969</v>
      </c>
      <c r="C1351" s="410" t="s">
        <v>96</v>
      </c>
      <c r="D1351" s="688">
        <v>1</v>
      </c>
      <c r="E1351" s="688">
        <v>0</v>
      </c>
      <c r="F1351" s="685">
        <f>D1351-E1351</f>
        <v>1</v>
      </c>
      <c r="G1351" s="235"/>
      <c r="H1351" s="319">
        <f>F1351*G1351</f>
        <v>0</v>
      </c>
    </row>
    <row r="1352" spans="1:7" ht="15">
      <c r="A1352" s="288"/>
      <c r="B1352" s="224"/>
      <c r="C1352" s="410"/>
      <c r="D1352" s="688"/>
      <c r="E1352" s="688"/>
      <c r="F1352" s="689"/>
      <c r="G1352" s="216"/>
    </row>
    <row r="1353" spans="1:7" ht="29.25">
      <c r="A1353" s="288" t="s">
        <v>2410</v>
      </c>
      <c r="B1353" s="224" t="s">
        <v>2411</v>
      </c>
      <c r="C1353" s="410"/>
      <c r="D1353" s="688"/>
      <c r="E1353" s="688"/>
      <c r="F1353" s="689"/>
      <c r="G1353" s="305"/>
    </row>
    <row r="1354" spans="1:8" ht="15">
      <c r="A1354" s="294" t="s">
        <v>1729</v>
      </c>
      <c r="B1354" s="224"/>
      <c r="C1354" s="410" t="s">
        <v>61</v>
      </c>
      <c r="D1354" s="688">
        <v>1</v>
      </c>
      <c r="E1354" s="688">
        <v>0</v>
      </c>
      <c r="F1354" s="685">
        <f>D1354-E1354</f>
        <v>1</v>
      </c>
      <c r="G1354" s="235"/>
      <c r="H1354" s="319">
        <f>F1354*G1354</f>
        <v>0</v>
      </c>
    </row>
    <row r="1355" spans="1:7" ht="15">
      <c r="A1355" s="288"/>
      <c r="B1355" s="224"/>
      <c r="C1355" s="410"/>
      <c r="D1355" s="688"/>
      <c r="E1355" s="688"/>
      <c r="F1355" s="689"/>
      <c r="G1355" s="305"/>
    </row>
    <row r="1356" spans="1:7" ht="29.25">
      <c r="A1356" s="288" t="s">
        <v>2412</v>
      </c>
      <c r="B1356" s="224" t="s">
        <v>2413</v>
      </c>
      <c r="C1356" s="410"/>
      <c r="D1356" s="688"/>
      <c r="E1356" s="688"/>
      <c r="F1356" s="689"/>
      <c r="G1356" s="305"/>
    </row>
    <row r="1357" spans="1:8" ht="15">
      <c r="A1357" s="294" t="s">
        <v>1729</v>
      </c>
      <c r="B1357" s="224" t="s">
        <v>2414</v>
      </c>
      <c r="C1357" s="410" t="s">
        <v>61</v>
      </c>
      <c r="D1357" s="688">
        <v>1</v>
      </c>
      <c r="E1357" s="688">
        <v>0</v>
      </c>
      <c r="F1357" s="685">
        <f>D1357-E1357</f>
        <v>1</v>
      </c>
      <c r="G1357" s="235"/>
      <c r="H1357" s="319">
        <f>F1357*G1357</f>
        <v>0</v>
      </c>
    </row>
    <row r="1358" spans="1:7" ht="15">
      <c r="A1358" s="288"/>
      <c r="B1358" s="224"/>
      <c r="C1358" s="410"/>
      <c r="D1358" s="688"/>
      <c r="E1358" s="688"/>
      <c r="F1358" s="689"/>
      <c r="G1358" s="305"/>
    </row>
    <row r="1359" spans="1:8" ht="86.25">
      <c r="A1359" s="288" t="s">
        <v>2415</v>
      </c>
      <c r="B1359" s="224" t="s">
        <v>3438</v>
      </c>
      <c r="C1359" s="410" t="s">
        <v>89</v>
      </c>
      <c r="D1359" s="688">
        <v>25</v>
      </c>
      <c r="E1359" s="688">
        <v>0</v>
      </c>
      <c r="F1359" s="685">
        <f>D1359-E1359</f>
        <v>25</v>
      </c>
      <c r="G1359" s="235"/>
      <c r="H1359" s="319">
        <f>F1359*G1359</f>
        <v>0</v>
      </c>
    </row>
    <row r="1360" spans="1:7" ht="15">
      <c r="A1360" s="288"/>
      <c r="B1360" s="224"/>
      <c r="C1360" s="410"/>
      <c r="D1360" s="688"/>
      <c r="E1360" s="688"/>
      <c r="F1360" s="685"/>
      <c r="G1360" s="216"/>
    </row>
    <row r="1361" spans="1:8" ht="43.5">
      <c r="A1361" s="288" t="s">
        <v>3540</v>
      </c>
      <c r="B1361" s="224" t="s">
        <v>3549</v>
      </c>
      <c r="C1361" s="594"/>
      <c r="D1361" s="688"/>
      <c r="E1361" s="688"/>
      <c r="F1361" s="685"/>
      <c r="G1361" s="216"/>
      <c r="H1361" s="464"/>
    </row>
    <row r="1362" spans="1:8" ht="15">
      <c r="A1362" s="288"/>
      <c r="B1362" s="224" t="s">
        <v>2394</v>
      </c>
      <c r="C1362" s="594"/>
      <c r="D1362" s="688"/>
      <c r="E1362" s="688"/>
      <c r="F1362" s="685"/>
      <c r="G1362" s="216"/>
      <c r="H1362" s="464"/>
    </row>
    <row r="1363" spans="1:8" ht="15">
      <c r="A1363" s="288"/>
      <c r="B1363" s="224" t="s">
        <v>3536</v>
      </c>
      <c r="C1363" s="594" t="s">
        <v>96</v>
      </c>
      <c r="D1363" s="688">
        <v>2</v>
      </c>
      <c r="E1363" s="688">
        <v>0</v>
      </c>
      <c r="F1363" s="685">
        <f aca="true" t="shared" si="12" ref="F1363:F1378">D1363-E1363</f>
        <v>2</v>
      </c>
      <c r="G1363" s="457"/>
      <c r="H1363" s="319">
        <f aca="true" t="shared" si="13" ref="H1363:H1378">F1363*G1363</f>
        <v>0</v>
      </c>
    </row>
    <row r="1364" spans="1:7" ht="15">
      <c r="A1364" s="288"/>
      <c r="B1364" s="224"/>
      <c r="C1364" s="594"/>
      <c r="D1364" s="688"/>
      <c r="E1364" s="688"/>
      <c r="F1364" s="685"/>
      <c r="G1364" s="216"/>
    </row>
    <row r="1365" spans="1:7" ht="57">
      <c r="A1365" s="288" t="s">
        <v>3541</v>
      </c>
      <c r="B1365" s="595" t="s">
        <v>3548</v>
      </c>
      <c r="C1365" s="594"/>
      <c r="D1365" s="688"/>
      <c r="E1365" s="688"/>
      <c r="F1365" s="685"/>
      <c r="G1365" s="216"/>
    </row>
    <row r="1366" spans="1:8" ht="15">
      <c r="A1366" s="288"/>
      <c r="B1366" s="224" t="s">
        <v>1828</v>
      </c>
      <c r="C1366" s="594" t="s">
        <v>96</v>
      </c>
      <c r="D1366" s="688">
        <v>2</v>
      </c>
      <c r="E1366" s="688">
        <v>0</v>
      </c>
      <c r="F1366" s="685">
        <f t="shared" si="12"/>
        <v>2</v>
      </c>
      <c r="G1366" s="457"/>
      <c r="H1366" s="319">
        <f t="shared" si="13"/>
        <v>0</v>
      </c>
    </row>
    <row r="1367" spans="1:8" ht="15">
      <c r="A1367" s="288"/>
      <c r="B1367" s="224" t="s">
        <v>3537</v>
      </c>
      <c r="C1367" s="594" t="s">
        <v>96</v>
      </c>
      <c r="D1367" s="688">
        <v>1</v>
      </c>
      <c r="E1367" s="688">
        <v>0</v>
      </c>
      <c r="F1367" s="685">
        <f t="shared" si="12"/>
        <v>1</v>
      </c>
      <c r="G1367" s="463"/>
      <c r="H1367" s="319">
        <f t="shared" si="13"/>
        <v>0</v>
      </c>
    </row>
    <row r="1368" spans="1:8" ht="15">
      <c r="A1368" s="288"/>
      <c r="B1368" s="224" t="s">
        <v>1733</v>
      </c>
      <c r="C1368" s="594" t="s">
        <v>96</v>
      </c>
      <c r="D1368" s="688">
        <v>1</v>
      </c>
      <c r="E1368" s="688">
        <v>0</v>
      </c>
      <c r="F1368" s="685">
        <f t="shared" si="12"/>
        <v>1</v>
      </c>
      <c r="G1368" s="457"/>
      <c r="H1368" s="319">
        <f t="shared" si="13"/>
        <v>0</v>
      </c>
    </row>
    <row r="1369" spans="1:7" ht="15">
      <c r="A1369" s="288"/>
      <c r="B1369" s="224"/>
      <c r="C1369" s="594"/>
      <c r="D1369" s="688"/>
      <c r="E1369" s="688"/>
      <c r="F1369" s="685"/>
      <c r="G1369" s="216"/>
    </row>
    <row r="1370" spans="1:7" ht="57">
      <c r="A1370" s="288" t="s">
        <v>3542</v>
      </c>
      <c r="B1370" s="595" t="s">
        <v>3547</v>
      </c>
      <c r="C1370" s="596"/>
      <c r="D1370" s="688"/>
      <c r="E1370" s="688"/>
      <c r="F1370" s="685"/>
      <c r="G1370" s="216"/>
    </row>
    <row r="1371" spans="1:8" ht="15">
      <c r="A1371" s="288"/>
      <c r="B1371" s="595" t="s">
        <v>3538</v>
      </c>
      <c r="C1371" s="596" t="s">
        <v>96</v>
      </c>
      <c r="D1371" s="688">
        <v>2</v>
      </c>
      <c r="E1371" s="688">
        <v>0</v>
      </c>
      <c r="F1371" s="685">
        <f t="shared" si="12"/>
        <v>2</v>
      </c>
      <c r="G1371" s="457"/>
      <c r="H1371" s="319">
        <f t="shared" si="13"/>
        <v>0</v>
      </c>
    </row>
    <row r="1372" spans="1:8" ht="15">
      <c r="A1372" s="288"/>
      <c r="B1372" s="595" t="s">
        <v>3539</v>
      </c>
      <c r="C1372" s="596" t="s">
        <v>96</v>
      </c>
      <c r="D1372" s="688">
        <v>1</v>
      </c>
      <c r="E1372" s="688">
        <v>0</v>
      </c>
      <c r="F1372" s="685">
        <f t="shared" si="12"/>
        <v>1</v>
      </c>
      <c r="G1372" s="463"/>
      <c r="H1372" s="319">
        <f t="shared" si="13"/>
        <v>0</v>
      </c>
    </row>
    <row r="1373" spans="1:7" ht="15">
      <c r="A1373" s="288"/>
      <c r="B1373" s="224"/>
      <c r="C1373" s="594"/>
      <c r="D1373" s="688"/>
      <c r="E1373" s="688"/>
      <c r="F1373" s="685"/>
      <c r="G1373" s="216"/>
    </row>
    <row r="1374" spans="1:7" ht="15">
      <c r="A1374" s="288"/>
      <c r="B1374" s="224"/>
      <c r="C1374" s="594"/>
      <c r="D1374" s="688"/>
      <c r="E1374" s="688"/>
      <c r="F1374" s="685"/>
      <c r="G1374" s="216"/>
    </row>
    <row r="1375" spans="1:8" ht="128.25">
      <c r="A1375" s="288" t="s">
        <v>3543</v>
      </c>
      <c r="B1375" s="595" t="s">
        <v>3546</v>
      </c>
      <c r="C1375" s="597" t="s">
        <v>96</v>
      </c>
      <c r="D1375" s="698">
        <v>1</v>
      </c>
      <c r="E1375" s="688">
        <v>0</v>
      </c>
      <c r="F1375" s="685">
        <f t="shared" si="12"/>
        <v>1</v>
      </c>
      <c r="G1375" s="457"/>
      <c r="H1375" s="319">
        <f t="shared" si="13"/>
        <v>0</v>
      </c>
    </row>
    <row r="1376" spans="1:7" ht="15">
      <c r="A1376" s="288"/>
      <c r="B1376" s="224"/>
      <c r="C1376" s="594"/>
      <c r="D1376" s="688"/>
      <c r="E1376" s="688"/>
      <c r="F1376" s="685"/>
      <c r="G1376" s="216"/>
    </row>
    <row r="1377" spans="1:7" ht="15">
      <c r="A1377" s="288"/>
      <c r="B1377" s="224"/>
      <c r="C1377" s="594"/>
      <c r="D1377" s="688"/>
      <c r="E1377" s="688"/>
      <c r="F1377" s="685"/>
      <c r="G1377" s="216"/>
    </row>
    <row r="1378" spans="1:8" ht="57">
      <c r="A1378" s="288" t="s">
        <v>3544</v>
      </c>
      <c r="B1378" s="595" t="s">
        <v>3545</v>
      </c>
      <c r="C1378" s="597" t="s">
        <v>303</v>
      </c>
      <c r="D1378" s="698">
        <v>1</v>
      </c>
      <c r="E1378" s="688">
        <v>0</v>
      </c>
      <c r="F1378" s="685">
        <f t="shared" si="12"/>
        <v>1</v>
      </c>
      <c r="G1378" s="457"/>
      <c r="H1378" s="319">
        <f t="shared" si="13"/>
        <v>0</v>
      </c>
    </row>
    <row r="1379" spans="1:7" ht="15">
      <c r="A1379" s="288"/>
      <c r="B1379" s="224"/>
      <c r="C1379" s="410"/>
      <c r="D1379" s="688"/>
      <c r="E1379" s="688"/>
      <c r="F1379" s="689"/>
      <c r="G1379" s="305"/>
    </row>
    <row r="1380" spans="1:8" ht="15">
      <c r="A1380" s="288"/>
      <c r="B1380" s="230" t="str">
        <f>B1314</f>
        <v>MERILNO-REGULACIJSKA OMARA</v>
      </c>
      <c r="C1380" s="311" t="s">
        <v>16</v>
      </c>
      <c r="D1380" s="692"/>
      <c r="E1380" s="692"/>
      <c r="F1380" s="693"/>
      <c r="G1380" s="309"/>
      <c r="H1380" s="397">
        <f>SUM(H1315:H1379)</f>
        <v>0</v>
      </c>
    </row>
    <row r="1381" spans="1:7" ht="15">
      <c r="A1381" s="288"/>
      <c r="B1381" s="308"/>
      <c r="C1381" s="410"/>
      <c r="D1381" s="688"/>
      <c r="E1381" s="688"/>
      <c r="F1381" s="689"/>
      <c r="G1381" s="305"/>
    </row>
    <row r="1382" spans="1:7" ht="15">
      <c r="A1382" s="291" t="s">
        <v>1683</v>
      </c>
      <c r="B1382" s="292" t="s">
        <v>1684</v>
      </c>
      <c r="C1382" s="410"/>
      <c r="D1382" s="688"/>
      <c r="E1382" s="688"/>
      <c r="F1382" s="689"/>
      <c r="G1382" s="312"/>
    </row>
    <row r="1383" spans="1:7" ht="15">
      <c r="A1383" s="288"/>
      <c r="B1383" s="224"/>
      <c r="C1383" s="410"/>
      <c r="D1383" s="688"/>
      <c r="E1383" s="688"/>
      <c r="F1383" s="689"/>
      <c r="G1383" s="312"/>
    </row>
    <row r="1384" spans="1:7" ht="57.75">
      <c r="A1384" s="288" t="s">
        <v>2416</v>
      </c>
      <c r="B1384" s="224" t="s">
        <v>2417</v>
      </c>
      <c r="C1384" s="410"/>
      <c r="D1384" s="688"/>
      <c r="E1384" s="688"/>
      <c r="F1384" s="689"/>
      <c r="G1384" s="312"/>
    </row>
    <row r="1385" spans="1:7" ht="15">
      <c r="A1385" s="294" t="s">
        <v>1937</v>
      </c>
      <c r="B1385" s="224" t="s">
        <v>2418</v>
      </c>
      <c r="C1385" s="410"/>
      <c r="D1385" s="688"/>
      <c r="E1385" s="688"/>
      <c r="F1385" s="689"/>
      <c r="G1385" s="312"/>
    </row>
    <row r="1386" spans="1:8" ht="15">
      <c r="A1386" s="294" t="s">
        <v>1729</v>
      </c>
      <c r="B1386" s="224" t="s">
        <v>2419</v>
      </c>
      <c r="C1386" s="410" t="s">
        <v>96</v>
      </c>
      <c r="D1386" s="688">
        <v>2</v>
      </c>
      <c r="E1386" s="688">
        <v>0</v>
      </c>
      <c r="F1386" s="685">
        <f>D1386-E1386</f>
        <v>2</v>
      </c>
      <c r="G1386" s="235"/>
      <c r="H1386" s="319">
        <f>F1386*G1386</f>
        <v>0</v>
      </c>
    </row>
    <row r="1387" spans="1:8" ht="15">
      <c r="A1387" s="294" t="s">
        <v>1729</v>
      </c>
      <c r="B1387" s="224" t="s">
        <v>2420</v>
      </c>
      <c r="C1387" s="410" t="s">
        <v>96</v>
      </c>
      <c r="D1387" s="688">
        <v>1</v>
      </c>
      <c r="E1387" s="688">
        <v>0</v>
      </c>
      <c r="F1387" s="685">
        <f>D1387-E1387</f>
        <v>1</v>
      </c>
      <c r="G1387" s="235"/>
      <c r="H1387" s="319">
        <f>F1387*G1387</f>
        <v>0</v>
      </c>
    </row>
    <row r="1388" spans="1:8" ht="15">
      <c r="A1388" s="294" t="s">
        <v>1729</v>
      </c>
      <c r="B1388" s="224" t="s">
        <v>2421</v>
      </c>
      <c r="C1388" s="410" t="s">
        <v>96</v>
      </c>
      <c r="D1388" s="688">
        <v>1</v>
      </c>
      <c r="E1388" s="688">
        <v>0</v>
      </c>
      <c r="F1388" s="685">
        <f>D1388-E1388</f>
        <v>1</v>
      </c>
      <c r="G1388" s="235"/>
      <c r="H1388" s="319">
        <f>F1388*G1388</f>
        <v>0</v>
      </c>
    </row>
    <row r="1389" spans="1:7" ht="15">
      <c r="A1389" s="288"/>
      <c r="B1389" s="224"/>
      <c r="C1389" s="410"/>
      <c r="D1389" s="688"/>
      <c r="E1389" s="688"/>
      <c r="F1389" s="689"/>
      <c r="G1389" s="312"/>
    </row>
    <row r="1390" spans="1:7" ht="43.5">
      <c r="A1390" s="288" t="s">
        <v>2422</v>
      </c>
      <c r="B1390" s="224" t="s">
        <v>3439</v>
      </c>
      <c r="C1390" s="410"/>
      <c r="D1390" s="688"/>
      <c r="E1390" s="688"/>
      <c r="F1390" s="689"/>
      <c r="G1390" s="312"/>
    </row>
    <row r="1391" spans="1:7" ht="15">
      <c r="A1391" s="294" t="s">
        <v>1937</v>
      </c>
      <c r="B1391" s="224"/>
      <c r="C1391" s="410"/>
      <c r="D1391" s="688"/>
      <c r="E1391" s="688"/>
      <c r="F1391" s="689"/>
      <c r="G1391" s="312"/>
    </row>
    <row r="1392" spans="1:8" ht="15">
      <c r="A1392" s="294" t="s">
        <v>1729</v>
      </c>
      <c r="B1392" s="224" t="s">
        <v>2423</v>
      </c>
      <c r="C1392" s="410" t="s">
        <v>96</v>
      </c>
      <c r="D1392" s="688">
        <v>2</v>
      </c>
      <c r="E1392" s="688">
        <v>0</v>
      </c>
      <c r="F1392" s="685">
        <f>D1392-E1392</f>
        <v>2</v>
      </c>
      <c r="G1392" s="235"/>
      <c r="H1392" s="319">
        <f>F1392*G1392</f>
        <v>0</v>
      </c>
    </row>
    <row r="1393" spans="1:8" ht="15">
      <c r="A1393" s="294" t="s">
        <v>1729</v>
      </c>
      <c r="B1393" s="224" t="s">
        <v>2395</v>
      </c>
      <c r="C1393" s="410" t="s">
        <v>96</v>
      </c>
      <c r="D1393" s="688">
        <v>1</v>
      </c>
      <c r="E1393" s="688">
        <v>0</v>
      </c>
      <c r="F1393" s="685">
        <f>D1393-E1393</f>
        <v>1</v>
      </c>
      <c r="G1393" s="235"/>
      <c r="H1393" s="319">
        <f>F1393*G1393</f>
        <v>0</v>
      </c>
    </row>
    <row r="1394" spans="1:8" ht="15">
      <c r="A1394" s="294" t="s">
        <v>1729</v>
      </c>
      <c r="B1394" s="224" t="s">
        <v>2396</v>
      </c>
      <c r="C1394" s="410" t="s">
        <v>96</v>
      </c>
      <c r="D1394" s="688">
        <v>1</v>
      </c>
      <c r="E1394" s="688">
        <v>0</v>
      </c>
      <c r="F1394" s="685">
        <f>D1394-E1394</f>
        <v>1</v>
      </c>
      <c r="G1394" s="235"/>
      <c r="H1394" s="319">
        <f>F1394*G1394</f>
        <v>0</v>
      </c>
    </row>
    <row r="1395" spans="1:7" ht="15">
      <c r="A1395" s="288"/>
      <c r="B1395" s="224"/>
      <c r="C1395" s="410"/>
      <c r="D1395" s="688"/>
      <c r="E1395" s="688"/>
      <c r="F1395" s="689"/>
      <c r="G1395" s="312"/>
    </row>
    <row r="1396" spans="1:7" ht="57.75">
      <c r="A1396" s="288" t="s">
        <v>2424</v>
      </c>
      <c r="B1396" s="224" t="s">
        <v>2425</v>
      </c>
      <c r="C1396" s="410"/>
      <c r="D1396" s="688"/>
      <c r="E1396" s="688"/>
      <c r="F1396" s="689"/>
      <c r="G1396" s="312"/>
    </row>
    <row r="1397" spans="1:7" ht="15">
      <c r="A1397" s="294" t="s">
        <v>1937</v>
      </c>
      <c r="B1397" s="224" t="s">
        <v>2398</v>
      </c>
      <c r="C1397" s="410"/>
      <c r="D1397" s="688"/>
      <c r="E1397" s="688"/>
      <c r="F1397" s="689"/>
      <c r="G1397" s="312"/>
    </row>
    <row r="1398" spans="1:7" ht="15">
      <c r="A1398" s="294" t="s">
        <v>1729</v>
      </c>
      <c r="B1398" s="224"/>
      <c r="C1398" s="410"/>
      <c r="D1398" s="688"/>
      <c r="E1398" s="688"/>
      <c r="F1398" s="689"/>
      <c r="G1398" s="312"/>
    </row>
    <row r="1399" spans="1:7" ht="15">
      <c r="A1399" s="288"/>
      <c r="B1399" s="224" t="s">
        <v>2426</v>
      </c>
      <c r="C1399" s="410"/>
      <c r="D1399" s="688"/>
      <c r="E1399" s="688"/>
      <c r="F1399" s="689"/>
      <c r="G1399" s="312"/>
    </row>
    <row r="1400" spans="1:7" ht="15">
      <c r="A1400" s="288"/>
      <c r="B1400" s="224" t="s">
        <v>2427</v>
      </c>
      <c r="C1400" s="410"/>
      <c r="D1400" s="688"/>
      <c r="E1400" s="688"/>
      <c r="F1400" s="689"/>
      <c r="G1400" s="312"/>
    </row>
    <row r="1401" spans="1:7" ht="15">
      <c r="A1401" s="294"/>
      <c r="B1401" s="224" t="s">
        <v>2052</v>
      </c>
      <c r="C1401" s="410"/>
      <c r="D1401" s="688"/>
      <c r="E1401" s="688"/>
      <c r="F1401" s="689"/>
      <c r="G1401" s="312"/>
    </row>
    <row r="1402" spans="1:8" ht="15">
      <c r="A1402" s="294"/>
      <c r="B1402" s="224" t="s">
        <v>2428</v>
      </c>
      <c r="C1402" s="410" t="s">
        <v>96</v>
      </c>
      <c r="D1402" s="688">
        <v>1</v>
      </c>
      <c r="E1402" s="688">
        <v>0</v>
      </c>
      <c r="F1402" s="685">
        <f>D1402-E1402</f>
        <v>1</v>
      </c>
      <c r="G1402" s="235"/>
      <c r="H1402" s="319">
        <f>F1402*G1402</f>
        <v>0</v>
      </c>
    </row>
    <row r="1403" spans="1:7" ht="15">
      <c r="A1403" s="291"/>
      <c r="B1403" s="292"/>
      <c r="C1403" s="410"/>
      <c r="D1403" s="688"/>
      <c r="E1403" s="688"/>
      <c r="F1403" s="689"/>
      <c r="G1403" s="312"/>
    </row>
    <row r="1404" spans="1:7" ht="43.5">
      <c r="A1404" s="288" t="s">
        <v>2429</v>
      </c>
      <c r="B1404" s="224" t="s">
        <v>3440</v>
      </c>
      <c r="C1404" s="410"/>
      <c r="D1404" s="688"/>
      <c r="E1404" s="688"/>
      <c r="F1404" s="689"/>
      <c r="G1404" s="312"/>
    </row>
    <row r="1405" spans="1:7" ht="15">
      <c r="A1405" s="294" t="s">
        <v>1937</v>
      </c>
      <c r="B1405" s="224" t="s">
        <v>2398</v>
      </c>
      <c r="C1405" s="410"/>
      <c r="D1405" s="688"/>
      <c r="E1405" s="688"/>
      <c r="F1405" s="689"/>
      <c r="G1405" s="312"/>
    </row>
    <row r="1406" spans="1:7" ht="15">
      <c r="A1406" s="294" t="s">
        <v>1729</v>
      </c>
      <c r="B1406" s="224" t="s">
        <v>2430</v>
      </c>
      <c r="C1406" s="410"/>
      <c r="D1406" s="688"/>
      <c r="E1406" s="688"/>
      <c r="F1406" s="689"/>
      <c r="G1406" s="312"/>
    </row>
    <row r="1407" spans="1:8" ht="15">
      <c r="A1407" s="288"/>
      <c r="B1407" s="224" t="s">
        <v>2018</v>
      </c>
      <c r="C1407" s="410" t="s">
        <v>96</v>
      </c>
      <c r="D1407" s="688">
        <v>1</v>
      </c>
      <c r="E1407" s="688">
        <v>0</v>
      </c>
      <c r="F1407" s="685">
        <f>D1407-E1407</f>
        <v>1</v>
      </c>
      <c r="G1407" s="235"/>
      <c r="H1407" s="319">
        <f>F1407*G1407</f>
        <v>0</v>
      </c>
    </row>
    <row r="1408" spans="1:7" ht="15">
      <c r="A1408" s="288"/>
      <c r="B1408" s="224"/>
      <c r="C1408" s="410"/>
      <c r="D1408" s="688"/>
      <c r="E1408" s="688"/>
      <c r="F1408" s="689"/>
      <c r="G1408" s="312"/>
    </row>
    <row r="1409" spans="1:7" ht="29.25">
      <c r="A1409" s="288" t="s">
        <v>2431</v>
      </c>
      <c r="B1409" s="224" t="s">
        <v>3441</v>
      </c>
      <c r="C1409" s="410"/>
      <c r="D1409" s="688"/>
      <c r="E1409" s="688"/>
      <c r="F1409" s="689"/>
      <c r="G1409" s="312"/>
    </row>
    <row r="1410" spans="1:7" ht="15">
      <c r="A1410" s="294" t="s">
        <v>1937</v>
      </c>
      <c r="B1410" s="224" t="s">
        <v>2398</v>
      </c>
      <c r="C1410" s="410"/>
      <c r="D1410" s="688"/>
      <c r="E1410" s="688"/>
      <c r="F1410" s="689"/>
      <c r="G1410" s="312"/>
    </row>
    <row r="1411" spans="1:7" ht="15">
      <c r="A1411" s="294" t="s">
        <v>1729</v>
      </c>
      <c r="B1411" s="224" t="s">
        <v>2432</v>
      </c>
      <c r="C1411" s="410"/>
      <c r="D1411" s="688"/>
      <c r="E1411" s="688"/>
      <c r="F1411" s="689"/>
      <c r="G1411" s="312"/>
    </row>
    <row r="1412" spans="1:7" ht="15">
      <c r="A1412" s="294"/>
      <c r="B1412" s="224" t="s">
        <v>1740</v>
      </c>
      <c r="C1412" s="410"/>
      <c r="D1412" s="688"/>
      <c r="E1412" s="688"/>
      <c r="F1412" s="689"/>
      <c r="G1412" s="312"/>
    </row>
    <row r="1413" spans="1:8" ht="15">
      <c r="A1413" s="288"/>
      <c r="B1413" s="224" t="s">
        <v>2433</v>
      </c>
      <c r="C1413" s="410" t="s">
        <v>96</v>
      </c>
      <c r="D1413" s="688">
        <v>1</v>
      </c>
      <c r="E1413" s="688">
        <v>0</v>
      </c>
      <c r="F1413" s="685">
        <f>D1413-E1413</f>
        <v>1</v>
      </c>
      <c r="G1413" s="235"/>
      <c r="H1413" s="319">
        <f>F1413*G1413</f>
        <v>0</v>
      </c>
    </row>
    <row r="1414" spans="1:7" ht="15">
      <c r="A1414" s="288"/>
      <c r="B1414" s="224"/>
      <c r="C1414" s="410"/>
      <c r="D1414" s="688"/>
      <c r="E1414" s="688"/>
      <c r="F1414" s="689"/>
      <c r="G1414" s="312"/>
    </row>
    <row r="1415" spans="1:7" ht="43.5">
      <c r="A1415" s="288" t="s">
        <v>2434</v>
      </c>
      <c r="B1415" s="224" t="s">
        <v>3442</v>
      </c>
      <c r="C1415" s="410"/>
      <c r="D1415" s="688"/>
      <c r="E1415" s="688"/>
      <c r="F1415" s="689"/>
      <c r="G1415" s="312"/>
    </row>
    <row r="1416" spans="1:7" ht="15">
      <c r="A1416" s="294" t="s">
        <v>1937</v>
      </c>
      <c r="B1416" s="224"/>
      <c r="C1416" s="410"/>
      <c r="D1416" s="688"/>
      <c r="E1416" s="688"/>
      <c r="F1416" s="689"/>
      <c r="G1416" s="312"/>
    </row>
    <row r="1417" spans="1:7" ht="15">
      <c r="A1417" s="294"/>
      <c r="B1417" s="224" t="s">
        <v>2435</v>
      </c>
      <c r="C1417" s="410"/>
      <c r="D1417" s="688"/>
      <c r="E1417" s="688"/>
      <c r="F1417" s="689"/>
      <c r="G1417" s="312"/>
    </row>
    <row r="1418" spans="1:8" ht="15">
      <c r="A1418" s="294"/>
      <c r="B1418" s="224" t="s">
        <v>1903</v>
      </c>
      <c r="C1418" s="410" t="s">
        <v>96</v>
      </c>
      <c r="D1418" s="688">
        <v>2</v>
      </c>
      <c r="E1418" s="688">
        <v>0</v>
      </c>
      <c r="F1418" s="685">
        <f>D1418-E1418</f>
        <v>2</v>
      </c>
      <c r="G1418" s="235"/>
      <c r="H1418" s="319">
        <f>F1418*G1418</f>
        <v>0</v>
      </c>
    </row>
    <row r="1419" spans="1:7" ht="15">
      <c r="A1419" s="288"/>
      <c r="B1419" s="224"/>
      <c r="C1419" s="410"/>
      <c r="D1419" s="688"/>
      <c r="E1419" s="688"/>
      <c r="F1419" s="689"/>
      <c r="G1419" s="312"/>
    </row>
    <row r="1420" spans="1:7" ht="57.75">
      <c r="A1420" s="288" t="s">
        <v>2436</v>
      </c>
      <c r="B1420" s="224" t="s">
        <v>3443</v>
      </c>
      <c r="C1420" s="410"/>
      <c r="D1420" s="688"/>
      <c r="E1420" s="688"/>
      <c r="F1420" s="689"/>
      <c r="G1420" s="312"/>
    </row>
    <row r="1421" spans="1:8" ht="15">
      <c r="A1421" s="294" t="s">
        <v>1729</v>
      </c>
      <c r="B1421" s="224" t="s">
        <v>2437</v>
      </c>
      <c r="C1421" s="410" t="s">
        <v>304</v>
      </c>
      <c r="D1421" s="688">
        <v>6</v>
      </c>
      <c r="E1421" s="688">
        <v>0</v>
      </c>
      <c r="F1421" s="685">
        <f>D1421-E1421</f>
        <v>6</v>
      </c>
      <c r="G1421" s="235"/>
      <c r="H1421" s="319">
        <f>F1421*G1421</f>
        <v>0</v>
      </c>
    </row>
    <row r="1422" spans="1:8" ht="15">
      <c r="A1422" s="294" t="s">
        <v>1729</v>
      </c>
      <c r="B1422" s="224" t="s">
        <v>2438</v>
      </c>
      <c r="C1422" s="410" t="s">
        <v>304</v>
      </c>
      <c r="D1422" s="688">
        <v>36</v>
      </c>
      <c r="E1422" s="688">
        <v>0</v>
      </c>
      <c r="F1422" s="685">
        <f>D1422-E1422</f>
        <v>36</v>
      </c>
      <c r="G1422" s="235"/>
      <c r="H1422" s="319">
        <f>F1422*G1422</f>
        <v>0</v>
      </c>
    </row>
    <row r="1423" spans="1:8" ht="15">
      <c r="A1423" s="294" t="s">
        <v>1729</v>
      </c>
      <c r="B1423" s="224" t="s">
        <v>2388</v>
      </c>
      <c r="C1423" s="410" t="s">
        <v>304</v>
      </c>
      <c r="D1423" s="688">
        <v>12</v>
      </c>
      <c r="E1423" s="688">
        <v>0</v>
      </c>
      <c r="F1423" s="685">
        <f>D1423-E1423</f>
        <v>12</v>
      </c>
      <c r="G1423" s="235"/>
      <c r="H1423" s="319">
        <f>F1423*G1423</f>
        <v>0</v>
      </c>
    </row>
    <row r="1424" spans="1:7" ht="15">
      <c r="A1424" s="294"/>
      <c r="B1424" s="224"/>
      <c r="C1424" s="410"/>
      <c r="D1424" s="688"/>
      <c r="E1424" s="688"/>
      <c r="F1424" s="689"/>
      <c r="G1424" s="216"/>
    </row>
    <row r="1425" spans="1:7" ht="72">
      <c r="A1425" s="288" t="s">
        <v>2439</v>
      </c>
      <c r="B1425" s="224" t="s">
        <v>3444</v>
      </c>
      <c r="C1425" s="410"/>
      <c r="D1425" s="688"/>
      <c r="E1425" s="688"/>
      <c r="F1425" s="689"/>
      <c r="G1425" s="216"/>
    </row>
    <row r="1426" spans="1:8" ht="15">
      <c r="A1426" s="294" t="s">
        <v>1729</v>
      </c>
      <c r="B1426" s="224" t="s">
        <v>2388</v>
      </c>
      <c r="C1426" s="410" t="s">
        <v>304</v>
      </c>
      <c r="D1426" s="699">
        <v>1.5</v>
      </c>
      <c r="E1426" s="699">
        <v>0</v>
      </c>
      <c r="F1426" s="700">
        <f>D1426-E1426</f>
        <v>1.5</v>
      </c>
      <c r="G1426" s="235"/>
      <c r="H1426" s="319">
        <f>F1426*G1426</f>
        <v>0</v>
      </c>
    </row>
    <row r="1427" spans="1:8" ht="15">
      <c r="A1427" s="294" t="s">
        <v>1729</v>
      </c>
      <c r="B1427" s="224" t="s">
        <v>2440</v>
      </c>
      <c r="C1427" s="410" t="s">
        <v>304</v>
      </c>
      <c r="D1427" s="699">
        <v>0.5</v>
      </c>
      <c r="E1427" s="699">
        <v>0</v>
      </c>
      <c r="F1427" s="700">
        <f>D1427-E1427</f>
        <v>0.5</v>
      </c>
      <c r="G1427" s="235"/>
      <c r="H1427" s="319">
        <f>F1427*G1427</f>
        <v>0</v>
      </c>
    </row>
    <row r="1428" spans="1:7" ht="15">
      <c r="A1428" s="288"/>
      <c r="B1428" s="224"/>
      <c r="C1428" s="410"/>
      <c r="D1428" s="688"/>
      <c r="E1428" s="688"/>
      <c r="F1428" s="689"/>
      <c r="G1428" s="312"/>
    </row>
    <row r="1429" spans="1:8" ht="29.25">
      <c r="A1429" s="288" t="s">
        <v>2441</v>
      </c>
      <c r="B1429" s="224" t="s">
        <v>2442</v>
      </c>
      <c r="C1429" s="410" t="s">
        <v>61</v>
      </c>
      <c r="D1429" s="688">
        <v>10</v>
      </c>
      <c r="E1429" s="688">
        <v>0</v>
      </c>
      <c r="F1429" s="685">
        <f>D1429-E1429</f>
        <v>10</v>
      </c>
      <c r="G1429" s="235"/>
      <c r="H1429" s="319">
        <f>F1429*G1429</f>
        <v>0</v>
      </c>
    </row>
    <row r="1430" spans="1:7" ht="15">
      <c r="A1430" s="288"/>
      <c r="B1430" s="224"/>
      <c r="C1430" s="410"/>
      <c r="D1430" s="688"/>
      <c r="E1430" s="688"/>
      <c r="F1430" s="689"/>
      <c r="G1430" s="312"/>
    </row>
    <row r="1431" spans="1:8" ht="43.5">
      <c r="A1431" s="288" t="s">
        <v>2443</v>
      </c>
      <c r="B1431" s="224" t="s">
        <v>2444</v>
      </c>
      <c r="C1431" s="410" t="s">
        <v>61</v>
      </c>
      <c r="D1431" s="688">
        <v>10</v>
      </c>
      <c r="E1431" s="688">
        <v>0</v>
      </c>
      <c r="F1431" s="685">
        <f>D1431-E1431</f>
        <v>10</v>
      </c>
      <c r="G1431" s="235"/>
      <c r="H1431" s="319">
        <f>F1431*G1431</f>
        <v>0</v>
      </c>
    </row>
    <row r="1432" spans="1:7" ht="15">
      <c r="A1432" s="288"/>
      <c r="B1432" s="224"/>
      <c r="C1432" s="410"/>
      <c r="D1432" s="688"/>
      <c r="E1432" s="688"/>
      <c r="F1432" s="689"/>
      <c r="G1432" s="312"/>
    </row>
    <row r="1433" spans="1:8" ht="86.25">
      <c r="A1433" s="288" t="s">
        <v>2445</v>
      </c>
      <c r="B1433" s="224" t="s">
        <v>3438</v>
      </c>
      <c r="C1433" s="410" t="s">
        <v>89</v>
      </c>
      <c r="D1433" s="688">
        <v>50</v>
      </c>
      <c r="E1433" s="688">
        <v>0</v>
      </c>
      <c r="F1433" s="685">
        <f>D1433-E1433</f>
        <v>50</v>
      </c>
      <c r="G1433" s="235"/>
      <c r="H1433" s="319">
        <f>F1433*G1433</f>
        <v>0</v>
      </c>
    </row>
    <row r="1434" spans="1:7" ht="15">
      <c r="A1434" s="288"/>
      <c r="B1434" s="224"/>
      <c r="C1434" s="410"/>
      <c r="D1434" s="688"/>
      <c r="E1434" s="688"/>
      <c r="F1434" s="689"/>
      <c r="G1434" s="312"/>
    </row>
    <row r="1435" spans="1:8" ht="15">
      <c r="A1435" s="288"/>
      <c r="B1435" s="301" t="str">
        <f>B1382</f>
        <v>NOTRANJA PLINSKA INSTALACIJA</v>
      </c>
      <c r="C1435" s="445" t="s">
        <v>16</v>
      </c>
      <c r="D1435" s="692"/>
      <c r="E1435" s="692"/>
      <c r="F1435" s="693"/>
      <c r="G1435" s="313"/>
      <c r="H1435" s="397">
        <f>SUM(H1383:H1434)</f>
        <v>0</v>
      </c>
    </row>
    <row r="1436" spans="1:7" ht="15">
      <c r="A1436" s="288"/>
      <c r="B1436" s="224"/>
      <c r="C1436" s="410"/>
      <c r="D1436" s="688"/>
      <c r="E1436" s="688"/>
      <c r="F1436" s="689"/>
      <c r="G1436" s="312"/>
    </row>
    <row r="1437" spans="1:7" ht="15">
      <c r="A1437" s="288"/>
      <c r="B1437" s="224"/>
      <c r="C1437" s="410"/>
      <c r="D1437" s="688"/>
      <c r="E1437" s="688"/>
      <c r="F1437" s="689"/>
      <c r="G1437" s="312"/>
    </row>
    <row r="1438" spans="1:8" ht="15">
      <c r="A1438" s="451" t="s">
        <v>1685</v>
      </c>
      <c r="B1438" s="452" t="s">
        <v>1686</v>
      </c>
      <c r="C1438" s="453"/>
      <c r="D1438" s="696"/>
      <c r="E1438" s="696"/>
      <c r="F1438" s="697"/>
      <c r="G1438" s="454"/>
      <c r="H1438" s="333"/>
    </row>
    <row r="1439" spans="1:7" ht="15">
      <c r="A1439" s="291" t="s">
        <v>1687</v>
      </c>
      <c r="B1439" s="292" t="s">
        <v>1688</v>
      </c>
      <c r="C1439" s="410"/>
      <c r="D1439" s="688"/>
      <c r="E1439" s="688"/>
      <c r="F1439" s="689"/>
      <c r="G1439" s="216"/>
    </row>
    <row r="1440" spans="1:7" ht="15">
      <c r="A1440" s="288"/>
      <c r="B1440" s="224"/>
      <c r="C1440" s="410"/>
      <c r="D1440" s="688"/>
      <c r="E1440" s="688"/>
      <c r="F1440" s="689"/>
      <c r="G1440" s="216"/>
    </row>
    <row r="1441" spans="1:7" ht="285.75">
      <c r="A1441" s="288" t="s">
        <v>2446</v>
      </c>
      <c r="B1441" s="224" t="s">
        <v>3445</v>
      </c>
      <c r="C1441" s="410"/>
      <c r="D1441" s="684"/>
      <c r="E1441" s="684"/>
      <c r="F1441" s="685"/>
      <c r="G1441" s="216"/>
    </row>
    <row r="1442" spans="1:7" ht="30">
      <c r="A1442" s="288"/>
      <c r="B1442" s="301" t="s">
        <v>2153</v>
      </c>
      <c r="C1442" s="410"/>
      <c r="D1442" s="684"/>
      <c r="E1442" s="684"/>
      <c r="F1442" s="685"/>
      <c r="G1442" s="216"/>
    </row>
    <row r="1443" spans="1:7" ht="29.25">
      <c r="A1443" s="288"/>
      <c r="B1443" s="224" t="s">
        <v>2447</v>
      </c>
      <c r="C1443" s="410"/>
      <c r="D1443" s="684"/>
      <c r="E1443" s="684"/>
      <c r="F1443" s="685"/>
      <c r="G1443" s="216"/>
    </row>
    <row r="1444" spans="1:7" ht="43.5">
      <c r="A1444" s="288" t="s">
        <v>1898</v>
      </c>
      <c r="B1444" s="224" t="s">
        <v>2448</v>
      </c>
      <c r="C1444" s="410"/>
      <c r="D1444" s="684"/>
      <c r="E1444" s="684"/>
      <c r="F1444" s="685"/>
      <c r="G1444" s="216"/>
    </row>
    <row r="1445" spans="1:7" ht="43.5">
      <c r="A1445" s="288" t="s">
        <v>1898</v>
      </c>
      <c r="B1445" s="224" t="s">
        <v>2449</v>
      </c>
      <c r="C1445" s="410"/>
      <c r="D1445" s="684"/>
      <c r="E1445" s="684"/>
      <c r="F1445" s="685"/>
      <c r="G1445" s="216"/>
    </row>
    <row r="1446" spans="1:7" ht="100.5">
      <c r="A1446" s="288" t="s">
        <v>1898</v>
      </c>
      <c r="B1446" s="224" t="s">
        <v>2450</v>
      </c>
      <c r="C1446" s="410"/>
      <c r="D1446" s="684"/>
      <c r="E1446" s="684"/>
      <c r="F1446" s="685"/>
      <c r="G1446" s="216"/>
    </row>
    <row r="1447" spans="1:7" ht="15">
      <c r="A1447" s="288"/>
      <c r="B1447" s="215" t="s">
        <v>2451</v>
      </c>
      <c r="C1447" s="410"/>
      <c r="D1447" s="684"/>
      <c r="E1447" s="684"/>
      <c r="F1447" s="685"/>
      <c r="G1447" s="216"/>
    </row>
    <row r="1448" spans="1:7" ht="15">
      <c r="A1448" s="300"/>
      <c r="B1448" s="215" t="s">
        <v>2452</v>
      </c>
      <c r="C1448" s="410"/>
      <c r="D1448" s="684"/>
      <c r="E1448" s="684"/>
      <c r="F1448" s="685"/>
      <c r="G1448" s="216"/>
    </row>
    <row r="1449" spans="1:7" ht="15">
      <c r="A1449" s="300"/>
      <c r="B1449" s="215" t="s">
        <v>2453</v>
      </c>
      <c r="C1449" s="410"/>
      <c r="D1449" s="684"/>
      <c r="E1449" s="684"/>
      <c r="F1449" s="685"/>
      <c r="G1449" s="216"/>
    </row>
    <row r="1450" spans="1:7" ht="15">
      <c r="A1450" s="300"/>
      <c r="B1450" s="224"/>
      <c r="C1450" s="410"/>
      <c r="D1450" s="684"/>
      <c r="E1450" s="684"/>
      <c r="F1450" s="685"/>
      <c r="G1450" s="216"/>
    </row>
    <row r="1451" spans="1:7" ht="72">
      <c r="A1451" s="300" t="s">
        <v>1898</v>
      </c>
      <c r="B1451" s="224" t="s">
        <v>2454</v>
      </c>
      <c r="C1451" s="410"/>
      <c r="D1451" s="684"/>
      <c r="E1451" s="684"/>
      <c r="F1451" s="685"/>
      <c r="G1451" s="216"/>
    </row>
    <row r="1452" spans="1:7" ht="72">
      <c r="A1452" s="300" t="s">
        <v>1898</v>
      </c>
      <c r="B1452" s="224" t="s">
        <v>2455</v>
      </c>
      <c r="C1452" s="410"/>
      <c r="D1452" s="684"/>
      <c r="E1452" s="684"/>
      <c r="F1452" s="685"/>
      <c r="G1452" s="216"/>
    </row>
    <row r="1453" spans="1:7" ht="15">
      <c r="A1453" s="300"/>
      <c r="B1453" s="215" t="s">
        <v>2456</v>
      </c>
      <c r="C1453" s="410"/>
      <c r="D1453" s="684"/>
      <c r="E1453" s="684"/>
      <c r="F1453" s="685"/>
      <c r="G1453" s="216"/>
    </row>
    <row r="1454" spans="1:7" ht="15">
      <c r="A1454" s="300"/>
      <c r="B1454" s="215" t="s">
        <v>2457</v>
      </c>
      <c r="C1454" s="410"/>
      <c r="D1454" s="684"/>
      <c r="E1454" s="684"/>
      <c r="F1454" s="685"/>
      <c r="G1454" s="216"/>
    </row>
    <row r="1455" spans="1:7" ht="15">
      <c r="A1455" s="300"/>
      <c r="B1455" s="215" t="s">
        <v>2458</v>
      </c>
      <c r="C1455" s="410"/>
      <c r="D1455" s="684"/>
      <c r="E1455" s="684"/>
      <c r="F1455" s="685"/>
      <c r="G1455" s="216"/>
    </row>
    <row r="1456" spans="1:7" ht="15">
      <c r="A1456" s="300"/>
      <c r="B1456" s="215" t="s">
        <v>2459</v>
      </c>
      <c r="C1456" s="410"/>
      <c r="D1456" s="684"/>
      <c r="E1456" s="684"/>
      <c r="F1456" s="685"/>
      <c r="G1456" s="216"/>
    </row>
    <row r="1457" spans="1:7" ht="15">
      <c r="A1457" s="300" t="s">
        <v>1898</v>
      </c>
      <c r="B1457" s="224" t="s">
        <v>2460</v>
      </c>
      <c r="C1457" s="410"/>
      <c r="D1457" s="684"/>
      <c r="E1457" s="684"/>
      <c r="F1457" s="685"/>
      <c r="G1457" s="216"/>
    </row>
    <row r="1458" spans="1:7" ht="72">
      <c r="A1458" s="300" t="s">
        <v>1898</v>
      </c>
      <c r="B1458" s="224" t="s">
        <v>2461</v>
      </c>
      <c r="C1458" s="410"/>
      <c r="D1458" s="684"/>
      <c r="E1458" s="684"/>
      <c r="F1458" s="685"/>
      <c r="G1458" s="216"/>
    </row>
    <row r="1459" spans="1:7" ht="15">
      <c r="A1459" s="300"/>
      <c r="B1459" s="215" t="s">
        <v>2462</v>
      </c>
      <c r="C1459" s="410"/>
      <c r="D1459" s="684"/>
      <c r="E1459" s="684"/>
      <c r="F1459" s="685"/>
      <c r="G1459" s="216"/>
    </row>
    <row r="1460" spans="1:7" ht="15">
      <c r="A1460" s="300"/>
      <c r="B1460" s="215" t="s">
        <v>2463</v>
      </c>
      <c r="C1460" s="410"/>
      <c r="D1460" s="684"/>
      <c r="E1460" s="684"/>
      <c r="F1460" s="685"/>
      <c r="G1460" s="216"/>
    </row>
    <row r="1461" spans="1:7" ht="15">
      <c r="A1461" s="300"/>
      <c r="B1461" s="215" t="s">
        <v>2464</v>
      </c>
      <c r="C1461" s="410"/>
      <c r="D1461" s="684"/>
      <c r="E1461" s="684"/>
      <c r="F1461" s="685"/>
      <c r="G1461" s="216"/>
    </row>
    <row r="1462" spans="1:7" ht="15">
      <c r="A1462" s="300"/>
      <c r="B1462" s="215" t="s">
        <v>2459</v>
      </c>
      <c r="C1462" s="410"/>
      <c r="D1462" s="684"/>
      <c r="E1462" s="684"/>
      <c r="F1462" s="685"/>
      <c r="G1462" s="216"/>
    </row>
    <row r="1463" spans="1:7" ht="29.25">
      <c r="A1463" s="300" t="s">
        <v>1898</v>
      </c>
      <c r="B1463" s="224" t="s">
        <v>2465</v>
      </c>
      <c r="C1463" s="410"/>
      <c r="D1463" s="684"/>
      <c r="E1463" s="684"/>
      <c r="F1463" s="685"/>
      <c r="G1463" s="216"/>
    </row>
    <row r="1464" spans="1:7" ht="29.25">
      <c r="A1464" s="300" t="s">
        <v>1898</v>
      </c>
      <c r="B1464" s="224" t="s">
        <v>2466</v>
      </c>
      <c r="C1464" s="410"/>
      <c r="D1464" s="684"/>
      <c r="E1464" s="684"/>
      <c r="F1464" s="685"/>
      <c r="G1464" s="216"/>
    </row>
    <row r="1465" spans="1:7" ht="43.5">
      <c r="A1465" s="300" t="s">
        <v>1898</v>
      </c>
      <c r="B1465" s="224" t="s">
        <v>2467</v>
      </c>
      <c r="C1465" s="410"/>
      <c r="D1465" s="684"/>
      <c r="E1465" s="684"/>
      <c r="F1465" s="685"/>
      <c r="G1465" s="216"/>
    </row>
    <row r="1466" spans="1:7" ht="15">
      <c r="A1466" s="300" t="s">
        <v>1898</v>
      </c>
      <c r="B1466" s="224" t="s">
        <v>2468</v>
      </c>
      <c r="C1466" s="410"/>
      <c r="D1466" s="684"/>
      <c r="E1466" s="684"/>
      <c r="F1466" s="685"/>
      <c r="G1466" s="216"/>
    </row>
    <row r="1467" spans="1:7" ht="100.5">
      <c r="A1467" s="300" t="s">
        <v>1898</v>
      </c>
      <c r="B1467" s="224" t="s">
        <v>2469</v>
      </c>
      <c r="C1467" s="410"/>
      <c r="D1467" s="684"/>
      <c r="E1467" s="684"/>
      <c r="F1467" s="685"/>
      <c r="G1467" s="216"/>
    </row>
    <row r="1468" spans="1:7" ht="15">
      <c r="A1468" s="300"/>
      <c r="B1468" s="215" t="s">
        <v>2470</v>
      </c>
      <c r="C1468" s="410"/>
      <c r="D1468" s="684"/>
      <c r="E1468" s="684"/>
      <c r="F1468" s="685"/>
      <c r="G1468" s="216"/>
    </row>
    <row r="1469" spans="1:7" ht="15">
      <c r="A1469" s="300"/>
      <c r="B1469" s="215" t="s">
        <v>2471</v>
      </c>
      <c r="C1469" s="410"/>
      <c r="D1469" s="684"/>
      <c r="E1469" s="684"/>
      <c r="F1469" s="685"/>
      <c r="G1469" s="216"/>
    </row>
    <row r="1470" spans="1:7" ht="15">
      <c r="A1470" s="300"/>
      <c r="B1470" s="215" t="s">
        <v>2453</v>
      </c>
      <c r="C1470" s="410"/>
      <c r="D1470" s="684"/>
      <c r="E1470" s="684"/>
      <c r="F1470" s="685"/>
      <c r="G1470" s="216"/>
    </row>
    <row r="1471" spans="1:7" ht="43.5">
      <c r="A1471" s="300" t="s">
        <v>1898</v>
      </c>
      <c r="B1471" s="224" t="s">
        <v>2472</v>
      </c>
      <c r="C1471" s="410"/>
      <c r="D1471" s="684"/>
      <c r="E1471" s="684"/>
      <c r="F1471" s="685"/>
      <c r="G1471" s="216"/>
    </row>
    <row r="1472" spans="1:7" ht="15">
      <c r="A1472" s="300" t="s">
        <v>1898</v>
      </c>
      <c r="B1472" s="224" t="s">
        <v>2473</v>
      </c>
      <c r="C1472" s="410"/>
      <c r="D1472" s="684"/>
      <c r="E1472" s="684"/>
      <c r="F1472" s="685"/>
      <c r="G1472" s="216"/>
    </row>
    <row r="1473" spans="1:7" ht="114.75">
      <c r="A1473" s="300"/>
      <c r="B1473" s="224" t="s">
        <v>2474</v>
      </c>
      <c r="C1473" s="410"/>
      <c r="D1473" s="684"/>
      <c r="E1473" s="684"/>
      <c r="F1473" s="685"/>
      <c r="G1473" s="216"/>
    </row>
    <row r="1474" spans="1:7" ht="15">
      <c r="A1474" s="300"/>
      <c r="B1474" s="224" t="s">
        <v>2475</v>
      </c>
      <c r="C1474" s="410"/>
      <c r="D1474" s="684"/>
      <c r="E1474" s="684"/>
      <c r="F1474" s="685"/>
      <c r="G1474" s="216"/>
    </row>
    <row r="1475" spans="1:7" ht="130.5" customHeight="1">
      <c r="A1475" s="300"/>
      <c r="B1475" s="224" t="s">
        <v>2476</v>
      </c>
      <c r="C1475" s="410"/>
      <c r="D1475" s="684"/>
      <c r="E1475" s="684"/>
      <c r="F1475" s="685"/>
      <c r="G1475" s="216"/>
    </row>
    <row r="1476" spans="1:7" ht="29.25">
      <c r="A1476" s="288"/>
      <c r="B1476" s="224" t="s">
        <v>2477</v>
      </c>
      <c r="C1476" s="410"/>
      <c r="D1476" s="684"/>
      <c r="E1476" s="684"/>
      <c r="F1476" s="685"/>
      <c r="G1476" s="216"/>
    </row>
    <row r="1477" spans="1:7" ht="15">
      <c r="A1477" s="288"/>
      <c r="B1477" s="224" t="s">
        <v>2478</v>
      </c>
      <c r="C1477" s="410"/>
      <c r="D1477" s="684"/>
      <c r="E1477" s="684"/>
      <c r="F1477" s="685"/>
      <c r="G1477" s="216"/>
    </row>
    <row r="1478" spans="1:7" ht="15">
      <c r="A1478" s="288"/>
      <c r="B1478" s="224" t="s">
        <v>2301</v>
      </c>
      <c r="C1478" s="410"/>
      <c r="D1478" s="684"/>
      <c r="E1478" s="684"/>
      <c r="F1478" s="685"/>
      <c r="G1478" s="216"/>
    </row>
    <row r="1479" spans="1:7" ht="15">
      <c r="A1479" s="288"/>
      <c r="B1479" s="224" t="s">
        <v>2479</v>
      </c>
      <c r="C1479" s="410"/>
      <c r="D1479" s="684"/>
      <c r="E1479" s="684"/>
      <c r="F1479" s="685"/>
      <c r="G1479" s="216"/>
    </row>
    <row r="1480" spans="1:7" ht="15">
      <c r="A1480" s="288"/>
      <c r="B1480" s="215" t="s">
        <v>2480</v>
      </c>
      <c r="C1480" s="410"/>
      <c r="D1480" s="684"/>
      <c r="E1480" s="684"/>
      <c r="F1480" s="685"/>
      <c r="G1480" s="216"/>
    </row>
    <row r="1481" spans="1:7" ht="15">
      <c r="A1481" s="288"/>
      <c r="B1481" s="215" t="s">
        <v>2481</v>
      </c>
      <c r="C1481" s="410"/>
      <c r="D1481" s="684"/>
      <c r="E1481" s="684"/>
      <c r="F1481" s="685"/>
      <c r="G1481" s="216"/>
    </row>
    <row r="1482" spans="1:8" ht="15">
      <c r="A1482" s="288"/>
      <c r="B1482" s="215" t="s">
        <v>2482</v>
      </c>
      <c r="C1482" s="410" t="s">
        <v>96</v>
      </c>
      <c r="D1482" s="688">
        <v>1</v>
      </c>
      <c r="E1482" s="688">
        <v>1</v>
      </c>
      <c r="F1482" s="685">
        <f>D1482-E1482</f>
        <v>0</v>
      </c>
      <c r="G1482" s="235"/>
      <c r="H1482" s="319">
        <f>F1482*G1482</f>
        <v>0</v>
      </c>
    </row>
    <row r="1483" spans="1:7" ht="15">
      <c r="A1483" s="294"/>
      <c r="B1483" s="295"/>
      <c r="C1483" s="410"/>
      <c r="D1483" s="684"/>
      <c r="E1483" s="684"/>
      <c r="F1483" s="685"/>
      <c r="G1483" s="216"/>
    </row>
    <row r="1484" spans="1:7" ht="42.75">
      <c r="A1484" s="288" t="s">
        <v>2483</v>
      </c>
      <c r="B1484" s="295" t="s">
        <v>2484</v>
      </c>
      <c r="C1484" s="410"/>
      <c r="D1484" s="688"/>
      <c r="E1484" s="688"/>
      <c r="F1484" s="689"/>
      <c r="G1484" s="216"/>
    </row>
    <row r="1485" spans="1:8" ht="15">
      <c r="A1485" s="288"/>
      <c r="B1485" s="295" t="s">
        <v>2485</v>
      </c>
      <c r="C1485" s="410" t="s">
        <v>96</v>
      </c>
      <c r="D1485" s="688">
        <v>2</v>
      </c>
      <c r="E1485" s="688">
        <v>0</v>
      </c>
      <c r="F1485" s="685">
        <f>D1485-E1485</f>
        <v>2</v>
      </c>
      <c r="G1485" s="235"/>
      <c r="H1485" s="319">
        <f>F1485*G1485</f>
        <v>0</v>
      </c>
    </row>
    <row r="1486" spans="1:7" ht="15">
      <c r="A1486" s="294"/>
      <c r="B1486" s="295"/>
      <c r="C1486" s="410"/>
      <c r="D1486" s="684"/>
      <c r="E1486" s="684"/>
      <c r="F1486" s="685"/>
      <c r="G1486" s="216"/>
    </row>
    <row r="1487" spans="1:7" ht="57">
      <c r="A1487" s="288" t="s">
        <v>2486</v>
      </c>
      <c r="B1487" s="295" t="s">
        <v>2487</v>
      </c>
      <c r="C1487" s="410"/>
      <c r="D1487" s="688"/>
      <c r="E1487" s="688"/>
      <c r="F1487" s="689"/>
      <c r="G1487" s="216"/>
    </row>
    <row r="1488" spans="1:8" ht="15">
      <c r="A1488" s="288"/>
      <c r="B1488" s="295"/>
      <c r="C1488" s="410" t="s">
        <v>96</v>
      </c>
      <c r="D1488" s="688">
        <v>1</v>
      </c>
      <c r="E1488" s="688">
        <v>0</v>
      </c>
      <c r="F1488" s="685">
        <f>D1488-E1488</f>
        <v>1</v>
      </c>
      <c r="G1488" s="235"/>
      <c r="H1488" s="319">
        <f>F1488*G1488</f>
        <v>0</v>
      </c>
    </row>
    <row r="1489" spans="1:7" ht="15">
      <c r="A1489" s="288"/>
      <c r="B1489" s="295"/>
      <c r="C1489" s="410"/>
      <c r="D1489" s="688"/>
      <c r="E1489" s="688"/>
      <c r="F1489" s="689"/>
      <c r="G1489" s="216"/>
    </row>
    <row r="1490" spans="1:7" ht="57.75">
      <c r="A1490" s="288" t="s">
        <v>2488</v>
      </c>
      <c r="B1490" s="224" t="s">
        <v>3446</v>
      </c>
      <c r="C1490" s="410"/>
      <c r="D1490" s="688"/>
      <c r="E1490" s="688"/>
      <c r="F1490" s="689"/>
      <c r="G1490" s="216"/>
    </row>
    <row r="1491" spans="1:7" ht="15">
      <c r="A1491" s="289" t="s">
        <v>1727</v>
      </c>
      <c r="B1491" s="224" t="s">
        <v>2489</v>
      </c>
      <c r="C1491" s="410"/>
      <c r="D1491" s="688"/>
      <c r="E1491" s="688"/>
      <c r="F1491" s="689"/>
      <c r="G1491" s="216"/>
    </row>
    <row r="1492" spans="1:7" ht="15">
      <c r="A1492" s="289" t="s">
        <v>1713</v>
      </c>
      <c r="B1492" s="224" t="s">
        <v>2490</v>
      </c>
      <c r="C1492" s="410"/>
      <c r="D1492" s="688"/>
      <c r="E1492" s="688"/>
      <c r="F1492" s="689"/>
      <c r="G1492" s="216"/>
    </row>
    <row r="1493" spans="1:7" ht="15">
      <c r="A1493" s="288"/>
      <c r="B1493" s="224" t="s">
        <v>2491</v>
      </c>
      <c r="C1493" s="410"/>
      <c r="D1493" s="688"/>
      <c r="E1493" s="688"/>
      <c r="F1493" s="689"/>
      <c r="G1493" s="216"/>
    </row>
    <row r="1494" spans="1:7" ht="15">
      <c r="A1494" s="288"/>
      <c r="B1494" s="224" t="s">
        <v>2492</v>
      </c>
      <c r="C1494" s="410"/>
      <c r="D1494" s="688"/>
      <c r="E1494" s="688"/>
      <c r="F1494" s="689"/>
      <c r="G1494" s="216"/>
    </row>
    <row r="1495" spans="1:8" ht="15">
      <c r="A1495" s="288"/>
      <c r="B1495" s="224" t="s">
        <v>2493</v>
      </c>
      <c r="C1495" s="410" t="s">
        <v>96</v>
      </c>
      <c r="D1495" s="688">
        <v>4</v>
      </c>
      <c r="E1495" s="688">
        <v>0</v>
      </c>
      <c r="F1495" s="685">
        <f>D1495-E1495</f>
        <v>4</v>
      </c>
      <c r="G1495" s="235"/>
      <c r="H1495" s="319">
        <f>F1495*G1495</f>
        <v>0</v>
      </c>
    </row>
    <row r="1496" spans="1:7" ht="15">
      <c r="A1496" s="288"/>
      <c r="B1496" s="295"/>
      <c r="C1496" s="410"/>
      <c r="D1496" s="688"/>
      <c r="E1496" s="688"/>
      <c r="F1496" s="689"/>
      <c r="G1496" s="216"/>
    </row>
    <row r="1497" spans="1:7" ht="128.25">
      <c r="A1497" s="288" t="s">
        <v>2494</v>
      </c>
      <c r="B1497" s="295" t="s">
        <v>2495</v>
      </c>
      <c r="C1497" s="410"/>
      <c r="D1497" s="684"/>
      <c r="E1497" s="684"/>
      <c r="F1497" s="685"/>
      <c r="G1497" s="231"/>
    </row>
    <row r="1498" spans="1:7" ht="15">
      <c r="A1498" s="289" t="s">
        <v>1727</v>
      </c>
      <c r="B1498" s="295" t="s">
        <v>2496</v>
      </c>
      <c r="C1498" s="410"/>
      <c r="D1498" s="684"/>
      <c r="E1498" s="684"/>
      <c r="F1498" s="685"/>
      <c r="G1498" s="231"/>
    </row>
    <row r="1499" spans="1:7" ht="15">
      <c r="A1499" s="289" t="s">
        <v>1713</v>
      </c>
      <c r="B1499" s="295" t="s">
        <v>2497</v>
      </c>
      <c r="C1499" s="410"/>
      <c r="D1499" s="684"/>
      <c r="E1499" s="684"/>
      <c r="F1499" s="685"/>
      <c r="G1499" s="231"/>
    </row>
    <row r="1500" spans="1:7" ht="15">
      <c r="A1500" s="289"/>
      <c r="B1500" s="295" t="s">
        <v>2498</v>
      </c>
      <c r="C1500" s="410"/>
      <c r="D1500" s="684"/>
      <c r="E1500" s="684"/>
      <c r="F1500" s="685"/>
      <c r="G1500" s="231"/>
    </row>
    <row r="1501" spans="1:8" ht="15">
      <c r="A1501" s="288"/>
      <c r="B1501" s="295" t="s">
        <v>2499</v>
      </c>
      <c r="C1501" s="410" t="s">
        <v>96</v>
      </c>
      <c r="D1501" s="684">
        <v>4</v>
      </c>
      <c r="E1501" s="684">
        <v>4</v>
      </c>
      <c r="F1501" s="685">
        <f aca="true" t="shared" si="14" ref="F1501:F1508">D1501-E1501</f>
        <v>0</v>
      </c>
      <c r="G1501" s="235"/>
      <c r="H1501" s="319">
        <f aca="true" t="shared" si="15" ref="H1501:H1508">F1501*G1501</f>
        <v>0</v>
      </c>
    </row>
    <row r="1502" spans="1:8" ht="15">
      <c r="A1502" s="288"/>
      <c r="B1502" s="295" t="s">
        <v>2500</v>
      </c>
      <c r="C1502" s="410" t="s">
        <v>96</v>
      </c>
      <c r="D1502" s="684">
        <v>4</v>
      </c>
      <c r="E1502" s="684">
        <v>4</v>
      </c>
      <c r="F1502" s="685">
        <f t="shared" si="14"/>
        <v>0</v>
      </c>
      <c r="G1502" s="235"/>
      <c r="H1502" s="319">
        <f t="shared" si="15"/>
        <v>0</v>
      </c>
    </row>
    <row r="1503" spans="1:8" ht="15">
      <c r="A1503" s="288"/>
      <c r="B1503" s="295" t="s">
        <v>2501</v>
      </c>
      <c r="C1503" s="410" t="s">
        <v>96</v>
      </c>
      <c r="D1503" s="684">
        <v>1</v>
      </c>
      <c r="E1503" s="684">
        <v>1</v>
      </c>
      <c r="F1503" s="685">
        <f t="shared" si="14"/>
        <v>0</v>
      </c>
      <c r="G1503" s="235"/>
      <c r="H1503" s="319">
        <f t="shared" si="15"/>
        <v>0</v>
      </c>
    </row>
    <row r="1504" spans="1:8" ht="15">
      <c r="A1504" s="288"/>
      <c r="B1504" s="295" t="s">
        <v>2502</v>
      </c>
      <c r="C1504" s="410" t="s">
        <v>96</v>
      </c>
      <c r="D1504" s="684">
        <v>4</v>
      </c>
      <c r="E1504" s="684">
        <v>4</v>
      </c>
      <c r="F1504" s="685">
        <f t="shared" si="14"/>
        <v>0</v>
      </c>
      <c r="G1504" s="235"/>
      <c r="H1504" s="319">
        <f t="shared" si="15"/>
        <v>0</v>
      </c>
    </row>
    <row r="1505" spans="1:8" ht="15">
      <c r="A1505" s="288"/>
      <c r="B1505" s="295" t="s">
        <v>2503</v>
      </c>
      <c r="C1505" s="410" t="s">
        <v>96</v>
      </c>
      <c r="D1505" s="684">
        <v>2</v>
      </c>
      <c r="E1505" s="684">
        <v>2</v>
      </c>
      <c r="F1505" s="685">
        <f t="shared" si="14"/>
        <v>0</v>
      </c>
      <c r="G1505" s="235"/>
      <c r="H1505" s="319">
        <f t="shared" si="15"/>
        <v>0</v>
      </c>
    </row>
    <row r="1506" spans="1:8" ht="15">
      <c r="A1506" s="288"/>
      <c r="B1506" s="295" t="s">
        <v>2504</v>
      </c>
      <c r="C1506" s="410" t="s">
        <v>96</v>
      </c>
      <c r="D1506" s="684">
        <v>1</v>
      </c>
      <c r="E1506" s="684">
        <v>1</v>
      </c>
      <c r="F1506" s="685">
        <f t="shared" si="14"/>
        <v>0</v>
      </c>
      <c r="G1506" s="235"/>
      <c r="H1506" s="319">
        <f t="shared" si="15"/>
        <v>0</v>
      </c>
    </row>
    <row r="1507" spans="1:8" ht="15">
      <c r="A1507" s="288"/>
      <c r="B1507" s="295" t="s">
        <v>2505</v>
      </c>
      <c r="C1507" s="410" t="s">
        <v>96</v>
      </c>
      <c r="D1507" s="684">
        <v>3</v>
      </c>
      <c r="E1507" s="684">
        <v>3</v>
      </c>
      <c r="F1507" s="685">
        <f t="shared" si="14"/>
        <v>0</v>
      </c>
      <c r="G1507" s="235"/>
      <c r="H1507" s="319">
        <f t="shared" si="15"/>
        <v>0</v>
      </c>
    </row>
    <row r="1508" spans="1:8" ht="15">
      <c r="A1508" s="288"/>
      <c r="B1508" s="295" t="s">
        <v>2506</v>
      </c>
      <c r="C1508" s="410" t="s">
        <v>96</v>
      </c>
      <c r="D1508" s="684">
        <v>1</v>
      </c>
      <c r="E1508" s="684">
        <v>1</v>
      </c>
      <c r="F1508" s="685">
        <f t="shared" si="14"/>
        <v>0</v>
      </c>
      <c r="G1508" s="235"/>
      <c r="H1508" s="319">
        <f t="shared" si="15"/>
        <v>0</v>
      </c>
    </row>
    <row r="1509" spans="1:7" ht="15">
      <c r="A1509" s="288"/>
      <c r="B1509" s="295"/>
      <c r="C1509" s="410"/>
      <c r="D1509" s="688"/>
      <c r="E1509" s="688"/>
      <c r="F1509" s="689"/>
      <c r="G1509" s="216"/>
    </row>
    <row r="1510" spans="1:7" ht="128.25">
      <c r="A1510" s="288" t="s">
        <v>2507</v>
      </c>
      <c r="B1510" s="295" t="s">
        <v>2508</v>
      </c>
      <c r="C1510" s="410"/>
      <c r="D1510" s="684"/>
      <c r="E1510" s="684"/>
      <c r="F1510" s="685"/>
      <c r="G1510" s="231"/>
    </row>
    <row r="1511" spans="1:7" ht="15">
      <c r="A1511" s="289" t="s">
        <v>1727</v>
      </c>
      <c r="B1511" s="295" t="s">
        <v>2496</v>
      </c>
      <c r="C1511" s="410"/>
      <c r="D1511" s="684"/>
      <c r="E1511" s="684"/>
      <c r="F1511" s="685"/>
      <c r="G1511" s="231"/>
    </row>
    <row r="1512" spans="1:7" ht="15">
      <c r="A1512" s="289" t="s">
        <v>1713</v>
      </c>
      <c r="B1512" s="295" t="s">
        <v>2509</v>
      </c>
      <c r="C1512" s="410"/>
      <c r="D1512" s="684"/>
      <c r="E1512" s="684"/>
      <c r="F1512" s="685"/>
      <c r="G1512" s="231"/>
    </row>
    <row r="1513" spans="1:7" ht="15">
      <c r="A1513" s="288"/>
      <c r="B1513" s="295" t="s">
        <v>2498</v>
      </c>
      <c r="C1513" s="410"/>
      <c r="D1513" s="684"/>
      <c r="E1513" s="684"/>
      <c r="F1513" s="685"/>
      <c r="G1513" s="231"/>
    </row>
    <row r="1514" spans="1:8" ht="15">
      <c r="A1514" s="288"/>
      <c r="B1514" s="295" t="s">
        <v>2510</v>
      </c>
      <c r="C1514" s="410" t="s">
        <v>96</v>
      </c>
      <c r="D1514" s="684">
        <v>16</v>
      </c>
      <c r="E1514" s="684">
        <v>16</v>
      </c>
      <c r="F1514" s="685">
        <f aca="true" t="shared" si="16" ref="F1514:F1520">D1514-E1514</f>
        <v>0</v>
      </c>
      <c r="G1514" s="235"/>
      <c r="H1514" s="319">
        <f aca="true" t="shared" si="17" ref="H1514:H1520">F1514*G1514</f>
        <v>0</v>
      </c>
    </row>
    <row r="1515" spans="1:8" ht="15">
      <c r="A1515" s="288"/>
      <c r="B1515" s="295" t="s">
        <v>2511</v>
      </c>
      <c r="C1515" s="410" t="s">
        <v>96</v>
      </c>
      <c r="D1515" s="684">
        <v>3</v>
      </c>
      <c r="E1515" s="684">
        <v>2</v>
      </c>
      <c r="F1515" s="685">
        <f t="shared" si="16"/>
        <v>1</v>
      </c>
      <c r="G1515" s="235"/>
      <c r="H1515" s="319">
        <f t="shared" si="17"/>
        <v>0</v>
      </c>
    </row>
    <row r="1516" spans="1:8" ht="15">
      <c r="A1516" s="288"/>
      <c r="B1516" s="295" t="s">
        <v>2512</v>
      </c>
      <c r="C1516" s="410" t="s">
        <v>96</v>
      </c>
      <c r="D1516" s="684">
        <v>10</v>
      </c>
      <c r="E1516" s="684">
        <v>9</v>
      </c>
      <c r="F1516" s="685">
        <f t="shared" si="16"/>
        <v>1</v>
      </c>
      <c r="G1516" s="235"/>
      <c r="H1516" s="319">
        <f t="shared" si="17"/>
        <v>0</v>
      </c>
    </row>
    <row r="1517" spans="1:8" ht="15">
      <c r="A1517" s="288"/>
      <c r="B1517" s="295" t="s">
        <v>2513</v>
      </c>
      <c r="C1517" s="410" t="s">
        <v>96</v>
      </c>
      <c r="D1517" s="684">
        <v>19</v>
      </c>
      <c r="E1517" s="684">
        <v>18</v>
      </c>
      <c r="F1517" s="685">
        <f t="shared" si="16"/>
        <v>1</v>
      </c>
      <c r="G1517" s="235"/>
      <c r="H1517" s="319">
        <f t="shared" si="17"/>
        <v>0</v>
      </c>
    </row>
    <row r="1518" spans="1:8" ht="15">
      <c r="A1518" s="288"/>
      <c r="B1518" s="295" t="s">
        <v>2514</v>
      </c>
      <c r="C1518" s="410" t="s">
        <v>96</v>
      </c>
      <c r="D1518" s="684">
        <v>4</v>
      </c>
      <c r="E1518" s="684">
        <v>3</v>
      </c>
      <c r="F1518" s="685">
        <f t="shared" si="16"/>
        <v>1</v>
      </c>
      <c r="G1518" s="235"/>
      <c r="H1518" s="319">
        <f t="shared" si="17"/>
        <v>0</v>
      </c>
    </row>
    <row r="1519" spans="1:8" ht="15">
      <c r="A1519" s="288"/>
      <c r="B1519" s="295" t="s">
        <v>2515</v>
      </c>
      <c r="C1519" s="410" t="s">
        <v>96</v>
      </c>
      <c r="D1519" s="684">
        <v>4</v>
      </c>
      <c r="E1519" s="684">
        <v>4</v>
      </c>
      <c r="F1519" s="685">
        <f t="shared" si="16"/>
        <v>0</v>
      </c>
      <c r="G1519" s="235"/>
      <c r="H1519" s="319">
        <f t="shared" si="17"/>
        <v>0</v>
      </c>
    </row>
    <row r="1520" spans="1:8" ht="15">
      <c r="A1520" s="288"/>
      <c r="B1520" s="295" t="s">
        <v>2516</v>
      </c>
      <c r="C1520" s="410" t="s">
        <v>96</v>
      </c>
      <c r="D1520" s="684">
        <v>3</v>
      </c>
      <c r="E1520" s="684">
        <v>3</v>
      </c>
      <c r="F1520" s="685">
        <f t="shared" si="16"/>
        <v>0</v>
      </c>
      <c r="G1520" s="235"/>
      <c r="H1520" s="319">
        <f t="shared" si="17"/>
        <v>0</v>
      </c>
    </row>
    <row r="1521" spans="1:7" ht="15">
      <c r="A1521" s="288"/>
      <c r="B1521" s="224"/>
      <c r="C1521" s="410"/>
      <c r="D1521" s="688"/>
      <c r="E1521" s="688"/>
      <c r="F1521" s="689"/>
      <c r="G1521" s="216"/>
    </row>
    <row r="1522" spans="1:7" ht="143.25">
      <c r="A1522" s="288" t="s">
        <v>2517</v>
      </c>
      <c r="B1522" s="224" t="s">
        <v>3447</v>
      </c>
      <c r="C1522" s="410"/>
      <c r="D1522" s="688"/>
      <c r="E1522" s="688"/>
      <c r="F1522" s="689"/>
      <c r="G1522" s="216"/>
    </row>
    <row r="1523" spans="1:7" ht="15">
      <c r="A1523" s="289" t="s">
        <v>1727</v>
      </c>
      <c r="B1523" s="224" t="s">
        <v>2496</v>
      </c>
      <c r="C1523" s="410"/>
      <c r="D1523" s="688"/>
      <c r="E1523" s="688"/>
      <c r="F1523" s="689"/>
      <c r="G1523" s="216"/>
    </row>
    <row r="1524" spans="1:7" ht="15">
      <c r="A1524" s="289" t="s">
        <v>1713</v>
      </c>
      <c r="B1524" s="224" t="s">
        <v>2518</v>
      </c>
      <c r="C1524" s="410"/>
      <c r="D1524" s="688"/>
      <c r="E1524" s="688"/>
      <c r="F1524" s="689"/>
      <c r="G1524" s="216"/>
    </row>
    <row r="1525" spans="1:7" ht="15">
      <c r="A1525" s="288"/>
      <c r="B1525" s="224" t="s">
        <v>2519</v>
      </c>
      <c r="C1525" s="410"/>
      <c r="D1525" s="688"/>
      <c r="E1525" s="688"/>
      <c r="F1525" s="689"/>
      <c r="G1525" s="216"/>
    </row>
    <row r="1526" spans="1:7" ht="15">
      <c r="A1526" s="288"/>
      <c r="B1526" s="224" t="s">
        <v>2520</v>
      </c>
      <c r="C1526" s="410"/>
      <c r="D1526" s="688"/>
      <c r="E1526" s="688"/>
      <c r="F1526" s="689"/>
      <c r="G1526" s="216"/>
    </row>
    <row r="1527" spans="1:8" ht="15">
      <c r="A1527" s="288"/>
      <c r="B1527" s="224" t="s">
        <v>2521</v>
      </c>
      <c r="C1527" s="410" t="s">
        <v>96</v>
      </c>
      <c r="D1527" s="688">
        <v>87</v>
      </c>
      <c r="E1527" s="688">
        <v>2</v>
      </c>
      <c r="F1527" s="685">
        <f>D1527-E1527</f>
        <v>85</v>
      </c>
      <c r="G1527" s="235"/>
      <c r="H1527" s="319">
        <f>F1527*G1527</f>
        <v>0</v>
      </c>
    </row>
    <row r="1528" spans="1:7" ht="15">
      <c r="A1528" s="288"/>
      <c r="B1528" s="224"/>
      <c r="C1528" s="410"/>
      <c r="D1528" s="688"/>
      <c r="E1528" s="688"/>
      <c r="F1528" s="689"/>
      <c r="G1528" s="216"/>
    </row>
    <row r="1529" spans="1:7" ht="15">
      <c r="A1529" s="289" t="s">
        <v>1713</v>
      </c>
      <c r="B1529" s="224" t="s">
        <v>2522</v>
      </c>
      <c r="C1529" s="410"/>
      <c r="D1529" s="688"/>
      <c r="E1529" s="688"/>
      <c r="F1529" s="689"/>
      <c r="G1529" s="216"/>
    </row>
    <row r="1530" spans="1:7" ht="15">
      <c r="A1530" s="288"/>
      <c r="B1530" s="224" t="s">
        <v>2523</v>
      </c>
      <c r="C1530" s="410"/>
      <c r="D1530" s="688"/>
      <c r="E1530" s="688"/>
      <c r="F1530" s="689"/>
      <c r="G1530" s="216"/>
    </row>
    <row r="1531" spans="1:7" ht="15">
      <c r="A1531" s="288"/>
      <c r="B1531" s="224" t="s">
        <v>2524</v>
      </c>
      <c r="C1531" s="410"/>
      <c r="D1531" s="688"/>
      <c r="E1531" s="688"/>
      <c r="F1531" s="689"/>
      <c r="G1531" s="216"/>
    </row>
    <row r="1532" spans="1:8" ht="15">
      <c r="A1532" s="288"/>
      <c r="B1532" s="224" t="s">
        <v>2525</v>
      </c>
      <c r="C1532" s="410" t="s">
        <v>96</v>
      </c>
      <c r="D1532" s="688">
        <v>20</v>
      </c>
      <c r="E1532" s="688">
        <v>0</v>
      </c>
      <c r="F1532" s="685">
        <f>D1532-E1532</f>
        <v>20</v>
      </c>
      <c r="G1532" s="235"/>
      <c r="H1532" s="319">
        <f>F1532*G1532</f>
        <v>0</v>
      </c>
    </row>
    <row r="1533" spans="1:7" ht="15">
      <c r="A1533" s="288"/>
      <c r="B1533" s="224"/>
      <c r="C1533" s="410"/>
      <c r="D1533" s="688"/>
      <c r="E1533" s="688"/>
      <c r="F1533" s="689"/>
      <c r="G1533" s="216"/>
    </row>
    <row r="1534" spans="1:7" ht="129">
      <c r="A1534" s="288" t="s">
        <v>2526</v>
      </c>
      <c r="B1534" s="224" t="s">
        <v>3448</v>
      </c>
      <c r="C1534" s="410"/>
      <c r="D1534" s="688"/>
      <c r="E1534" s="688"/>
      <c r="F1534" s="689"/>
      <c r="G1534" s="216"/>
    </row>
    <row r="1535" spans="1:7" ht="15">
      <c r="A1535" s="289" t="s">
        <v>1727</v>
      </c>
      <c r="B1535" s="224" t="s">
        <v>2496</v>
      </c>
      <c r="C1535" s="410"/>
      <c r="D1535" s="688"/>
      <c r="E1535" s="688"/>
      <c r="F1535" s="689"/>
      <c r="G1535" s="216"/>
    </row>
    <row r="1536" spans="1:7" ht="15">
      <c r="A1536" s="289" t="s">
        <v>1713</v>
      </c>
      <c r="B1536" s="224" t="s">
        <v>2518</v>
      </c>
      <c r="C1536" s="410"/>
      <c r="D1536" s="688"/>
      <c r="E1536" s="688"/>
      <c r="F1536" s="689"/>
      <c r="G1536" s="216"/>
    </row>
    <row r="1537" spans="1:7" ht="15">
      <c r="A1537" s="288"/>
      <c r="B1537" s="224" t="s">
        <v>2519</v>
      </c>
      <c r="C1537" s="410"/>
      <c r="D1537" s="688"/>
      <c r="E1537" s="688"/>
      <c r="F1537" s="689"/>
      <c r="G1537" s="216"/>
    </row>
    <row r="1538" spans="1:7" ht="15">
      <c r="A1538" s="288"/>
      <c r="B1538" s="224" t="s">
        <v>2520</v>
      </c>
      <c r="C1538" s="410"/>
      <c r="D1538" s="688"/>
      <c r="E1538" s="688"/>
      <c r="F1538" s="689"/>
      <c r="G1538" s="216"/>
    </row>
    <row r="1539" spans="1:8" ht="15">
      <c r="A1539" s="288"/>
      <c r="B1539" s="224" t="s">
        <v>2521</v>
      </c>
      <c r="C1539" s="410" t="s">
        <v>96</v>
      </c>
      <c r="D1539" s="688">
        <v>42</v>
      </c>
      <c r="E1539" s="688">
        <v>1</v>
      </c>
      <c r="F1539" s="685">
        <f>D1539-E1539</f>
        <v>41</v>
      </c>
      <c r="G1539" s="235"/>
      <c r="H1539" s="319">
        <f>F1539*G1539</f>
        <v>0</v>
      </c>
    </row>
    <row r="1540" spans="1:7" ht="15">
      <c r="A1540" s="288"/>
      <c r="B1540" s="224"/>
      <c r="C1540" s="410"/>
      <c r="D1540" s="688"/>
      <c r="E1540" s="688"/>
      <c r="F1540" s="689"/>
      <c r="G1540" s="216"/>
    </row>
    <row r="1541" spans="1:7" ht="15">
      <c r="A1541" s="289" t="s">
        <v>1713</v>
      </c>
      <c r="B1541" s="224" t="s">
        <v>2522</v>
      </c>
      <c r="C1541" s="410"/>
      <c r="D1541" s="688"/>
      <c r="E1541" s="688"/>
      <c r="F1541" s="689"/>
      <c r="G1541" s="216"/>
    </row>
    <row r="1542" spans="1:7" ht="15">
      <c r="A1542" s="288"/>
      <c r="B1542" s="224" t="s">
        <v>2523</v>
      </c>
      <c r="C1542" s="410"/>
      <c r="D1542" s="688"/>
      <c r="E1542" s="688"/>
      <c r="F1542" s="689"/>
      <c r="G1542" s="216"/>
    </row>
    <row r="1543" spans="1:7" ht="15">
      <c r="A1543" s="288"/>
      <c r="B1543" s="224" t="s">
        <v>2524</v>
      </c>
      <c r="C1543" s="410"/>
      <c r="D1543" s="688"/>
      <c r="E1543" s="688"/>
      <c r="F1543" s="689"/>
      <c r="G1543" s="216"/>
    </row>
    <row r="1544" spans="1:8" ht="15">
      <c r="A1544" s="288"/>
      <c r="B1544" s="224" t="s">
        <v>2525</v>
      </c>
      <c r="C1544" s="410" t="s">
        <v>96</v>
      </c>
      <c r="D1544" s="688">
        <v>20</v>
      </c>
      <c r="E1544" s="688">
        <v>0</v>
      </c>
      <c r="F1544" s="685">
        <f>D1544-E1544</f>
        <v>20</v>
      </c>
      <c r="G1544" s="235"/>
      <c r="H1544" s="319">
        <f>F1544*G1544</f>
        <v>0</v>
      </c>
    </row>
    <row r="1545" spans="1:7" ht="15">
      <c r="A1545" s="288"/>
      <c r="B1545" s="224"/>
      <c r="C1545" s="410"/>
      <c r="D1545" s="688"/>
      <c r="E1545" s="688"/>
      <c r="F1545" s="689"/>
      <c r="G1545" s="216"/>
    </row>
    <row r="1546" spans="1:7" ht="57.75">
      <c r="A1546" s="288" t="s">
        <v>2527</v>
      </c>
      <c r="B1546" s="224" t="s">
        <v>3449</v>
      </c>
      <c r="C1546" s="410"/>
      <c r="D1546" s="688"/>
      <c r="E1546" s="688"/>
      <c r="F1546" s="689"/>
      <c r="G1546" s="216"/>
    </row>
    <row r="1547" spans="1:7" ht="15">
      <c r="A1547" s="289" t="s">
        <v>1727</v>
      </c>
      <c r="B1547" s="224" t="s">
        <v>2496</v>
      </c>
      <c r="C1547" s="410"/>
      <c r="D1547" s="688"/>
      <c r="E1547" s="688"/>
      <c r="F1547" s="689"/>
      <c r="G1547" s="216"/>
    </row>
    <row r="1548" spans="1:8" ht="15">
      <c r="A1548" s="289" t="s">
        <v>1713</v>
      </c>
      <c r="B1548" s="224" t="s">
        <v>2528</v>
      </c>
      <c r="C1548" s="410" t="s">
        <v>96</v>
      </c>
      <c r="D1548" s="688">
        <v>8</v>
      </c>
      <c r="E1548" s="688">
        <v>0</v>
      </c>
      <c r="F1548" s="685">
        <f>D1548-E1548</f>
        <v>8</v>
      </c>
      <c r="G1548" s="235"/>
      <c r="H1548" s="319">
        <f>F1548*G1548</f>
        <v>0</v>
      </c>
    </row>
    <row r="1549" spans="1:7" ht="15">
      <c r="A1549" s="288"/>
      <c r="B1549" s="224"/>
      <c r="C1549" s="410"/>
      <c r="D1549" s="688"/>
      <c r="E1549" s="688"/>
      <c r="F1549" s="689"/>
      <c r="G1549" s="216"/>
    </row>
    <row r="1550" spans="1:7" ht="57.75">
      <c r="A1550" s="288" t="s">
        <v>2529</v>
      </c>
      <c r="B1550" s="224" t="s">
        <v>3450</v>
      </c>
      <c r="C1550" s="410"/>
      <c r="D1550" s="688"/>
      <c r="E1550" s="688"/>
      <c r="F1550" s="689"/>
      <c r="G1550" s="216"/>
    </row>
    <row r="1551" spans="1:7" ht="15">
      <c r="A1551" s="289" t="s">
        <v>1727</v>
      </c>
      <c r="B1551" s="224" t="s">
        <v>2496</v>
      </c>
      <c r="C1551" s="410"/>
      <c r="D1551" s="688"/>
      <c r="E1551" s="688"/>
      <c r="F1551" s="689"/>
      <c r="G1551" s="216"/>
    </row>
    <row r="1552" spans="1:8" ht="15">
      <c r="A1552" s="289" t="s">
        <v>1713</v>
      </c>
      <c r="B1552" s="224" t="s">
        <v>2530</v>
      </c>
      <c r="C1552" s="410" t="s">
        <v>96</v>
      </c>
      <c r="D1552" s="688">
        <v>61</v>
      </c>
      <c r="E1552" s="688">
        <v>0</v>
      </c>
      <c r="F1552" s="685">
        <f>D1552-E1552</f>
        <v>61</v>
      </c>
      <c r="G1552" s="235"/>
      <c r="H1552" s="319">
        <f>F1552*G1552</f>
        <v>0</v>
      </c>
    </row>
    <row r="1553" spans="1:7" ht="15">
      <c r="A1553" s="288"/>
      <c r="B1553" s="224"/>
      <c r="C1553" s="410"/>
      <c r="D1553" s="688"/>
      <c r="E1553" s="688"/>
      <c r="F1553" s="689"/>
      <c r="G1553" s="216"/>
    </row>
    <row r="1554" spans="1:7" ht="43.5">
      <c r="A1554" s="288" t="s">
        <v>2531</v>
      </c>
      <c r="B1554" s="224" t="s">
        <v>2654</v>
      </c>
      <c r="C1554" s="410"/>
      <c r="D1554" s="688"/>
      <c r="E1554" s="688"/>
      <c r="F1554" s="689"/>
      <c r="G1554" s="216"/>
    </row>
    <row r="1555" spans="1:7" ht="15">
      <c r="A1555" s="294" t="s">
        <v>1937</v>
      </c>
      <c r="B1555" s="224" t="s">
        <v>2489</v>
      </c>
      <c r="C1555" s="410"/>
      <c r="D1555" s="688"/>
      <c r="E1555" s="688"/>
      <c r="F1555" s="689"/>
      <c r="G1555" s="216"/>
    </row>
    <row r="1556" spans="1:7" ht="15">
      <c r="A1556" s="294" t="s">
        <v>1729</v>
      </c>
      <c r="B1556" s="224" t="s">
        <v>2532</v>
      </c>
      <c r="C1556" s="410"/>
      <c r="D1556" s="688"/>
      <c r="E1556" s="688"/>
      <c r="F1556" s="689"/>
      <c r="G1556" s="216"/>
    </row>
    <row r="1557" spans="1:8" ht="15">
      <c r="A1557" s="288"/>
      <c r="B1557" s="224" t="s">
        <v>2533</v>
      </c>
      <c r="C1557" s="410" t="s">
        <v>96</v>
      </c>
      <c r="D1557" s="688">
        <v>20</v>
      </c>
      <c r="E1557" s="688">
        <v>0</v>
      </c>
      <c r="F1557" s="685">
        <f>D1557-E1557</f>
        <v>20</v>
      </c>
      <c r="G1557" s="235"/>
      <c r="H1557" s="319">
        <f>F1557*G1557</f>
        <v>0</v>
      </c>
    </row>
    <row r="1558" spans="1:8" ht="15">
      <c r="A1558" s="288"/>
      <c r="B1558" s="224" t="s">
        <v>2534</v>
      </c>
      <c r="C1558" s="410" t="s">
        <v>96</v>
      </c>
      <c r="D1558" s="688">
        <v>12</v>
      </c>
      <c r="E1558" s="688">
        <v>0</v>
      </c>
      <c r="F1558" s="685">
        <f>D1558-E1558</f>
        <v>12</v>
      </c>
      <c r="G1558" s="235"/>
      <c r="H1558" s="319">
        <f>F1558*G1558</f>
        <v>0</v>
      </c>
    </row>
    <row r="1559" spans="1:7" ht="15">
      <c r="A1559" s="288"/>
      <c r="B1559" s="224"/>
      <c r="C1559" s="410"/>
      <c r="D1559" s="688"/>
      <c r="E1559" s="688"/>
      <c r="F1559" s="689"/>
      <c r="G1559" s="216"/>
    </row>
    <row r="1560" spans="1:7" ht="86.25">
      <c r="A1560" s="288" t="s">
        <v>2535</v>
      </c>
      <c r="B1560" s="224" t="s">
        <v>2536</v>
      </c>
      <c r="C1560" s="410"/>
      <c r="D1560" s="688"/>
      <c r="E1560" s="688"/>
      <c r="F1560" s="689"/>
      <c r="G1560" s="216"/>
    </row>
    <row r="1561" spans="1:7" ht="15">
      <c r="A1561" s="289" t="s">
        <v>1727</v>
      </c>
      <c r="B1561" s="224" t="s">
        <v>2496</v>
      </c>
      <c r="C1561" s="410"/>
      <c r="D1561" s="688"/>
      <c r="E1561" s="688"/>
      <c r="F1561" s="689"/>
      <c r="G1561" s="216"/>
    </row>
    <row r="1562" spans="1:7" ht="15">
      <c r="A1562" s="289" t="s">
        <v>1713</v>
      </c>
      <c r="B1562" s="224" t="s">
        <v>2537</v>
      </c>
      <c r="C1562" s="410"/>
      <c r="D1562" s="688"/>
      <c r="E1562" s="688"/>
      <c r="F1562" s="689"/>
      <c r="G1562" s="216"/>
    </row>
    <row r="1563" spans="1:8" ht="15">
      <c r="A1563" s="288"/>
      <c r="B1563" s="224" t="s">
        <v>2538</v>
      </c>
      <c r="C1563" s="410" t="s">
        <v>96</v>
      </c>
      <c r="D1563" s="688">
        <v>1</v>
      </c>
      <c r="E1563" s="688">
        <v>1</v>
      </c>
      <c r="F1563" s="685">
        <f>D1563-E1563</f>
        <v>0</v>
      </c>
      <c r="G1563" s="235"/>
      <c r="H1563" s="319">
        <f>F1563*G1563</f>
        <v>0</v>
      </c>
    </row>
    <row r="1564" spans="1:7" ht="15">
      <c r="A1564" s="288"/>
      <c r="B1564" s="224"/>
      <c r="C1564" s="410"/>
      <c r="D1564" s="688"/>
      <c r="E1564" s="688"/>
      <c r="F1564" s="689"/>
      <c r="G1564" s="216"/>
    </row>
    <row r="1565" spans="1:7" ht="86.25">
      <c r="A1565" s="288" t="s">
        <v>2539</v>
      </c>
      <c r="B1565" s="224" t="s">
        <v>2540</v>
      </c>
      <c r="C1565" s="410"/>
      <c r="D1565" s="688"/>
      <c r="E1565" s="688"/>
      <c r="F1565" s="689"/>
      <c r="G1565" s="216"/>
    </row>
    <row r="1566" spans="1:7" ht="15">
      <c r="A1566" s="289" t="s">
        <v>1727</v>
      </c>
      <c r="B1566" s="224" t="s">
        <v>2496</v>
      </c>
      <c r="C1566" s="410"/>
      <c r="D1566" s="688"/>
      <c r="E1566" s="688"/>
      <c r="F1566" s="689"/>
      <c r="G1566" s="216"/>
    </row>
    <row r="1567" spans="1:7" ht="15">
      <c r="A1567" s="289" t="s">
        <v>1713</v>
      </c>
      <c r="B1567" s="224" t="s">
        <v>2541</v>
      </c>
      <c r="C1567" s="410"/>
      <c r="D1567" s="688"/>
      <c r="E1567" s="688"/>
      <c r="F1567" s="689"/>
      <c r="G1567" s="216"/>
    </row>
    <row r="1568" spans="1:8" ht="15">
      <c r="A1568" s="288"/>
      <c r="B1568" s="224" t="s">
        <v>2511</v>
      </c>
      <c r="C1568" s="410" t="s">
        <v>96</v>
      </c>
      <c r="D1568" s="688">
        <v>1</v>
      </c>
      <c r="E1568" s="688">
        <v>1</v>
      </c>
      <c r="F1568" s="685">
        <f aca="true" t="shared" si="18" ref="F1568:F1573">D1568-E1568</f>
        <v>0</v>
      </c>
      <c r="G1568" s="235"/>
      <c r="H1568" s="319">
        <f aca="true" t="shared" si="19" ref="H1568:H1573">F1568*G1568</f>
        <v>0</v>
      </c>
    </row>
    <row r="1569" spans="1:8" ht="15">
      <c r="A1569" s="288"/>
      <c r="B1569" s="224" t="s">
        <v>2512</v>
      </c>
      <c r="C1569" s="410" t="s">
        <v>96</v>
      </c>
      <c r="D1569" s="688">
        <v>1</v>
      </c>
      <c r="E1569" s="688">
        <v>1</v>
      </c>
      <c r="F1569" s="685">
        <f t="shared" si="18"/>
        <v>0</v>
      </c>
      <c r="G1569" s="235"/>
      <c r="H1569" s="319">
        <f t="shared" si="19"/>
        <v>0</v>
      </c>
    </row>
    <row r="1570" spans="1:8" ht="15">
      <c r="A1570" s="288"/>
      <c r="B1570" s="224" t="s">
        <v>2513</v>
      </c>
      <c r="C1570" s="410" t="s">
        <v>96</v>
      </c>
      <c r="D1570" s="688">
        <v>11</v>
      </c>
      <c r="E1570" s="688">
        <v>11</v>
      </c>
      <c r="F1570" s="685">
        <f t="shared" si="18"/>
        <v>0</v>
      </c>
      <c r="G1570" s="235"/>
      <c r="H1570" s="319">
        <f t="shared" si="19"/>
        <v>0</v>
      </c>
    </row>
    <row r="1571" spans="1:8" ht="15">
      <c r="A1571" s="288"/>
      <c r="B1571" s="224" t="s">
        <v>2514</v>
      </c>
      <c r="C1571" s="410" t="s">
        <v>96</v>
      </c>
      <c r="D1571" s="688">
        <v>10</v>
      </c>
      <c r="E1571" s="688">
        <v>10</v>
      </c>
      <c r="F1571" s="685">
        <f t="shared" si="18"/>
        <v>0</v>
      </c>
      <c r="G1571" s="235"/>
      <c r="H1571" s="319">
        <f t="shared" si="19"/>
        <v>0</v>
      </c>
    </row>
    <row r="1572" spans="1:8" ht="15">
      <c r="A1572" s="288"/>
      <c r="B1572" s="224" t="s">
        <v>2515</v>
      </c>
      <c r="C1572" s="410" t="s">
        <v>96</v>
      </c>
      <c r="D1572" s="688">
        <v>10</v>
      </c>
      <c r="E1572" s="688">
        <v>10</v>
      </c>
      <c r="F1572" s="685">
        <f t="shared" si="18"/>
        <v>0</v>
      </c>
      <c r="G1572" s="235"/>
      <c r="H1572" s="319">
        <f t="shared" si="19"/>
        <v>0</v>
      </c>
    </row>
    <row r="1573" spans="1:8" ht="15">
      <c r="A1573" s="288"/>
      <c r="B1573" s="224" t="s">
        <v>2516</v>
      </c>
      <c r="C1573" s="410" t="s">
        <v>96</v>
      </c>
      <c r="D1573" s="688">
        <v>5</v>
      </c>
      <c r="E1573" s="688">
        <v>5</v>
      </c>
      <c r="F1573" s="685">
        <f t="shared" si="18"/>
        <v>0</v>
      </c>
      <c r="G1573" s="235"/>
      <c r="H1573" s="319">
        <f t="shared" si="19"/>
        <v>0</v>
      </c>
    </row>
    <row r="1574" spans="1:7" ht="15">
      <c r="A1574" s="288"/>
      <c r="B1574" s="295"/>
      <c r="C1574" s="410"/>
      <c r="D1574" s="684"/>
      <c r="E1574" s="684"/>
      <c r="F1574" s="685"/>
      <c r="G1574" s="216"/>
    </row>
    <row r="1575" spans="1:7" ht="57.75">
      <c r="A1575" s="288" t="s">
        <v>2542</v>
      </c>
      <c r="B1575" s="224" t="s">
        <v>2543</v>
      </c>
      <c r="C1575" s="410"/>
      <c r="D1575" s="688"/>
      <c r="E1575" s="688"/>
      <c r="F1575" s="689"/>
      <c r="G1575" s="216"/>
    </row>
    <row r="1576" spans="1:7" ht="15">
      <c r="A1576" s="289" t="s">
        <v>1727</v>
      </c>
      <c r="B1576" s="224"/>
      <c r="C1576" s="410"/>
      <c r="D1576" s="688"/>
      <c r="E1576" s="688"/>
      <c r="F1576" s="689"/>
      <c r="G1576" s="216"/>
    </row>
    <row r="1577" spans="1:8" ht="15">
      <c r="A1577" s="289" t="s">
        <v>1713</v>
      </c>
      <c r="B1577" s="224" t="s">
        <v>2544</v>
      </c>
      <c r="C1577" s="410" t="s">
        <v>304</v>
      </c>
      <c r="D1577" s="688">
        <v>130</v>
      </c>
      <c r="E1577" s="688">
        <v>3</v>
      </c>
      <c r="F1577" s="685">
        <f>D1577-E1577</f>
        <v>127</v>
      </c>
      <c r="G1577" s="235"/>
      <c r="H1577" s="319">
        <f>F1577*G1577</f>
        <v>0</v>
      </c>
    </row>
    <row r="1578" spans="1:8" ht="15">
      <c r="A1578" s="289" t="s">
        <v>1713</v>
      </c>
      <c r="B1578" s="224" t="s">
        <v>2545</v>
      </c>
      <c r="C1578" s="410" t="s">
        <v>304</v>
      </c>
      <c r="D1578" s="688">
        <v>50</v>
      </c>
      <c r="E1578" s="688">
        <v>1</v>
      </c>
      <c r="F1578" s="689">
        <f>D1578-E1578</f>
        <v>49</v>
      </c>
      <c r="G1578" s="235"/>
      <c r="H1578" s="319">
        <f>F1578*G1578</f>
        <v>0</v>
      </c>
    </row>
    <row r="1579" spans="1:8" ht="15">
      <c r="A1579" s="289" t="s">
        <v>1713</v>
      </c>
      <c r="B1579" s="224" t="s">
        <v>2546</v>
      </c>
      <c r="C1579" s="410" t="s">
        <v>304</v>
      </c>
      <c r="D1579" s="688">
        <v>70</v>
      </c>
      <c r="E1579" s="688">
        <v>0</v>
      </c>
      <c r="F1579" s="685">
        <f>D1579-E1579</f>
        <v>70</v>
      </c>
      <c r="G1579" s="235"/>
      <c r="H1579" s="319">
        <f>F1579*G1579</f>
        <v>0</v>
      </c>
    </row>
    <row r="1580" spans="1:7" ht="15">
      <c r="A1580" s="288"/>
      <c r="B1580" s="295"/>
      <c r="C1580" s="410"/>
      <c r="D1580" s="684"/>
      <c r="E1580" s="684"/>
      <c r="F1580" s="685"/>
      <c r="G1580" s="216"/>
    </row>
    <row r="1581" spans="1:7" ht="114.75">
      <c r="A1581" s="288" t="s">
        <v>2547</v>
      </c>
      <c r="B1581" s="295" t="s">
        <v>2548</v>
      </c>
      <c r="C1581" s="410"/>
      <c r="D1581" s="684"/>
      <c r="E1581" s="684"/>
      <c r="F1581" s="685"/>
      <c r="G1581" s="216"/>
    </row>
    <row r="1582" spans="1:7" ht="15">
      <c r="A1582" s="289"/>
      <c r="B1582" s="295" t="s">
        <v>2549</v>
      </c>
      <c r="C1582" s="410"/>
      <c r="D1582" s="684"/>
      <c r="E1582" s="684"/>
      <c r="F1582" s="685"/>
      <c r="G1582" s="216"/>
    </row>
    <row r="1583" spans="1:8" ht="15">
      <c r="A1583" s="289" t="s">
        <v>1713</v>
      </c>
      <c r="B1583" s="224" t="s">
        <v>2550</v>
      </c>
      <c r="C1583" s="410" t="s">
        <v>304</v>
      </c>
      <c r="D1583" s="688">
        <v>390</v>
      </c>
      <c r="E1583" s="688">
        <v>390</v>
      </c>
      <c r="F1583" s="685">
        <f aca="true" t="shared" si="20" ref="F1583:F1589">D1583-E1583</f>
        <v>0</v>
      </c>
      <c r="G1583" s="235"/>
      <c r="H1583" s="319">
        <f aca="true" t="shared" si="21" ref="H1583:H1589">F1583*G1583</f>
        <v>0</v>
      </c>
    </row>
    <row r="1584" spans="1:8" ht="15">
      <c r="A1584" s="289" t="s">
        <v>1713</v>
      </c>
      <c r="B1584" s="224" t="s">
        <v>2551</v>
      </c>
      <c r="C1584" s="410" t="s">
        <v>304</v>
      </c>
      <c r="D1584" s="688">
        <v>120</v>
      </c>
      <c r="E1584" s="688">
        <v>120</v>
      </c>
      <c r="F1584" s="685">
        <f t="shared" si="20"/>
        <v>0</v>
      </c>
      <c r="G1584" s="235"/>
      <c r="H1584" s="319">
        <f t="shared" si="21"/>
        <v>0</v>
      </c>
    </row>
    <row r="1585" spans="1:8" ht="15">
      <c r="A1585" s="289" t="s">
        <v>1713</v>
      </c>
      <c r="B1585" s="224" t="s">
        <v>2552</v>
      </c>
      <c r="C1585" s="410" t="s">
        <v>304</v>
      </c>
      <c r="D1585" s="688">
        <v>290</v>
      </c>
      <c r="E1585" s="688">
        <v>290</v>
      </c>
      <c r="F1585" s="685">
        <f t="shared" si="20"/>
        <v>0</v>
      </c>
      <c r="G1585" s="235"/>
      <c r="H1585" s="319">
        <f t="shared" si="21"/>
        <v>0</v>
      </c>
    </row>
    <row r="1586" spans="1:8" ht="15">
      <c r="A1586" s="289" t="s">
        <v>1713</v>
      </c>
      <c r="B1586" s="224" t="s">
        <v>2553</v>
      </c>
      <c r="C1586" s="410" t="s">
        <v>304</v>
      </c>
      <c r="D1586" s="688">
        <v>155</v>
      </c>
      <c r="E1586" s="688">
        <v>155</v>
      </c>
      <c r="F1586" s="685">
        <f t="shared" si="20"/>
        <v>0</v>
      </c>
      <c r="G1586" s="235"/>
      <c r="H1586" s="319">
        <f t="shared" si="21"/>
        <v>0</v>
      </c>
    </row>
    <row r="1587" spans="1:8" ht="15">
      <c r="A1587" s="289" t="s">
        <v>1713</v>
      </c>
      <c r="B1587" s="224" t="s">
        <v>2554</v>
      </c>
      <c r="C1587" s="410" t="s">
        <v>304</v>
      </c>
      <c r="D1587" s="688">
        <v>450</v>
      </c>
      <c r="E1587" s="688">
        <v>450</v>
      </c>
      <c r="F1587" s="685">
        <f t="shared" si="20"/>
        <v>0</v>
      </c>
      <c r="G1587" s="235"/>
      <c r="H1587" s="319">
        <f t="shared" si="21"/>
        <v>0</v>
      </c>
    </row>
    <row r="1588" spans="1:8" ht="15">
      <c r="A1588" s="289" t="s">
        <v>1713</v>
      </c>
      <c r="B1588" s="224" t="s">
        <v>2555</v>
      </c>
      <c r="C1588" s="410" t="s">
        <v>304</v>
      </c>
      <c r="D1588" s="688">
        <v>110</v>
      </c>
      <c r="E1588" s="688">
        <v>110</v>
      </c>
      <c r="F1588" s="685">
        <f t="shared" si="20"/>
        <v>0</v>
      </c>
      <c r="G1588" s="235"/>
      <c r="H1588" s="319">
        <f t="shared" si="21"/>
        <v>0</v>
      </c>
    </row>
    <row r="1589" spans="1:8" ht="15">
      <c r="A1589" s="289" t="s">
        <v>1713</v>
      </c>
      <c r="B1589" s="224" t="s">
        <v>2556</v>
      </c>
      <c r="C1589" s="410" t="s">
        <v>304</v>
      </c>
      <c r="D1589" s="688">
        <v>260</v>
      </c>
      <c r="E1589" s="688">
        <v>260</v>
      </c>
      <c r="F1589" s="685">
        <f t="shared" si="20"/>
        <v>0</v>
      </c>
      <c r="G1589" s="235"/>
      <c r="H1589" s="319">
        <f t="shared" si="21"/>
        <v>0</v>
      </c>
    </row>
    <row r="1590" spans="1:7" ht="15">
      <c r="A1590" s="289"/>
      <c r="B1590" s="224"/>
      <c r="C1590" s="410"/>
      <c r="D1590" s="688"/>
      <c r="E1590" s="688"/>
      <c r="F1590" s="689"/>
      <c r="G1590" s="216"/>
    </row>
    <row r="1591" spans="1:7" ht="15">
      <c r="A1591" s="288"/>
      <c r="B1591" s="224" t="s">
        <v>2557</v>
      </c>
      <c r="C1591" s="410"/>
      <c r="D1591" s="688"/>
      <c r="E1591" s="688"/>
      <c r="F1591" s="689"/>
      <c r="G1591" s="216"/>
    </row>
    <row r="1592" spans="1:8" ht="15">
      <c r="A1592" s="289" t="s">
        <v>1713</v>
      </c>
      <c r="B1592" s="224" t="s">
        <v>2558</v>
      </c>
      <c r="C1592" s="410" t="s">
        <v>304</v>
      </c>
      <c r="D1592" s="688">
        <v>130</v>
      </c>
      <c r="E1592" s="688">
        <v>130</v>
      </c>
      <c r="F1592" s="685">
        <f>D1592-E1592</f>
        <v>0</v>
      </c>
      <c r="G1592" s="235"/>
      <c r="H1592" s="319">
        <f>F1592*G1592</f>
        <v>0</v>
      </c>
    </row>
    <row r="1593" spans="1:8" ht="15">
      <c r="A1593" s="289" t="s">
        <v>1713</v>
      </c>
      <c r="B1593" s="224" t="s">
        <v>2559</v>
      </c>
      <c r="C1593" s="410" t="s">
        <v>304</v>
      </c>
      <c r="D1593" s="688">
        <v>110</v>
      </c>
      <c r="E1593" s="688">
        <v>110</v>
      </c>
      <c r="F1593" s="685">
        <f>D1593-E1593</f>
        <v>0</v>
      </c>
      <c r="G1593" s="235"/>
      <c r="H1593" s="319">
        <f>F1593*G1593</f>
        <v>0</v>
      </c>
    </row>
    <row r="1594" spans="1:7" ht="15">
      <c r="A1594" s="288"/>
      <c r="B1594" s="295"/>
      <c r="C1594" s="410"/>
      <c r="D1594" s="684"/>
      <c r="E1594" s="684"/>
      <c r="F1594" s="685"/>
      <c r="G1594" s="216"/>
    </row>
    <row r="1595" spans="1:7" ht="100.5">
      <c r="A1595" s="288" t="s">
        <v>2560</v>
      </c>
      <c r="B1595" s="295" t="s">
        <v>2561</v>
      </c>
      <c r="C1595" s="410"/>
      <c r="D1595" s="684"/>
      <c r="E1595" s="684"/>
      <c r="F1595" s="685"/>
      <c r="G1595" s="216"/>
    </row>
    <row r="1596" spans="1:8" ht="15">
      <c r="A1596" s="289"/>
      <c r="B1596" s="295" t="s">
        <v>2562</v>
      </c>
      <c r="C1596" s="410" t="s">
        <v>89</v>
      </c>
      <c r="D1596" s="684">
        <v>4000</v>
      </c>
      <c r="E1596" s="684">
        <v>3500</v>
      </c>
      <c r="F1596" s="685">
        <f>D1596-E1596</f>
        <v>500</v>
      </c>
      <c r="G1596" s="235"/>
      <c r="H1596" s="319">
        <f>F1596*G1596</f>
        <v>0</v>
      </c>
    </row>
    <row r="1597" spans="1:7" ht="15">
      <c r="A1597" s="288"/>
      <c r="B1597" s="295"/>
      <c r="C1597" s="410"/>
      <c r="D1597" s="684"/>
      <c r="E1597" s="684"/>
      <c r="F1597" s="685"/>
      <c r="G1597" s="216"/>
    </row>
    <row r="1598" spans="1:7" ht="71.25">
      <c r="A1598" s="288" t="s">
        <v>2563</v>
      </c>
      <c r="B1598" s="303" t="s">
        <v>2564</v>
      </c>
      <c r="C1598" s="410"/>
      <c r="D1598" s="684"/>
      <c r="E1598" s="684"/>
      <c r="F1598" s="685"/>
      <c r="G1598" s="216"/>
    </row>
    <row r="1599" spans="1:7" ht="15">
      <c r="A1599" s="289" t="s">
        <v>1727</v>
      </c>
      <c r="B1599" s="303" t="s">
        <v>2565</v>
      </c>
      <c r="C1599" s="410"/>
      <c r="D1599" s="684"/>
      <c r="E1599" s="684"/>
      <c r="F1599" s="685"/>
      <c r="G1599" s="216"/>
    </row>
    <row r="1600" spans="1:8" ht="15">
      <c r="A1600" s="289" t="s">
        <v>1713</v>
      </c>
      <c r="B1600" s="303" t="s">
        <v>2566</v>
      </c>
      <c r="C1600" s="410" t="s">
        <v>61</v>
      </c>
      <c r="D1600" s="684">
        <v>450</v>
      </c>
      <c r="E1600" s="684">
        <v>0</v>
      </c>
      <c r="F1600" s="685">
        <f>D1600-E1600</f>
        <v>450</v>
      </c>
      <c r="G1600" s="235"/>
      <c r="H1600" s="319">
        <f>F1600*G1600</f>
        <v>0</v>
      </c>
    </row>
    <row r="1601" spans="1:8" ht="15">
      <c r="A1601" s="289" t="s">
        <v>1713</v>
      </c>
      <c r="B1601" s="303" t="s">
        <v>2567</v>
      </c>
      <c r="C1601" s="410" t="s">
        <v>61</v>
      </c>
      <c r="D1601" s="688">
        <v>1220</v>
      </c>
      <c r="E1601" s="688">
        <v>1220</v>
      </c>
      <c r="F1601" s="685">
        <f>D1601-E1601</f>
        <v>0</v>
      </c>
      <c r="G1601" s="235"/>
      <c r="H1601" s="319">
        <f>F1601*G1601</f>
        <v>0</v>
      </c>
    </row>
    <row r="1602" spans="1:7" ht="15">
      <c r="A1602" s="288"/>
      <c r="B1602" s="295"/>
      <c r="C1602" s="410"/>
      <c r="D1602" s="684"/>
      <c r="E1602" s="684"/>
      <c r="F1602" s="685"/>
      <c r="G1602" s="216"/>
    </row>
    <row r="1603" spans="1:8" ht="42.75">
      <c r="A1603" s="288" t="s">
        <v>2568</v>
      </c>
      <c r="B1603" s="295" t="s">
        <v>3451</v>
      </c>
      <c r="C1603" s="410" t="s">
        <v>61</v>
      </c>
      <c r="D1603" s="684">
        <v>450</v>
      </c>
      <c r="E1603" s="684">
        <v>0</v>
      </c>
      <c r="F1603" s="685">
        <f>D1603-E1603</f>
        <v>450</v>
      </c>
      <c r="G1603" s="235"/>
      <c r="H1603" s="319">
        <f>F1603*G1603</f>
        <v>0</v>
      </c>
    </row>
    <row r="1604" spans="1:7" ht="15">
      <c r="A1604" s="288"/>
      <c r="B1604" s="295"/>
      <c r="C1604" s="410"/>
      <c r="D1604" s="684"/>
      <c r="E1604" s="684"/>
      <c r="F1604" s="685"/>
      <c r="G1604" s="231"/>
    </row>
    <row r="1605" spans="1:8" ht="100.5">
      <c r="A1605" s="288" t="s">
        <v>2569</v>
      </c>
      <c r="B1605" s="224" t="s">
        <v>3452</v>
      </c>
      <c r="C1605" s="410" t="s">
        <v>89</v>
      </c>
      <c r="D1605" s="684">
        <v>2000</v>
      </c>
      <c r="E1605" s="684">
        <v>1905</v>
      </c>
      <c r="F1605" s="685">
        <f>D1605-E1605</f>
        <v>95</v>
      </c>
      <c r="G1605" s="235"/>
      <c r="H1605" s="319">
        <f>F1605*G1605</f>
        <v>0</v>
      </c>
    </row>
    <row r="1606" spans="1:7" ht="15">
      <c r="A1606" s="288"/>
      <c r="B1606" s="295"/>
      <c r="C1606" s="410"/>
      <c r="D1606" s="684"/>
      <c r="E1606" s="684"/>
      <c r="F1606" s="685"/>
      <c r="G1606" s="231"/>
    </row>
    <row r="1607" spans="1:7" ht="42.75">
      <c r="A1607" s="288" t="s">
        <v>2570</v>
      </c>
      <c r="B1607" s="234" t="s">
        <v>3453</v>
      </c>
      <c r="C1607" s="410"/>
      <c r="D1607" s="684"/>
      <c r="E1607" s="684"/>
      <c r="F1607" s="685"/>
      <c r="G1607" s="231"/>
    </row>
    <row r="1608" spans="1:8" ht="15">
      <c r="A1608" s="289" t="s">
        <v>1713</v>
      </c>
      <c r="B1608" s="295"/>
      <c r="C1608" s="410" t="s">
        <v>96</v>
      </c>
      <c r="D1608" s="684">
        <v>1</v>
      </c>
      <c r="E1608" s="684">
        <v>0</v>
      </c>
      <c r="F1608" s="685">
        <f>D1608-E1608</f>
        <v>1</v>
      </c>
      <c r="G1608" s="235"/>
      <c r="H1608" s="319">
        <f>F1608*G1608</f>
        <v>0</v>
      </c>
    </row>
    <row r="1609" spans="1:7" ht="15">
      <c r="A1609" s="288"/>
      <c r="B1609" s="224"/>
      <c r="C1609" s="410"/>
      <c r="D1609" s="688"/>
      <c r="E1609" s="688"/>
      <c r="F1609" s="689"/>
      <c r="G1609" s="216"/>
    </row>
    <row r="1610" spans="1:8" ht="43.5">
      <c r="A1610" s="288" t="s">
        <v>2571</v>
      </c>
      <c r="B1610" s="224" t="s">
        <v>2572</v>
      </c>
      <c r="C1610" s="410" t="s">
        <v>96</v>
      </c>
      <c r="D1610" s="688">
        <v>1</v>
      </c>
      <c r="E1610" s="688">
        <v>0</v>
      </c>
      <c r="F1610" s="685">
        <f>D1610-E1610</f>
        <v>1</v>
      </c>
      <c r="G1610" s="235"/>
      <c r="H1610" s="319">
        <f>F1610*G1610</f>
        <v>0</v>
      </c>
    </row>
    <row r="1611" spans="1:7" ht="15">
      <c r="A1611" s="288"/>
      <c r="B1611" s="224"/>
      <c r="C1611" s="410"/>
      <c r="D1611" s="688"/>
      <c r="E1611" s="688"/>
      <c r="F1611" s="689"/>
      <c r="G1611" s="216"/>
    </row>
    <row r="1612" spans="1:8" ht="15">
      <c r="A1612" s="288"/>
      <c r="B1612" s="301" t="str">
        <f>B1439</f>
        <v>kn.01 - KLIMAT</v>
      </c>
      <c r="C1612" s="311" t="s">
        <v>16</v>
      </c>
      <c r="D1612" s="692"/>
      <c r="E1612" s="692"/>
      <c r="F1612" s="693"/>
      <c r="G1612" s="290"/>
      <c r="H1612" s="397">
        <f>SUM(H1439:H1611)</f>
        <v>0</v>
      </c>
    </row>
    <row r="1613" spans="1:7" ht="15">
      <c r="A1613" s="288"/>
      <c r="B1613" s="224"/>
      <c r="C1613" s="410"/>
      <c r="D1613" s="688"/>
      <c r="E1613" s="688"/>
      <c r="F1613" s="689"/>
      <c r="G1613" s="216"/>
    </row>
    <row r="1614" spans="1:7" ht="15">
      <c r="A1614" s="291" t="s">
        <v>1689</v>
      </c>
      <c r="B1614" s="292" t="s">
        <v>1690</v>
      </c>
      <c r="C1614" s="410"/>
      <c r="D1614" s="688"/>
      <c r="E1614" s="688"/>
      <c r="F1614" s="689"/>
      <c r="G1614" s="216"/>
    </row>
    <row r="1615" spans="1:7" ht="15">
      <c r="A1615" s="288"/>
      <c r="B1615" s="224"/>
      <c r="C1615" s="410"/>
      <c r="D1615" s="688"/>
      <c r="E1615" s="688"/>
      <c r="F1615" s="689"/>
      <c r="G1615" s="216"/>
    </row>
    <row r="1616" spans="1:7" ht="114.75">
      <c r="A1616" s="288" t="s">
        <v>2573</v>
      </c>
      <c r="B1616" s="224" t="s">
        <v>2574</v>
      </c>
      <c r="C1616" s="410"/>
      <c r="D1616" s="688"/>
      <c r="E1616" s="688"/>
      <c r="F1616" s="689"/>
      <c r="G1616" s="216"/>
    </row>
    <row r="1617" spans="1:7" ht="15">
      <c r="A1617" s="294" t="s">
        <v>1937</v>
      </c>
      <c r="B1617" s="224" t="s">
        <v>2575</v>
      </c>
      <c r="C1617" s="410"/>
      <c r="D1617" s="688"/>
      <c r="E1617" s="688"/>
      <c r="F1617" s="689"/>
      <c r="G1617" s="216"/>
    </row>
    <row r="1618" spans="1:7" ht="15">
      <c r="A1618" s="294" t="s">
        <v>1729</v>
      </c>
      <c r="B1618" s="224" t="s">
        <v>2576</v>
      </c>
      <c r="C1618" s="410"/>
      <c r="D1618" s="688"/>
      <c r="E1618" s="688"/>
      <c r="F1618" s="689"/>
      <c r="G1618" s="216"/>
    </row>
    <row r="1619" spans="1:7" ht="15">
      <c r="A1619" s="294"/>
      <c r="B1619" s="224" t="s">
        <v>2577</v>
      </c>
      <c r="C1619" s="410"/>
      <c r="D1619" s="688"/>
      <c r="E1619" s="688"/>
      <c r="F1619" s="689"/>
      <c r="G1619" s="216"/>
    </row>
    <row r="1620" spans="1:7" ht="15">
      <c r="A1620" s="288"/>
      <c r="B1620" s="224" t="s">
        <v>2578</v>
      </c>
      <c r="C1620" s="410"/>
      <c r="D1620" s="688"/>
      <c r="E1620" s="688"/>
      <c r="F1620" s="689"/>
      <c r="G1620" s="216"/>
    </row>
    <row r="1621" spans="1:7" ht="15">
      <c r="A1621" s="288"/>
      <c r="B1621" s="224" t="s">
        <v>2579</v>
      </c>
      <c r="C1621" s="410"/>
      <c r="D1621" s="688"/>
      <c r="E1621" s="688"/>
      <c r="F1621" s="689"/>
      <c r="G1621" s="216"/>
    </row>
    <row r="1622" spans="1:7" ht="15">
      <c r="A1622" s="288"/>
      <c r="B1622" s="224" t="s">
        <v>2520</v>
      </c>
      <c r="C1622" s="410"/>
      <c r="D1622" s="688"/>
      <c r="E1622" s="688"/>
      <c r="F1622" s="689"/>
      <c r="G1622" s="216"/>
    </row>
    <row r="1623" spans="1:7" ht="15">
      <c r="A1623" s="288"/>
      <c r="B1623" s="224" t="s">
        <v>2580</v>
      </c>
      <c r="C1623" s="410"/>
      <c r="D1623" s="688"/>
      <c r="E1623" s="688"/>
      <c r="F1623" s="689"/>
      <c r="G1623" s="216"/>
    </row>
    <row r="1624" spans="1:8" ht="15">
      <c r="A1624" s="288"/>
      <c r="B1624" s="224" t="s">
        <v>2581</v>
      </c>
      <c r="C1624" s="410" t="s">
        <v>96</v>
      </c>
      <c r="D1624" s="688">
        <v>1</v>
      </c>
      <c r="E1624" s="688">
        <v>0</v>
      </c>
      <c r="F1624" s="685">
        <f>D1624-E1624</f>
        <v>1</v>
      </c>
      <c r="G1624" s="235"/>
      <c r="H1624" s="319">
        <f>F1624*G1624</f>
        <v>0</v>
      </c>
    </row>
    <row r="1625" spans="1:7" ht="15">
      <c r="A1625" s="288"/>
      <c r="B1625" s="295"/>
      <c r="C1625" s="410"/>
      <c r="D1625" s="684"/>
      <c r="E1625" s="684"/>
      <c r="F1625" s="685"/>
      <c r="G1625" s="216"/>
    </row>
    <row r="1626" spans="1:7" ht="43.5">
      <c r="A1626" s="288" t="s">
        <v>2582</v>
      </c>
      <c r="B1626" s="224" t="s">
        <v>2583</v>
      </c>
      <c r="C1626" s="410"/>
      <c r="D1626" s="688"/>
      <c r="E1626" s="688"/>
      <c r="F1626" s="689"/>
      <c r="G1626" s="216"/>
    </row>
    <row r="1627" spans="1:7" ht="15">
      <c r="A1627" s="294" t="s">
        <v>1937</v>
      </c>
      <c r="B1627" s="224" t="s">
        <v>2575</v>
      </c>
      <c r="C1627" s="410"/>
      <c r="D1627" s="688"/>
      <c r="E1627" s="688"/>
      <c r="F1627" s="689"/>
      <c r="G1627" s="216"/>
    </row>
    <row r="1628" spans="1:7" ht="15">
      <c r="A1628" s="294" t="s">
        <v>1729</v>
      </c>
      <c r="B1628" s="224" t="s">
        <v>2584</v>
      </c>
      <c r="C1628" s="410"/>
      <c r="D1628" s="688"/>
      <c r="E1628" s="688"/>
      <c r="F1628" s="689"/>
      <c r="G1628" s="216"/>
    </row>
    <row r="1629" spans="1:8" ht="15">
      <c r="A1629" s="294"/>
      <c r="B1629" s="224" t="s">
        <v>2585</v>
      </c>
      <c r="C1629" s="410" t="s">
        <v>96</v>
      </c>
      <c r="D1629" s="688">
        <v>1</v>
      </c>
      <c r="E1629" s="688">
        <v>0</v>
      </c>
      <c r="F1629" s="685">
        <f>D1629-E1629</f>
        <v>1</v>
      </c>
      <c r="G1629" s="235"/>
      <c r="H1629" s="319">
        <f>F1629*G1629</f>
        <v>0</v>
      </c>
    </row>
    <row r="1630" spans="1:7" ht="15">
      <c r="A1630" s="288"/>
      <c r="B1630" s="295"/>
      <c r="C1630" s="410"/>
      <c r="D1630" s="684"/>
      <c r="E1630" s="684"/>
      <c r="F1630" s="685"/>
      <c r="G1630" s="216"/>
    </row>
    <row r="1631" spans="1:7" ht="171.75">
      <c r="A1631" s="288" t="s">
        <v>2586</v>
      </c>
      <c r="B1631" s="224" t="s">
        <v>3454</v>
      </c>
      <c r="C1631" s="410"/>
      <c r="D1631" s="688"/>
      <c r="E1631" s="688"/>
      <c r="F1631" s="689"/>
      <c r="G1631" s="216"/>
    </row>
    <row r="1632" spans="1:7" ht="15">
      <c r="A1632" s="294" t="s">
        <v>1937</v>
      </c>
      <c r="B1632" s="224"/>
      <c r="C1632" s="410"/>
      <c r="D1632" s="688"/>
      <c r="E1632" s="688"/>
      <c r="F1632" s="689"/>
      <c r="G1632" s="216"/>
    </row>
    <row r="1633" spans="1:7" ht="15">
      <c r="A1633" s="294" t="s">
        <v>1729</v>
      </c>
      <c r="B1633" s="224"/>
      <c r="C1633" s="410"/>
      <c r="D1633" s="688"/>
      <c r="E1633" s="688"/>
      <c r="F1633" s="689"/>
      <c r="G1633" s="216"/>
    </row>
    <row r="1634" spans="1:7" ht="15">
      <c r="A1634" s="294"/>
      <c r="B1634" s="224" t="s">
        <v>2587</v>
      </c>
      <c r="C1634" s="410"/>
      <c r="D1634" s="688"/>
      <c r="E1634" s="688"/>
      <c r="F1634" s="689"/>
      <c r="G1634" s="216"/>
    </row>
    <row r="1635" spans="1:8" ht="15">
      <c r="A1635" s="288"/>
      <c r="B1635" s="224" t="s">
        <v>2588</v>
      </c>
      <c r="C1635" s="410" t="s">
        <v>96</v>
      </c>
      <c r="D1635" s="688">
        <v>1</v>
      </c>
      <c r="E1635" s="688">
        <v>0</v>
      </c>
      <c r="F1635" s="685">
        <f>D1635-E1635</f>
        <v>1</v>
      </c>
      <c r="G1635" s="235"/>
      <c r="H1635" s="319">
        <f>F1635*G1635</f>
        <v>0</v>
      </c>
    </row>
    <row r="1636" spans="1:7" ht="15">
      <c r="A1636" s="288"/>
      <c r="B1636" s="224"/>
      <c r="C1636" s="410"/>
      <c r="D1636" s="688"/>
      <c r="E1636" s="688"/>
      <c r="F1636" s="689"/>
      <c r="G1636" s="216"/>
    </row>
    <row r="1637" spans="1:7" ht="157.5">
      <c r="A1637" s="288" t="s">
        <v>2589</v>
      </c>
      <c r="B1637" s="295" t="s">
        <v>2590</v>
      </c>
      <c r="C1637" s="410"/>
      <c r="D1637" s="688"/>
      <c r="E1637" s="688"/>
      <c r="F1637" s="689"/>
      <c r="G1637" s="216"/>
    </row>
    <row r="1638" spans="1:8" ht="15">
      <c r="A1638" s="288"/>
      <c r="B1638" s="224" t="s">
        <v>2591</v>
      </c>
      <c r="C1638" s="410" t="s">
        <v>89</v>
      </c>
      <c r="D1638" s="688">
        <v>100</v>
      </c>
      <c r="E1638" s="688">
        <v>100</v>
      </c>
      <c r="F1638" s="685">
        <f>D1638-E1638</f>
        <v>0</v>
      </c>
      <c r="G1638" s="235"/>
      <c r="H1638" s="319">
        <f>F1638*G1638</f>
        <v>0</v>
      </c>
    </row>
    <row r="1639" spans="1:7" ht="15">
      <c r="A1639" s="288"/>
      <c r="B1639" s="224"/>
      <c r="C1639" s="410"/>
      <c r="D1639" s="688"/>
      <c r="E1639" s="688"/>
      <c r="F1639" s="689"/>
      <c r="G1639" s="216"/>
    </row>
    <row r="1640" spans="1:7" ht="100.5">
      <c r="A1640" s="288" t="s">
        <v>2592</v>
      </c>
      <c r="B1640" s="295" t="s">
        <v>2593</v>
      </c>
      <c r="C1640" s="410"/>
      <c r="D1640" s="688"/>
      <c r="E1640" s="688"/>
      <c r="F1640" s="689"/>
      <c r="G1640" s="216"/>
    </row>
    <row r="1641" spans="1:8" ht="15">
      <c r="A1641" s="288"/>
      <c r="B1641" s="224" t="s">
        <v>2591</v>
      </c>
      <c r="C1641" s="410" t="s">
        <v>89</v>
      </c>
      <c r="D1641" s="688">
        <v>250</v>
      </c>
      <c r="E1641" s="688">
        <v>250</v>
      </c>
      <c r="F1641" s="685">
        <f>D1641-E1641</f>
        <v>0</v>
      </c>
      <c r="G1641" s="235"/>
      <c r="H1641" s="319">
        <f>F1641*G1641</f>
        <v>0</v>
      </c>
    </row>
    <row r="1642" spans="1:7" ht="15">
      <c r="A1642" s="288"/>
      <c r="B1642" s="224"/>
      <c r="C1642" s="410"/>
      <c r="D1642" s="688"/>
      <c r="E1642" s="688"/>
      <c r="F1642" s="689"/>
      <c r="G1642" s="216"/>
    </row>
    <row r="1643" spans="1:7" ht="80.25" customHeight="1">
      <c r="A1643" s="288" t="s">
        <v>2594</v>
      </c>
      <c r="B1643" s="234" t="s">
        <v>2595</v>
      </c>
      <c r="C1643" s="410"/>
      <c r="D1643" s="688"/>
      <c r="E1643" s="688"/>
      <c r="F1643" s="689"/>
      <c r="G1643" s="216"/>
    </row>
    <row r="1644" spans="1:8" ht="15">
      <c r="A1644" s="294" t="s">
        <v>1729</v>
      </c>
      <c r="B1644" s="224" t="s">
        <v>2438</v>
      </c>
      <c r="C1644" s="410" t="s">
        <v>304</v>
      </c>
      <c r="D1644" s="688">
        <v>2</v>
      </c>
      <c r="E1644" s="688">
        <v>0</v>
      </c>
      <c r="F1644" s="685">
        <f>D1644-E1644</f>
        <v>2</v>
      </c>
      <c r="G1644" s="235"/>
      <c r="H1644" s="319">
        <f>F1644*G1644</f>
        <v>0</v>
      </c>
    </row>
    <row r="1645" spans="1:7" ht="15">
      <c r="A1645" s="288"/>
      <c r="B1645" s="224"/>
      <c r="C1645" s="410"/>
      <c r="D1645" s="688"/>
      <c r="E1645" s="688"/>
      <c r="F1645" s="689"/>
      <c r="G1645" s="216"/>
    </row>
    <row r="1646" spans="1:7" ht="43.5">
      <c r="A1646" s="288" t="s">
        <v>2596</v>
      </c>
      <c r="B1646" s="224" t="s">
        <v>2597</v>
      </c>
      <c r="C1646" s="410"/>
      <c r="D1646" s="688"/>
      <c r="E1646" s="688"/>
      <c r="F1646" s="689"/>
      <c r="G1646" s="216"/>
    </row>
    <row r="1647" spans="1:7" ht="15">
      <c r="A1647" s="289" t="s">
        <v>1727</v>
      </c>
      <c r="B1647" s="224" t="s">
        <v>2598</v>
      </c>
      <c r="C1647" s="410"/>
      <c r="D1647" s="688"/>
      <c r="E1647" s="688"/>
      <c r="F1647" s="689"/>
      <c r="G1647" s="216"/>
    </row>
    <row r="1648" spans="1:7" ht="15">
      <c r="A1648" s="289" t="s">
        <v>1713</v>
      </c>
      <c r="B1648" s="224"/>
      <c r="C1648" s="410"/>
      <c r="D1648" s="688"/>
      <c r="E1648" s="688"/>
      <c r="F1648" s="689"/>
      <c r="G1648" s="216"/>
    </row>
    <row r="1649" spans="1:8" ht="15">
      <c r="A1649" s="288"/>
      <c r="B1649" s="224" t="s">
        <v>2599</v>
      </c>
      <c r="C1649" s="410" t="s">
        <v>96</v>
      </c>
      <c r="D1649" s="688">
        <v>6</v>
      </c>
      <c r="E1649" s="688">
        <v>0</v>
      </c>
      <c r="F1649" s="685">
        <f>D1649-E1649</f>
        <v>6</v>
      </c>
      <c r="G1649" s="235"/>
      <c r="H1649" s="319">
        <f>F1649*G1649</f>
        <v>0</v>
      </c>
    </row>
    <row r="1650" spans="1:7" ht="15">
      <c r="A1650" s="288"/>
      <c r="B1650" s="224"/>
      <c r="C1650" s="410"/>
      <c r="D1650" s="688"/>
      <c r="E1650" s="688"/>
      <c r="F1650" s="689"/>
      <c r="G1650" s="216"/>
    </row>
    <row r="1651" spans="1:7" ht="43.5">
      <c r="A1651" s="288" t="s">
        <v>2600</v>
      </c>
      <c r="B1651" s="224" t="s">
        <v>2601</v>
      </c>
      <c r="C1651" s="410"/>
      <c r="D1651" s="688"/>
      <c r="E1651" s="688"/>
      <c r="F1651" s="689"/>
      <c r="G1651" s="216"/>
    </row>
    <row r="1652" spans="1:7" ht="15">
      <c r="A1652" s="289" t="s">
        <v>1727</v>
      </c>
      <c r="B1652" s="224" t="s">
        <v>2489</v>
      </c>
      <c r="C1652" s="410"/>
      <c r="D1652" s="688"/>
      <c r="E1652" s="688"/>
      <c r="F1652" s="689"/>
      <c r="G1652" s="216"/>
    </row>
    <row r="1653" spans="1:7" ht="15">
      <c r="A1653" s="289" t="s">
        <v>1713</v>
      </c>
      <c r="B1653" s="224" t="s">
        <v>2602</v>
      </c>
      <c r="C1653" s="410"/>
      <c r="D1653" s="688"/>
      <c r="E1653" s="688"/>
      <c r="F1653" s="689"/>
      <c r="G1653" s="216"/>
    </row>
    <row r="1654" spans="1:8" ht="15">
      <c r="A1654" s="288"/>
      <c r="B1654" s="224" t="s">
        <v>2603</v>
      </c>
      <c r="C1654" s="410" t="s">
        <v>96</v>
      </c>
      <c r="D1654" s="688">
        <v>1</v>
      </c>
      <c r="E1654" s="688">
        <v>0</v>
      </c>
      <c r="F1654" s="685">
        <f>D1654-E1654</f>
        <v>1</v>
      </c>
      <c r="G1654" s="235"/>
      <c r="H1654" s="319">
        <f>F1654*G1654</f>
        <v>0</v>
      </c>
    </row>
    <row r="1655" spans="1:7" ht="15">
      <c r="A1655" s="288"/>
      <c r="B1655" s="224"/>
      <c r="C1655" s="410"/>
      <c r="D1655" s="688"/>
      <c r="E1655" s="688"/>
      <c r="F1655" s="689"/>
      <c r="G1655" s="216"/>
    </row>
    <row r="1656" spans="1:8" ht="100.5">
      <c r="A1656" s="288" t="s">
        <v>2604</v>
      </c>
      <c r="B1656" s="224" t="s">
        <v>3452</v>
      </c>
      <c r="C1656" s="410" t="s">
        <v>89</v>
      </c>
      <c r="D1656" s="688">
        <v>100</v>
      </c>
      <c r="E1656" s="688">
        <v>100</v>
      </c>
      <c r="F1656" s="685">
        <f>D1656-E1656</f>
        <v>0</v>
      </c>
      <c r="G1656" s="235"/>
      <c r="H1656" s="319">
        <f>F1656*G1656</f>
        <v>0</v>
      </c>
    </row>
    <row r="1657" spans="1:7" ht="15">
      <c r="A1657" s="288"/>
      <c r="B1657" s="224"/>
      <c r="C1657" s="410"/>
      <c r="D1657" s="688"/>
      <c r="E1657" s="688"/>
      <c r="F1657" s="689"/>
      <c r="G1657" s="216"/>
    </row>
    <row r="1658" spans="1:8" ht="15">
      <c r="A1658" s="288"/>
      <c r="B1658" s="301" t="str">
        <f>B1614</f>
        <v>ov.1 - KUHINJA NAPA</v>
      </c>
      <c r="C1658" s="445" t="s">
        <v>16</v>
      </c>
      <c r="D1658" s="692"/>
      <c r="E1658" s="692"/>
      <c r="F1658" s="693"/>
      <c r="G1658" s="290"/>
      <c r="H1658" s="397">
        <f>SUM(H1614:H1657)</f>
        <v>0</v>
      </c>
    </row>
    <row r="1659" spans="1:7" ht="15">
      <c r="A1659" s="288"/>
      <c r="B1659" s="224"/>
      <c r="C1659" s="410"/>
      <c r="D1659" s="688"/>
      <c r="E1659" s="688"/>
      <c r="F1659" s="689"/>
      <c r="G1659" s="216"/>
    </row>
    <row r="1660" spans="1:7" ht="15">
      <c r="A1660" s="291" t="s">
        <v>1691</v>
      </c>
      <c r="B1660" s="292" t="s">
        <v>1692</v>
      </c>
      <c r="C1660" s="410"/>
      <c r="D1660" s="688"/>
      <c r="E1660" s="688"/>
      <c r="F1660" s="689"/>
      <c r="G1660" s="216"/>
    </row>
    <row r="1661" spans="1:7" ht="15">
      <c r="A1661" s="288"/>
      <c r="B1661" s="224"/>
      <c r="C1661" s="410"/>
      <c r="D1661" s="688"/>
      <c r="E1661" s="688"/>
      <c r="F1661" s="689"/>
      <c r="G1661" s="216"/>
    </row>
    <row r="1662" spans="1:7" ht="114.75">
      <c r="A1662" s="288" t="s">
        <v>2605</v>
      </c>
      <c r="B1662" s="224" t="s">
        <v>3455</v>
      </c>
      <c r="C1662" s="410"/>
      <c r="D1662" s="688"/>
      <c r="E1662" s="688"/>
      <c r="F1662" s="689"/>
      <c r="G1662" s="216"/>
    </row>
    <row r="1663" spans="1:7" ht="15">
      <c r="A1663" s="294" t="s">
        <v>1937</v>
      </c>
      <c r="B1663" s="224" t="s">
        <v>2575</v>
      </c>
      <c r="C1663" s="410"/>
      <c r="D1663" s="688"/>
      <c r="E1663" s="688"/>
      <c r="F1663" s="689"/>
      <c r="G1663" s="216"/>
    </row>
    <row r="1664" spans="1:7" ht="15">
      <c r="A1664" s="294" t="s">
        <v>1729</v>
      </c>
      <c r="B1664" s="224" t="s">
        <v>2606</v>
      </c>
      <c r="C1664" s="410"/>
      <c r="D1664" s="688"/>
      <c r="E1664" s="688"/>
      <c r="F1664" s="689"/>
      <c r="G1664" s="216"/>
    </row>
    <row r="1665" spans="1:7" ht="15">
      <c r="A1665" s="294"/>
      <c r="B1665" s="224" t="s">
        <v>2607</v>
      </c>
      <c r="C1665" s="410"/>
      <c r="D1665" s="688"/>
      <c r="E1665" s="688"/>
      <c r="F1665" s="689"/>
      <c r="G1665" s="216"/>
    </row>
    <row r="1666" spans="1:7" ht="15">
      <c r="A1666" s="288"/>
      <c r="B1666" s="224" t="s">
        <v>2608</v>
      </c>
      <c r="C1666" s="410"/>
      <c r="D1666" s="688"/>
      <c r="E1666" s="688"/>
      <c r="F1666" s="689"/>
      <c r="G1666" s="216"/>
    </row>
    <row r="1667" spans="1:7" ht="15">
      <c r="A1667" s="288"/>
      <c r="B1667" s="224" t="s">
        <v>2609</v>
      </c>
      <c r="C1667" s="410"/>
      <c r="D1667" s="688"/>
      <c r="E1667" s="688"/>
      <c r="F1667" s="689"/>
      <c r="G1667" s="216"/>
    </row>
    <row r="1668" spans="1:7" ht="15">
      <c r="A1668" s="288"/>
      <c r="B1668" s="224" t="s">
        <v>2610</v>
      </c>
      <c r="C1668" s="410"/>
      <c r="D1668" s="688"/>
      <c r="E1668" s="688"/>
      <c r="F1668" s="689"/>
      <c r="G1668" s="216"/>
    </row>
    <row r="1669" spans="1:7" ht="15">
      <c r="A1669" s="288"/>
      <c r="B1669" s="224" t="s">
        <v>2580</v>
      </c>
      <c r="C1669" s="410"/>
      <c r="D1669" s="688"/>
      <c r="E1669" s="688"/>
      <c r="F1669" s="689"/>
      <c r="G1669" s="216"/>
    </row>
    <row r="1670" spans="1:8" ht="15">
      <c r="A1670" s="288"/>
      <c r="B1670" s="224" t="s">
        <v>2611</v>
      </c>
      <c r="C1670" s="410" t="s">
        <v>96</v>
      </c>
      <c r="D1670" s="688">
        <v>1</v>
      </c>
      <c r="E1670" s="688">
        <v>0</v>
      </c>
      <c r="F1670" s="685">
        <f>D1670-E1670</f>
        <v>1</v>
      </c>
      <c r="G1670" s="235"/>
      <c r="H1670" s="319">
        <f>F1670*G1670</f>
        <v>0</v>
      </c>
    </row>
    <row r="1671" spans="1:7" ht="15">
      <c r="A1671" s="288"/>
      <c r="B1671" s="295"/>
      <c r="C1671" s="410"/>
      <c r="D1671" s="684"/>
      <c r="E1671" s="684"/>
      <c r="F1671" s="685"/>
      <c r="G1671" s="216"/>
    </row>
    <row r="1672" spans="1:7" ht="43.5">
      <c r="A1672" s="288" t="s">
        <v>2612</v>
      </c>
      <c r="B1672" s="224" t="s">
        <v>2583</v>
      </c>
      <c r="C1672" s="410"/>
      <c r="D1672" s="688"/>
      <c r="E1672" s="688"/>
      <c r="F1672" s="689"/>
      <c r="G1672" s="216"/>
    </row>
    <row r="1673" spans="1:7" ht="15">
      <c r="A1673" s="294" t="s">
        <v>1937</v>
      </c>
      <c r="B1673" s="224" t="s">
        <v>2575</v>
      </c>
      <c r="C1673" s="410"/>
      <c r="D1673" s="688"/>
      <c r="E1673" s="688"/>
      <c r="F1673" s="689"/>
      <c r="G1673" s="216"/>
    </row>
    <row r="1674" spans="1:7" ht="15">
      <c r="A1674" s="294" t="s">
        <v>1729</v>
      </c>
      <c r="B1674" s="224" t="s">
        <v>2613</v>
      </c>
      <c r="C1674" s="410"/>
      <c r="D1674" s="688"/>
      <c r="E1674" s="688"/>
      <c r="F1674" s="689"/>
      <c r="G1674" s="216"/>
    </row>
    <row r="1675" spans="1:8" ht="15">
      <c r="A1675" s="294"/>
      <c r="B1675" s="224" t="s">
        <v>2585</v>
      </c>
      <c r="C1675" s="410" t="s">
        <v>96</v>
      </c>
      <c r="D1675" s="688">
        <v>1</v>
      </c>
      <c r="E1675" s="688">
        <v>0</v>
      </c>
      <c r="F1675" s="685">
        <f>D1675-E1675</f>
        <v>1</v>
      </c>
      <c r="G1675" s="235"/>
      <c r="H1675" s="319">
        <f>F1675*G1675</f>
        <v>0</v>
      </c>
    </row>
    <row r="1676" spans="1:7" ht="15">
      <c r="A1676" s="288"/>
      <c r="B1676" s="295"/>
      <c r="C1676" s="410"/>
      <c r="D1676" s="684"/>
      <c r="E1676" s="684"/>
      <c r="F1676" s="685"/>
      <c r="G1676" s="216"/>
    </row>
    <row r="1677" spans="1:7" ht="62.25" customHeight="1">
      <c r="A1677" s="288" t="s">
        <v>2614</v>
      </c>
      <c r="B1677" s="234" t="s">
        <v>2615</v>
      </c>
      <c r="C1677" s="410"/>
      <c r="D1677" s="688"/>
      <c r="E1677" s="688"/>
      <c r="F1677" s="689"/>
      <c r="G1677" s="216"/>
    </row>
    <row r="1678" spans="1:7" ht="15">
      <c r="A1678" s="289" t="s">
        <v>1727</v>
      </c>
      <c r="B1678" s="224" t="s">
        <v>2489</v>
      </c>
      <c r="C1678" s="410"/>
      <c r="D1678" s="688"/>
      <c r="E1678" s="688"/>
      <c r="F1678" s="689"/>
      <c r="G1678" s="216"/>
    </row>
    <row r="1679" spans="1:7" ht="15">
      <c r="A1679" s="289" t="s">
        <v>1713</v>
      </c>
      <c r="B1679" s="224" t="s">
        <v>2616</v>
      </c>
      <c r="C1679" s="410"/>
      <c r="D1679" s="688"/>
      <c r="E1679" s="688"/>
      <c r="F1679" s="689"/>
      <c r="G1679" s="216"/>
    </row>
    <row r="1680" spans="1:8" ht="15">
      <c r="A1680" s="288"/>
      <c r="B1680" s="224" t="s">
        <v>2534</v>
      </c>
      <c r="C1680" s="410" t="s">
        <v>96</v>
      </c>
      <c r="D1680" s="688">
        <v>6</v>
      </c>
      <c r="E1680" s="688">
        <v>0</v>
      </c>
      <c r="F1680" s="685">
        <f>D1680-E1680</f>
        <v>6</v>
      </c>
      <c r="G1680" s="235"/>
      <c r="H1680" s="319">
        <f>F1680*G1680</f>
        <v>0</v>
      </c>
    </row>
    <row r="1681" spans="1:7" ht="15">
      <c r="A1681" s="288"/>
      <c r="B1681" s="224"/>
      <c r="C1681" s="410"/>
      <c r="D1681" s="688"/>
      <c r="E1681" s="688"/>
      <c r="F1681" s="689"/>
      <c r="G1681" s="216"/>
    </row>
    <row r="1682" spans="1:7" ht="43.5">
      <c r="A1682" s="288" t="s">
        <v>2617</v>
      </c>
      <c r="B1682" s="224" t="s">
        <v>2654</v>
      </c>
      <c r="C1682" s="410"/>
      <c r="D1682" s="688"/>
      <c r="E1682" s="688"/>
      <c r="F1682" s="689"/>
      <c r="G1682" s="216"/>
    </row>
    <row r="1683" spans="1:7" ht="15">
      <c r="A1683" s="294" t="s">
        <v>1937</v>
      </c>
      <c r="B1683" s="224" t="s">
        <v>2489</v>
      </c>
      <c r="C1683" s="410"/>
      <c r="D1683" s="688"/>
      <c r="E1683" s="688"/>
      <c r="F1683" s="689"/>
      <c r="G1683" s="216"/>
    </row>
    <row r="1684" spans="1:7" ht="15">
      <c r="A1684" s="294" t="s">
        <v>1729</v>
      </c>
      <c r="B1684" s="224" t="s">
        <v>2532</v>
      </c>
      <c r="C1684" s="410"/>
      <c r="D1684" s="688"/>
      <c r="E1684" s="688"/>
      <c r="F1684" s="689"/>
      <c r="G1684" s="216"/>
    </row>
    <row r="1685" spans="1:8" ht="15">
      <c r="A1685" s="288"/>
      <c r="B1685" s="224" t="s">
        <v>2533</v>
      </c>
      <c r="C1685" s="410" t="s">
        <v>96</v>
      </c>
      <c r="D1685" s="688">
        <v>1</v>
      </c>
      <c r="E1685" s="688">
        <v>0</v>
      </c>
      <c r="F1685" s="685">
        <f>D1685-E1685</f>
        <v>1</v>
      </c>
      <c r="G1685" s="235"/>
      <c r="H1685" s="319">
        <f>F1685*G1685</f>
        <v>0</v>
      </c>
    </row>
    <row r="1686" spans="1:7" ht="15">
      <c r="A1686" s="288"/>
      <c r="B1686" s="224"/>
      <c r="C1686" s="410"/>
      <c r="D1686" s="688"/>
      <c r="E1686" s="688"/>
      <c r="F1686" s="689"/>
      <c r="G1686" s="216"/>
    </row>
    <row r="1687" spans="1:7" ht="57.75">
      <c r="A1687" s="288" t="s">
        <v>2618</v>
      </c>
      <c r="B1687" s="224" t="s">
        <v>3450</v>
      </c>
      <c r="C1687" s="410"/>
      <c r="D1687" s="688"/>
      <c r="E1687" s="688"/>
      <c r="F1687" s="689"/>
      <c r="G1687" s="216"/>
    </row>
    <row r="1688" spans="1:7" ht="15">
      <c r="A1688" s="289" t="s">
        <v>1727</v>
      </c>
      <c r="B1688" s="224" t="s">
        <v>2496</v>
      </c>
      <c r="C1688" s="410"/>
      <c r="D1688" s="688"/>
      <c r="E1688" s="688"/>
      <c r="F1688" s="689"/>
      <c r="G1688" s="216"/>
    </row>
    <row r="1689" spans="1:8" ht="15">
      <c r="A1689" s="289" t="s">
        <v>1713</v>
      </c>
      <c r="B1689" s="224" t="s">
        <v>2530</v>
      </c>
      <c r="C1689" s="410" t="s">
        <v>96</v>
      </c>
      <c r="D1689" s="688">
        <v>1</v>
      </c>
      <c r="E1689" s="688">
        <v>0</v>
      </c>
      <c r="F1689" s="685">
        <f>D1689-E1689</f>
        <v>1</v>
      </c>
      <c r="G1689" s="235"/>
      <c r="H1689" s="319">
        <f>F1689*G1689</f>
        <v>0</v>
      </c>
    </row>
    <row r="1690" spans="1:7" ht="15">
      <c r="A1690" s="288"/>
      <c r="B1690" s="224"/>
      <c r="C1690" s="410"/>
      <c r="D1690" s="688"/>
      <c r="E1690" s="688"/>
      <c r="F1690" s="689"/>
      <c r="G1690" s="216"/>
    </row>
    <row r="1691" spans="1:7" ht="43.5">
      <c r="A1691" s="288" t="s">
        <v>2619</v>
      </c>
      <c r="B1691" s="224" t="s">
        <v>2601</v>
      </c>
      <c r="C1691" s="410"/>
      <c r="D1691" s="688"/>
      <c r="E1691" s="688"/>
      <c r="F1691" s="689"/>
      <c r="G1691" s="216"/>
    </row>
    <row r="1692" spans="1:7" ht="15">
      <c r="A1692" s="289" t="s">
        <v>1727</v>
      </c>
      <c r="B1692" s="224" t="s">
        <v>2489</v>
      </c>
      <c r="C1692" s="410"/>
      <c r="D1692" s="688"/>
      <c r="E1692" s="688"/>
      <c r="F1692" s="689"/>
      <c r="G1692" s="216"/>
    </row>
    <row r="1693" spans="1:7" ht="15">
      <c r="A1693" s="289" t="s">
        <v>1713</v>
      </c>
      <c r="B1693" s="224" t="s">
        <v>2602</v>
      </c>
      <c r="C1693" s="410"/>
      <c r="D1693" s="688"/>
      <c r="E1693" s="688"/>
      <c r="F1693" s="689"/>
      <c r="G1693" s="216"/>
    </row>
    <row r="1694" spans="1:8" ht="15">
      <c r="A1694" s="288"/>
      <c r="B1694" s="224" t="s">
        <v>2620</v>
      </c>
      <c r="C1694" s="410" t="s">
        <v>96</v>
      </c>
      <c r="D1694" s="688">
        <v>1</v>
      </c>
      <c r="E1694" s="688">
        <v>0</v>
      </c>
      <c r="F1694" s="685">
        <f>D1694-E1694</f>
        <v>1</v>
      </c>
      <c r="G1694" s="235"/>
      <c r="H1694" s="319">
        <f>F1694*G1694</f>
        <v>0</v>
      </c>
    </row>
    <row r="1695" spans="1:7" ht="15">
      <c r="A1695" s="288"/>
      <c r="B1695" s="295"/>
      <c r="C1695" s="410"/>
      <c r="D1695" s="684"/>
      <c r="E1695" s="684"/>
      <c r="F1695" s="685"/>
      <c r="G1695" s="216"/>
    </row>
    <row r="1696" spans="1:7" ht="43.5">
      <c r="A1696" s="288" t="s">
        <v>2621</v>
      </c>
      <c r="B1696" s="224" t="s">
        <v>2622</v>
      </c>
      <c r="C1696" s="410"/>
      <c r="D1696" s="688"/>
      <c r="E1696" s="688"/>
      <c r="F1696" s="689"/>
      <c r="G1696" s="216"/>
    </row>
    <row r="1697" spans="1:7" ht="15">
      <c r="A1697" s="289" t="s">
        <v>1727</v>
      </c>
      <c r="B1697" s="224"/>
      <c r="C1697" s="410"/>
      <c r="D1697" s="688"/>
      <c r="E1697" s="688"/>
      <c r="F1697" s="689"/>
      <c r="G1697" s="216"/>
    </row>
    <row r="1698" spans="1:8" ht="15">
      <c r="A1698" s="289" t="s">
        <v>1713</v>
      </c>
      <c r="B1698" s="224" t="s">
        <v>2623</v>
      </c>
      <c r="C1698" s="410" t="s">
        <v>304</v>
      </c>
      <c r="D1698" s="688">
        <v>1</v>
      </c>
      <c r="E1698" s="688">
        <v>0</v>
      </c>
      <c r="F1698" s="685">
        <f>D1698-E1698</f>
        <v>1</v>
      </c>
      <c r="G1698" s="235"/>
      <c r="H1698" s="319">
        <f>F1698*G1698</f>
        <v>0</v>
      </c>
    </row>
    <row r="1699" spans="1:7" ht="15">
      <c r="A1699" s="288"/>
      <c r="B1699" s="295"/>
      <c r="C1699" s="410"/>
      <c r="D1699" s="684"/>
      <c r="E1699" s="684"/>
      <c r="F1699" s="685"/>
      <c r="G1699" s="216"/>
    </row>
    <row r="1700" spans="1:7" ht="71.25">
      <c r="A1700" s="288" t="s">
        <v>2624</v>
      </c>
      <c r="B1700" s="295" t="s">
        <v>2625</v>
      </c>
      <c r="C1700" s="410"/>
      <c r="D1700" s="684"/>
      <c r="E1700" s="684"/>
      <c r="F1700" s="685"/>
      <c r="G1700" s="216"/>
    </row>
    <row r="1701" spans="1:8" ht="15">
      <c r="A1701" s="289"/>
      <c r="B1701" s="295" t="s">
        <v>2510</v>
      </c>
      <c r="C1701" s="410" t="s">
        <v>304</v>
      </c>
      <c r="D1701" s="684">
        <v>3</v>
      </c>
      <c r="E1701" s="684">
        <v>3</v>
      </c>
      <c r="F1701" s="685">
        <f>D1701-E1701</f>
        <v>0</v>
      </c>
      <c r="G1701" s="235"/>
      <c r="H1701" s="319">
        <f>F1701*G1701</f>
        <v>0</v>
      </c>
    </row>
    <row r="1702" spans="1:7" ht="15">
      <c r="A1702" s="288"/>
      <c r="B1702" s="224"/>
      <c r="C1702" s="410"/>
      <c r="D1702" s="688"/>
      <c r="E1702" s="688"/>
      <c r="F1702" s="689"/>
      <c r="G1702" s="216"/>
    </row>
    <row r="1703" spans="1:7" ht="157.5">
      <c r="A1703" s="288" t="s">
        <v>2626</v>
      </c>
      <c r="B1703" s="295" t="s">
        <v>2590</v>
      </c>
      <c r="C1703" s="410"/>
      <c r="D1703" s="688"/>
      <c r="E1703" s="688"/>
      <c r="F1703" s="689"/>
      <c r="G1703" s="216"/>
    </row>
    <row r="1704" spans="1:8" ht="15">
      <c r="A1704" s="288"/>
      <c r="B1704" s="224" t="s">
        <v>2591</v>
      </c>
      <c r="C1704" s="410" t="s">
        <v>89</v>
      </c>
      <c r="D1704" s="688">
        <v>190</v>
      </c>
      <c r="E1704" s="688">
        <v>190</v>
      </c>
      <c r="F1704" s="685">
        <f>D1704-E1704</f>
        <v>0</v>
      </c>
      <c r="G1704" s="235"/>
      <c r="H1704" s="319">
        <f>F1704*G1704</f>
        <v>0</v>
      </c>
    </row>
    <row r="1705" spans="1:7" ht="15">
      <c r="A1705" s="288"/>
      <c r="B1705" s="224"/>
      <c r="C1705" s="410"/>
      <c r="D1705" s="688"/>
      <c r="E1705" s="688"/>
      <c r="F1705" s="689"/>
      <c r="G1705" s="216"/>
    </row>
    <row r="1706" spans="1:7" ht="100.5">
      <c r="A1706" s="288" t="s">
        <v>2627</v>
      </c>
      <c r="B1706" s="295" t="s">
        <v>2593</v>
      </c>
      <c r="C1706" s="410"/>
      <c r="D1706" s="688"/>
      <c r="E1706" s="688"/>
      <c r="F1706" s="689"/>
      <c r="G1706" s="216"/>
    </row>
    <row r="1707" spans="1:8" ht="15">
      <c r="A1707" s="288"/>
      <c r="B1707" s="224" t="s">
        <v>2591</v>
      </c>
      <c r="C1707" s="410" t="s">
        <v>89</v>
      </c>
      <c r="D1707" s="688">
        <v>200</v>
      </c>
      <c r="E1707" s="688">
        <v>200</v>
      </c>
      <c r="F1707" s="685">
        <f>D1707-E1707</f>
        <v>0</v>
      </c>
      <c r="G1707" s="235"/>
      <c r="H1707" s="319">
        <f>F1707*G1707</f>
        <v>0</v>
      </c>
    </row>
    <row r="1708" spans="1:7" ht="15">
      <c r="A1708" s="288"/>
      <c r="B1708" s="224"/>
      <c r="C1708" s="410"/>
      <c r="D1708" s="688"/>
      <c r="E1708" s="688"/>
      <c r="F1708" s="689"/>
      <c r="G1708" s="216"/>
    </row>
    <row r="1709" spans="1:7" ht="81" customHeight="1">
      <c r="A1709" s="288" t="s">
        <v>2628</v>
      </c>
      <c r="B1709" s="234" t="s">
        <v>3456</v>
      </c>
      <c r="C1709" s="410"/>
      <c r="D1709" s="688"/>
      <c r="E1709" s="688"/>
      <c r="F1709" s="689"/>
      <c r="G1709" s="216"/>
    </row>
    <row r="1710" spans="1:8" ht="15">
      <c r="A1710" s="294" t="s">
        <v>1729</v>
      </c>
      <c r="B1710" s="224" t="s">
        <v>2438</v>
      </c>
      <c r="C1710" s="410" t="s">
        <v>304</v>
      </c>
      <c r="D1710" s="688">
        <v>2</v>
      </c>
      <c r="E1710" s="688">
        <v>0</v>
      </c>
      <c r="F1710" s="685">
        <f>D1710-E1710</f>
        <v>2</v>
      </c>
      <c r="G1710" s="235"/>
      <c r="H1710" s="319">
        <f>F1710*G1710</f>
        <v>0</v>
      </c>
    </row>
    <row r="1711" spans="1:7" ht="15">
      <c r="A1711" s="288"/>
      <c r="B1711" s="224"/>
      <c r="C1711" s="410"/>
      <c r="D1711" s="688"/>
      <c r="E1711" s="688"/>
      <c r="F1711" s="689"/>
      <c r="G1711" s="216"/>
    </row>
    <row r="1712" spans="1:8" ht="100.5">
      <c r="A1712" s="288" t="s">
        <v>2629</v>
      </c>
      <c r="B1712" s="224" t="s">
        <v>3457</v>
      </c>
      <c r="C1712" s="410" t="s">
        <v>89</v>
      </c>
      <c r="D1712" s="688">
        <v>140</v>
      </c>
      <c r="E1712" s="688">
        <v>140</v>
      </c>
      <c r="F1712" s="685">
        <f>D1712-E1712</f>
        <v>0</v>
      </c>
      <c r="G1712" s="235"/>
      <c r="H1712" s="319">
        <f>F1712*G1712</f>
        <v>0</v>
      </c>
    </row>
    <row r="1713" spans="1:7" ht="15">
      <c r="A1713" s="288"/>
      <c r="B1713" s="224"/>
      <c r="C1713" s="410"/>
      <c r="D1713" s="688"/>
      <c r="E1713" s="688"/>
      <c r="F1713" s="689"/>
      <c r="G1713" s="216"/>
    </row>
    <row r="1714" spans="1:8" ht="15">
      <c r="A1714" s="288"/>
      <c r="B1714" s="301" t="str">
        <f>B1660</f>
        <v>ve.02 - KUHINJA SPLOŠNA VENTILACIJA</v>
      </c>
      <c r="C1714" s="445" t="s">
        <v>16</v>
      </c>
      <c r="D1714" s="692"/>
      <c r="E1714" s="692"/>
      <c r="F1714" s="693"/>
      <c r="G1714" s="290"/>
      <c r="H1714" s="397">
        <f>SUM(H1660:H1713)</f>
        <v>0</v>
      </c>
    </row>
    <row r="1715" spans="1:7" ht="15">
      <c r="A1715" s="288"/>
      <c r="B1715" s="224"/>
      <c r="C1715" s="410"/>
      <c r="D1715" s="688"/>
      <c r="E1715" s="688"/>
      <c r="F1715" s="689"/>
      <c r="G1715" s="216"/>
    </row>
    <row r="1716" spans="1:7" ht="15">
      <c r="A1716" s="291" t="s">
        <v>1693</v>
      </c>
      <c r="B1716" s="292" t="s">
        <v>1694</v>
      </c>
      <c r="C1716" s="410"/>
      <c r="D1716" s="688"/>
      <c r="E1716" s="688"/>
      <c r="F1716" s="689"/>
      <c r="G1716" s="216"/>
    </row>
    <row r="1717" spans="1:7" ht="15">
      <c r="A1717" s="288"/>
      <c r="B1717" s="224"/>
      <c r="C1717" s="410"/>
      <c r="D1717" s="688"/>
      <c r="E1717" s="688"/>
      <c r="F1717" s="689"/>
      <c r="G1717" s="216"/>
    </row>
    <row r="1718" spans="1:7" ht="86.25">
      <c r="A1718" s="288" t="s">
        <v>2630</v>
      </c>
      <c r="B1718" s="224" t="s">
        <v>3458</v>
      </c>
      <c r="C1718" s="410"/>
      <c r="D1718" s="699"/>
      <c r="E1718" s="699"/>
      <c r="F1718" s="700"/>
      <c r="G1718" s="216"/>
    </row>
    <row r="1719" spans="1:7" ht="15">
      <c r="A1719" s="294" t="s">
        <v>1937</v>
      </c>
      <c r="B1719" s="296" t="s">
        <v>2575</v>
      </c>
      <c r="C1719" s="448"/>
      <c r="D1719" s="699"/>
      <c r="E1719" s="699"/>
      <c r="F1719" s="700"/>
      <c r="G1719" s="216"/>
    </row>
    <row r="1720" spans="1:7" ht="15">
      <c r="A1720" s="294" t="s">
        <v>1729</v>
      </c>
      <c r="B1720" s="296" t="s">
        <v>2631</v>
      </c>
      <c r="C1720" s="448"/>
      <c r="D1720" s="699"/>
      <c r="E1720" s="699"/>
      <c r="F1720" s="700"/>
      <c r="G1720" s="216"/>
    </row>
    <row r="1721" spans="1:7" ht="15">
      <c r="A1721" s="288"/>
      <c r="B1721" s="296" t="s">
        <v>2632</v>
      </c>
      <c r="C1721" s="448"/>
      <c r="D1721" s="699"/>
      <c r="E1721" s="699"/>
      <c r="F1721" s="700"/>
      <c r="G1721" s="216"/>
    </row>
    <row r="1722" spans="1:7" ht="15">
      <c r="A1722" s="288"/>
      <c r="B1722" s="296" t="s">
        <v>2633</v>
      </c>
      <c r="C1722" s="448"/>
      <c r="D1722" s="699"/>
      <c r="E1722" s="699"/>
      <c r="F1722" s="700"/>
      <c r="G1722" s="216"/>
    </row>
    <row r="1723" spans="1:8" ht="15">
      <c r="A1723" s="288"/>
      <c r="B1723" s="296" t="s">
        <v>2634</v>
      </c>
      <c r="C1723" s="448" t="s">
        <v>96</v>
      </c>
      <c r="D1723" s="688">
        <v>1</v>
      </c>
      <c r="E1723" s="688">
        <v>0</v>
      </c>
      <c r="F1723" s="685">
        <f>D1723-E1723</f>
        <v>1</v>
      </c>
      <c r="G1723" s="235"/>
      <c r="H1723" s="319">
        <f>F1723*G1723</f>
        <v>0</v>
      </c>
    </row>
    <row r="1724" spans="1:7" ht="15">
      <c r="A1724" s="288"/>
      <c r="B1724" s="224"/>
      <c r="C1724" s="410"/>
      <c r="D1724" s="688"/>
      <c r="E1724" s="688"/>
      <c r="F1724" s="689"/>
      <c r="G1724" s="216"/>
    </row>
    <row r="1725" spans="1:7" ht="43.5">
      <c r="A1725" s="288" t="s">
        <v>2635</v>
      </c>
      <c r="B1725" s="224" t="s">
        <v>3459</v>
      </c>
      <c r="C1725" s="410"/>
      <c r="D1725" s="699"/>
      <c r="E1725" s="699"/>
      <c r="F1725" s="700"/>
      <c r="G1725" s="216"/>
    </row>
    <row r="1726" spans="1:7" ht="15">
      <c r="A1726" s="294" t="s">
        <v>1937</v>
      </c>
      <c r="B1726" s="296" t="s">
        <v>2575</v>
      </c>
      <c r="C1726" s="448"/>
      <c r="D1726" s="699"/>
      <c r="E1726" s="699"/>
      <c r="F1726" s="700"/>
      <c r="G1726" s="216"/>
    </row>
    <row r="1727" spans="1:7" ht="15">
      <c r="A1727" s="294" t="s">
        <v>1729</v>
      </c>
      <c r="B1727" s="296" t="s">
        <v>2636</v>
      </c>
      <c r="C1727" s="448"/>
      <c r="D1727" s="699"/>
      <c r="E1727" s="699"/>
      <c r="F1727" s="700"/>
      <c r="G1727" s="216"/>
    </row>
    <row r="1728" spans="1:8" ht="15">
      <c r="A1728" s="288"/>
      <c r="B1728" s="296" t="s">
        <v>2018</v>
      </c>
      <c r="C1728" s="448" t="s">
        <v>96</v>
      </c>
      <c r="D1728" s="688">
        <v>1</v>
      </c>
      <c r="E1728" s="688">
        <v>0</v>
      </c>
      <c r="F1728" s="685">
        <f>D1728-E1728</f>
        <v>1</v>
      </c>
      <c r="G1728" s="235"/>
      <c r="H1728" s="319">
        <f>F1728*G1728</f>
        <v>0</v>
      </c>
    </row>
    <row r="1729" spans="1:7" ht="15">
      <c r="A1729" s="288"/>
      <c r="B1729" s="224"/>
      <c r="C1729" s="410"/>
      <c r="D1729" s="688"/>
      <c r="E1729" s="688"/>
      <c r="F1729" s="689"/>
      <c r="G1729" s="216"/>
    </row>
    <row r="1730" spans="1:7" ht="72">
      <c r="A1730" s="288" t="s">
        <v>2637</v>
      </c>
      <c r="B1730" s="224" t="s">
        <v>3460</v>
      </c>
      <c r="C1730" s="410"/>
      <c r="D1730" s="688"/>
      <c r="E1730" s="688"/>
      <c r="F1730" s="689"/>
      <c r="G1730" s="216"/>
    </row>
    <row r="1731" spans="1:7" ht="15">
      <c r="A1731" s="294" t="s">
        <v>1937</v>
      </c>
      <c r="B1731" s="224"/>
      <c r="C1731" s="410"/>
      <c r="D1731" s="688"/>
      <c r="E1731" s="688"/>
      <c r="F1731" s="689"/>
      <c r="G1731" s="216"/>
    </row>
    <row r="1732" spans="1:8" ht="15">
      <c r="A1732" s="294" t="s">
        <v>1729</v>
      </c>
      <c r="B1732" s="224" t="s">
        <v>2052</v>
      </c>
      <c r="C1732" s="410" t="s">
        <v>96</v>
      </c>
      <c r="D1732" s="688">
        <v>1</v>
      </c>
      <c r="E1732" s="688">
        <v>0</v>
      </c>
      <c r="F1732" s="685">
        <f>D1732-E1732</f>
        <v>1</v>
      </c>
      <c r="G1732" s="235"/>
      <c r="H1732" s="319">
        <f>F1732*G1732</f>
        <v>0</v>
      </c>
    </row>
    <row r="1733" spans="1:7" ht="15">
      <c r="A1733" s="288"/>
      <c r="B1733" s="224"/>
      <c r="C1733" s="410"/>
      <c r="D1733" s="688"/>
      <c r="E1733" s="688"/>
      <c r="F1733" s="689"/>
      <c r="G1733" s="216"/>
    </row>
    <row r="1734" spans="1:7" ht="60.75" customHeight="1">
      <c r="A1734" s="288" t="s">
        <v>2638</v>
      </c>
      <c r="B1734" s="234" t="s">
        <v>3461</v>
      </c>
      <c r="C1734" s="410"/>
      <c r="D1734" s="688"/>
      <c r="E1734" s="688"/>
      <c r="F1734" s="689"/>
      <c r="G1734" s="216"/>
    </row>
    <row r="1735" spans="1:7" ht="15">
      <c r="A1735" s="289" t="s">
        <v>1727</v>
      </c>
      <c r="B1735" s="296" t="s">
        <v>2575</v>
      </c>
      <c r="C1735" s="410"/>
      <c r="D1735" s="688"/>
      <c r="E1735" s="688"/>
      <c r="F1735" s="689"/>
      <c r="G1735" s="216"/>
    </row>
    <row r="1736" spans="1:7" ht="15">
      <c r="A1736" s="289" t="s">
        <v>1713</v>
      </c>
      <c r="B1736" s="224" t="s">
        <v>2639</v>
      </c>
      <c r="C1736" s="410"/>
      <c r="D1736" s="688"/>
      <c r="E1736" s="688"/>
      <c r="F1736" s="689"/>
      <c r="G1736" s="216"/>
    </row>
    <row r="1737" spans="1:8" ht="15">
      <c r="A1737" s="288"/>
      <c r="B1737" s="224" t="s">
        <v>2640</v>
      </c>
      <c r="C1737" s="410" t="s">
        <v>96</v>
      </c>
      <c r="D1737" s="688">
        <v>1</v>
      </c>
      <c r="E1737" s="688">
        <v>1</v>
      </c>
      <c r="F1737" s="685">
        <f>D1737-E1737</f>
        <v>0</v>
      </c>
      <c r="G1737" s="235"/>
      <c r="H1737" s="319">
        <f>F1737*G1737</f>
        <v>0</v>
      </c>
    </row>
    <row r="1738" spans="1:7" ht="15">
      <c r="A1738" s="288"/>
      <c r="B1738" s="224"/>
      <c r="C1738" s="410"/>
      <c r="D1738" s="688"/>
      <c r="E1738" s="688"/>
      <c r="F1738" s="689"/>
      <c r="G1738" s="216"/>
    </row>
    <row r="1739" spans="1:7" ht="43.5">
      <c r="A1739" s="288" t="s">
        <v>2641</v>
      </c>
      <c r="B1739" s="224" t="s">
        <v>2642</v>
      </c>
      <c r="C1739" s="410"/>
      <c r="D1739" s="688"/>
      <c r="E1739" s="688"/>
      <c r="F1739" s="689"/>
      <c r="G1739" s="216"/>
    </row>
    <row r="1740" spans="1:7" ht="15">
      <c r="A1740" s="289" t="s">
        <v>1727</v>
      </c>
      <c r="B1740" s="296" t="s">
        <v>2575</v>
      </c>
      <c r="C1740" s="410"/>
      <c r="D1740" s="688"/>
      <c r="E1740" s="688"/>
      <c r="F1740" s="689"/>
      <c r="G1740" s="216"/>
    </row>
    <row r="1741" spans="1:7" ht="15">
      <c r="A1741" s="289" t="s">
        <v>1713</v>
      </c>
      <c r="B1741" s="224" t="s">
        <v>2643</v>
      </c>
      <c r="C1741" s="410"/>
      <c r="D1741" s="688"/>
      <c r="E1741" s="688"/>
      <c r="F1741" s="689"/>
      <c r="G1741" s="216"/>
    </row>
    <row r="1742" spans="1:8" ht="15">
      <c r="A1742" s="288"/>
      <c r="B1742" s="224" t="s">
        <v>2644</v>
      </c>
      <c r="C1742" s="410" t="s">
        <v>96</v>
      </c>
      <c r="D1742" s="688">
        <v>1</v>
      </c>
      <c r="E1742" s="688">
        <v>1</v>
      </c>
      <c r="F1742" s="685">
        <f>D1742-E1742</f>
        <v>0</v>
      </c>
      <c r="G1742" s="235"/>
      <c r="H1742" s="319">
        <f>F1742*G1742</f>
        <v>0</v>
      </c>
    </row>
    <row r="1743" spans="1:7" ht="15">
      <c r="A1743" s="288"/>
      <c r="B1743" s="224"/>
      <c r="C1743" s="410"/>
      <c r="D1743" s="688"/>
      <c r="E1743" s="688"/>
      <c r="F1743" s="689"/>
      <c r="G1743" s="216"/>
    </row>
    <row r="1744" spans="1:7" ht="57.75">
      <c r="A1744" s="288" t="s">
        <v>2645</v>
      </c>
      <c r="B1744" s="224" t="s">
        <v>2646</v>
      </c>
      <c r="C1744" s="410"/>
      <c r="D1744" s="688"/>
      <c r="E1744" s="688"/>
      <c r="F1744" s="689"/>
      <c r="G1744" s="216"/>
    </row>
    <row r="1745" spans="1:7" ht="15">
      <c r="A1745" s="289" t="s">
        <v>1727</v>
      </c>
      <c r="B1745" s="296" t="s">
        <v>2575</v>
      </c>
      <c r="C1745" s="410"/>
      <c r="D1745" s="688"/>
      <c r="E1745" s="688"/>
      <c r="F1745" s="689"/>
      <c r="G1745" s="216"/>
    </row>
    <row r="1746" spans="1:7" ht="15">
      <c r="A1746" s="289" t="s">
        <v>1713</v>
      </c>
      <c r="B1746" s="224" t="s">
        <v>2647</v>
      </c>
      <c r="C1746" s="410"/>
      <c r="D1746" s="688"/>
      <c r="E1746" s="688"/>
      <c r="F1746" s="689"/>
      <c r="G1746" s="216"/>
    </row>
    <row r="1747" spans="1:7" ht="15">
      <c r="A1747" s="289"/>
      <c r="B1747" s="224" t="s">
        <v>2648</v>
      </c>
      <c r="C1747" s="410"/>
      <c r="D1747" s="688"/>
      <c r="E1747" s="688"/>
      <c r="F1747" s="689"/>
      <c r="G1747" s="216"/>
    </row>
    <row r="1748" spans="1:8" ht="15">
      <c r="A1748" s="288"/>
      <c r="B1748" s="224" t="s">
        <v>2644</v>
      </c>
      <c r="C1748" s="410" t="s">
        <v>96</v>
      </c>
      <c r="D1748" s="688">
        <v>1</v>
      </c>
      <c r="E1748" s="688">
        <v>1</v>
      </c>
      <c r="F1748" s="685">
        <f>D1748-E1748</f>
        <v>0</v>
      </c>
      <c r="G1748" s="235"/>
      <c r="H1748" s="319">
        <f>F1748*G1748</f>
        <v>0</v>
      </c>
    </row>
    <row r="1749" spans="1:7" ht="15">
      <c r="A1749" s="288"/>
      <c r="B1749" s="295"/>
      <c r="C1749" s="410"/>
      <c r="D1749" s="688"/>
      <c r="E1749" s="688"/>
      <c r="F1749" s="689"/>
      <c r="G1749" s="216"/>
    </row>
    <row r="1750" spans="1:7" ht="128.25">
      <c r="A1750" s="288" t="s">
        <v>2649</v>
      </c>
      <c r="B1750" s="295" t="s">
        <v>2508</v>
      </c>
      <c r="C1750" s="410"/>
      <c r="D1750" s="684"/>
      <c r="E1750" s="684"/>
      <c r="F1750" s="685"/>
      <c r="G1750" s="231"/>
    </row>
    <row r="1751" spans="1:7" ht="15">
      <c r="A1751" s="289" t="s">
        <v>1727</v>
      </c>
      <c r="B1751" s="295" t="s">
        <v>2496</v>
      </c>
      <c r="C1751" s="410"/>
      <c r="D1751" s="684"/>
      <c r="E1751" s="684"/>
      <c r="F1751" s="685"/>
      <c r="G1751" s="231"/>
    </row>
    <row r="1752" spans="1:7" ht="15">
      <c r="A1752" s="289" t="s">
        <v>1713</v>
      </c>
      <c r="B1752" s="295" t="s">
        <v>2650</v>
      </c>
      <c r="C1752" s="410"/>
      <c r="D1752" s="684"/>
      <c r="E1752" s="684"/>
      <c r="F1752" s="685"/>
      <c r="G1752" s="231"/>
    </row>
    <row r="1753" spans="1:7" ht="15">
      <c r="A1753" s="288"/>
      <c r="B1753" s="295"/>
      <c r="C1753" s="410"/>
      <c r="D1753" s="684"/>
      <c r="E1753" s="684"/>
      <c r="F1753" s="685"/>
      <c r="G1753" s="231"/>
    </row>
    <row r="1754" spans="1:7" ht="15">
      <c r="A1754" s="288"/>
      <c r="B1754" s="295" t="s">
        <v>2511</v>
      </c>
      <c r="C1754" s="410"/>
      <c r="D1754" s="684"/>
      <c r="E1754" s="684"/>
      <c r="F1754" s="685"/>
      <c r="G1754" s="231"/>
    </row>
    <row r="1755" spans="1:8" ht="15">
      <c r="A1755" s="288"/>
      <c r="B1755" s="295" t="s">
        <v>2498</v>
      </c>
      <c r="C1755" s="410" t="s">
        <v>96</v>
      </c>
      <c r="D1755" s="684">
        <v>2</v>
      </c>
      <c r="E1755" s="684">
        <v>2</v>
      </c>
      <c r="F1755" s="685">
        <f>D1755-E1755</f>
        <v>0</v>
      </c>
      <c r="G1755" s="235"/>
      <c r="H1755" s="319">
        <f>F1755*G1755</f>
        <v>0</v>
      </c>
    </row>
    <row r="1756" spans="1:7" ht="15">
      <c r="A1756" s="288"/>
      <c r="B1756" s="295"/>
      <c r="C1756" s="410"/>
      <c r="D1756" s="684"/>
      <c r="E1756" s="684"/>
      <c r="F1756" s="685"/>
      <c r="G1756" s="231"/>
    </row>
    <row r="1757" spans="1:7" ht="15">
      <c r="A1757" s="288"/>
      <c r="B1757" s="295" t="s">
        <v>2513</v>
      </c>
      <c r="C1757" s="410"/>
      <c r="D1757" s="684"/>
      <c r="E1757" s="684"/>
      <c r="F1757" s="685"/>
      <c r="G1757" s="231"/>
    </row>
    <row r="1758" spans="1:8" ht="15">
      <c r="A1758" s="288"/>
      <c r="B1758" s="295" t="s">
        <v>2498</v>
      </c>
      <c r="C1758" s="410" t="s">
        <v>96</v>
      </c>
      <c r="D1758" s="684">
        <v>1</v>
      </c>
      <c r="E1758" s="684">
        <v>1</v>
      </c>
      <c r="F1758" s="685">
        <f>D1758-E1758</f>
        <v>0</v>
      </c>
      <c r="G1758" s="235"/>
      <c r="H1758" s="319">
        <f>F1758*G1758</f>
        <v>0</v>
      </c>
    </row>
    <row r="1759" spans="1:7" ht="15">
      <c r="A1759" s="288"/>
      <c r="B1759" s="295"/>
      <c r="C1759" s="410"/>
      <c r="D1759" s="684"/>
      <c r="E1759" s="684"/>
      <c r="F1759" s="685"/>
      <c r="G1759" s="231"/>
    </row>
    <row r="1760" spans="1:7" ht="15">
      <c r="A1760" s="288"/>
      <c r="B1760" s="295" t="s">
        <v>2514</v>
      </c>
      <c r="C1760" s="410"/>
      <c r="D1760" s="684"/>
      <c r="E1760" s="684"/>
      <c r="F1760" s="685"/>
      <c r="G1760" s="231"/>
    </row>
    <row r="1761" spans="1:8" ht="15">
      <c r="A1761" s="288"/>
      <c r="B1761" s="295" t="s">
        <v>2498</v>
      </c>
      <c r="C1761" s="410" t="s">
        <v>96</v>
      </c>
      <c r="D1761" s="684">
        <v>1</v>
      </c>
      <c r="E1761" s="684">
        <v>1</v>
      </c>
      <c r="F1761" s="685">
        <f>D1761-E1761</f>
        <v>0</v>
      </c>
      <c r="G1761" s="235"/>
      <c r="H1761" s="319">
        <f>F1761*G1761</f>
        <v>0</v>
      </c>
    </row>
    <row r="1762" spans="1:7" ht="15">
      <c r="A1762" s="288"/>
      <c r="B1762" s="224"/>
      <c r="C1762" s="410"/>
      <c r="D1762" s="688"/>
      <c r="E1762" s="688"/>
      <c r="F1762" s="689"/>
      <c r="G1762" s="216"/>
    </row>
    <row r="1763" spans="1:7" ht="57.75">
      <c r="A1763" s="288" t="s">
        <v>2651</v>
      </c>
      <c r="B1763" s="224" t="s">
        <v>2652</v>
      </c>
      <c r="C1763" s="410"/>
      <c r="D1763" s="688"/>
      <c r="E1763" s="688"/>
      <c r="F1763" s="689"/>
      <c r="G1763" s="216"/>
    </row>
    <row r="1764" spans="1:7" ht="15">
      <c r="A1764" s="289" t="s">
        <v>1727</v>
      </c>
      <c r="B1764" s="224" t="s">
        <v>2496</v>
      </c>
      <c r="C1764" s="410"/>
      <c r="D1764" s="688"/>
      <c r="E1764" s="688"/>
      <c r="F1764" s="689"/>
      <c r="G1764" s="216"/>
    </row>
    <row r="1765" spans="1:8" ht="15">
      <c r="A1765" s="289" t="s">
        <v>1713</v>
      </c>
      <c r="B1765" s="224" t="s">
        <v>2530</v>
      </c>
      <c r="C1765" s="410" t="s">
        <v>96</v>
      </c>
      <c r="D1765" s="688">
        <v>12</v>
      </c>
      <c r="E1765" s="688">
        <v>0</v>
      </c>
      <c r="F1765" s="685">
        <f>D1765-E1765</f>
        <v>12</v>
      </c>
      <c r="G1765" s="235"/>
      <c r="H1765" s="319">
        <f>F1765*G1765</f>
        <v>0</v>
      </c>
    </row>
    <row r="1766" spans="1:7" ht="15">
      <c r="A1766" s="288"/>
      <c r="B1766" s="224"/>
      <c r="C1766" s="410"/>
      <c r="D1766" s="688"/>
      <c r="E1766" s="688"/>
      <c r="F1766" s="689"/>
      <c r="G1766" s="216"/>
    </row>
    <row r="1767" spans="1:7" ht="43.5">
      <c r="A1767" s="288" t="s">
        <v>2653</v>
      </c>
      <c r="B1767" s="224" t="s">
        <v>2654</v>
      </c>
      <c r="C1767" s="410"/>
      <c r="D1767" s="688"/>
      <c r="E1767" s="688"/>
      <c r="F1767" s="689"/>
      <c r="G1767" s="216"/>
    </row>
    <row r="1768" spans="1:7" ht="15">
      <c r="A1768" s="294" t="s">
        <v>1937</v>
      </c>
      <c r="B1768" s="224" t="s">
        <v>2489</v>
      </c>
      <c r="C1768" s="410"/>
      <c r="D1768" s="688"/>
      <c r="E1768" s="688"/>
      <c r="F1768" s="689"/>
      <c r="G1768" s="216"/>
    </row>
    <row r="1769" spans="1:7" ht="15">
      <c r="A1769" s="294" t="s">
        <v>1729</v>
      </c>
      <c r="B1769" s="224" t="s">
        <v>2532</v>
      </c>
      <c r="C1769" s="410"/>
      <c r="D1769" s="688"/>
      <c r="E1769" s="688"/>
      <c r="F1769" s="689"/>
      <c r="G1769" s="216"/>
    </row>
    <row r="1770" spans="1:8" ht="15">
      <c r="A1770" s="288"/>
      <c r="B1770" s="224" t="s">
        <v>2533</v>
      </c>
      <c r="C1770" s="410" t="s">
        <v>96</v>
      </c>
      <c r="D1770" s="688">
        <v>4</v>
      </c>
      <c r="E1770" s="688">
        <v>0</v>
      </c>
      <c r="F1770" s="685">
        <f>D1770-E1770</f>
        <v>4</v>
      </c>
      <c r="G1770" s="235"/>
      <c r="H1770" s="319">
        <f>F1770*G1770</f>
        <v>0</v>
      </c>
    </row>
    <row r="1771" spans="1:8" ht="15">
      <c r="A1771" s="288"/>
      <c r="B1771" s="224" t="s">
        <v>2534</v>
      </c>
      <c r="C1771" s="410" t="s">
        <v>96</v>
      </c>
      <c r="D1771" s="688">
        <v>5</v>
      </c>
      <c r="E1771" s="688">
        <v>0</v>
      </c>
      <c r="F1771" s="685">
        <f>D1771-E1771</f>
        <v>5</v>
      </c>
      <c r="G1771" s="235"/>
      <c r="H1771" s="319">
        <f>F1771*G1771</f>
        <v>0</v>
      </c>
    </row>
    <row r="1772" spans="1:7" ht="15">
      <c r="A1772" s="288"/>
      <c r="B1772" s="224"/>
      <c r="C1772" s="410"/>
      <c r="D1772" s="688"/>
      <c r="E1772" s="688"/>
      <c r="F1772" s="689"/>
      <c r="G1772" s="216"/>
    </row>
    <row r="1773" spans="1:7" ht="86.25">
      <c r="A1773" s="288" t="s">
        <v>2655</v>
      </c>
      <c r="B1773" s="224" t="s">
        <v>2656</v>
      </c>
      <c r="C1773" s="410"/>
      <c r="D1773" s="688"/>
      <c r="E1773" s="688"/>
      <c r="F1773" s="689"/>
      <c r="G1773" s="216"/>
    </row>
    <row r="1774" spans="1:7" ht="15">
      <c r="A1774" s="289" t="s">
        <v>1727</v>
      </c>
      <c r="B1774" s="224" t="s">
        <v>2496</v>
      </c>
      <c r="C1774" s="410"/>
      <c r="D1774" s="688"/>
      <c r="E1774" s="688"/>
      <c r="F1774" s="689"/>
      <c r="G1774" s="216"/>
    </row>
    <row r="1775" spans="1:7" ht="15">
      <c r="A1775" s="289" t="s">
        <v>1713</v>
      </c>
      <c r="B1775" s="224" t="s">
        <v>2541</v>
      </c>
      <c r="C1775" s="410"/>
      <c r="D1775" s="688"/>
      <c r="E1775" s="688"/>
      <c r="F1775" s="689"/>
      <c r="G1775" s="216"/>
    </row>
    <row r="1776" spans="1:8" ht="15">
      <c r="A1776" s="288"/>
      <c r="B1776" s="224" t="s">
        <v>2513</v>
      </c>
      <c r="C1776" s="410" t="s">
        <v>96</v>
      </c>
      <c r="D1776" s="688">
        <v>1</v>
      </c>
      <c r="E1776" s="688">
        <v>1</v>
      </c>
      <c r="F1776" s="685">
        <f>D1776-E1776</f>
        <v>0</v>
      </c>
      <c r="G1776" s="235"/>
      <c r="H1776" s="319">
        <f>F1776*G1776</f>
        <v>0</v>
      </c>
    </row>
    <row r="1777" spans="1:8" ht="15">
      <c r="A1777" s="288"/>
      <c r="B1777" s="224" t="s">
        <v>2657</v>
      </c>
      <c r="C1777" s="410" t="s">
        <v>96</v>
      </c>
      <c r="D1777" s="688">
        <v>1</v>
      </c>
      <c r="E1777" s="688">
        <v>1</v>
      </c>
      <c r="F1777" s="685">
        <f>D1777-E1777</f>
        <v>0</v>
      </c>
      <c r="G1777" s="235"/>
      <c r="H1777" s="319">
        <f>F1777*G1777</f>
        <v>0</v>
      </c>
    </row>
    <row r="1778" spans="1:7" ht="15">
      <c r="A1778" s="288"/>
      <c r="B1778" s="295"/>
      <c r="C1778" s="410"/>
      <c r="D1778" s="684"/>
      <c r="E1778" s="684"/>
      <c r="F1778" s="685"/>
      <c r="G1778" s="216"/>
    </row>
    <row r="1779" spans="1:7" ht="43.5">
      <c r="A1779" s="288" t="s">
        <v>2658</v>
      </c>
      <c r="B1779" s="224" t="s">
        <v>2622</v>
      </c>
      <c r="C1779" s="410"/>
      <c r="D1779" s="688"/>
      <c r="E1779" s="688"/>
      <c r="F1779" s="689"/>
      <c r="G1779" s="216"/>
    </row>
    <row r="1780" spans="1:7" ht="15">
      <c r="A1780" s="289" t="s">
        <v>1727</v>
      </c>
      <c r="B1780" s="224"/>
      <c r="C1780" s="410"/>
      <c r="D1780" s="688"/>
      <c r="E1780" s="688"/>
      <c r="F1780" s="689"/>
      <c r="G1780" s="216"/>
    </row>
    <row r="1781" spans="1:8" ht="15">
      <c r="A1781" s="289" t="s">
        <v>1713</v>
      </c>
      <c r="B1781" s="224" t="s">
        <v>2510</v>
      </c>
      <c r="C1781" s="410" t="s">
        <v>304</v>
      </c>
      <c r="D1781" s="688">
        <v>12</v>
      </c>
      <c r="E1781" s="688">
        <v>0</v>
      </c>
      <c r="F1781" s="685">
        <f>D1781-E1781</f>
        <v>12</v>
      </c>
      <c r="G1781" s="235"/>
      <c r="H1781" s="319">
        <f>F1781*G1781</f>
        <v>0</v>
      </c>
    </row>
    <row r="1782" spans="1:7" ht="15">
      <c r="A1782" s="288"/>
      <c r="B1782" s="224"/>
      <c r="C1782" s="410"/>
      <c r="D1782" s="688"/>
      <c r="E1782" s="688"/>
      <c r="F1782" s="689"/>
      <c r="G1782" s="216"/>
    </row>
    <row r="1783" spans="1:7" ht="57.75">
      <c r="A1783" s="288" t="s">
        <v>2659</v>
      </c>
      <c r="B1783" s="224" t="s">
        <v>2660</v>
      </c>
      <c r="C1783" s="410"/>
      <c r="D1783" s="688"/>
      <c r="E1783" s="688"/>
      <c r="F1783" s="689"/>
      <c r="G1783" s="216"/>
    </row>
    <row r="1784" spans="1:7" ht="15">
      <c r="A1784" s="289" t="s">
        <v>1727</v>
      </c>
      <c r="B1784" s="224"/>
      <c r="C1784" s="410"/>
      <c r="D1784" s="688"/>
      <c r="E1784" s="688"/>
      <c r="F1784" s="689"/>
      <c r="G1784" s="216"/>
    </row>
    <row r="1785" spans="1:8" ht="15">
      <c r="A1785" s="289" t="s">
        <v>1713</v>
      </c>
      <c r="B1785" s="224" t="s">
        <v>2550</v>
      </c>
      <c r="C1785" s="410" t="s">
        <v>304</v>
      </c>
      <c r="D1785" s="688">
        <v>26</v>
      </c>
      <c r="E1785" s="688">
        <v>26</v>
      </c>
      <c r="F1785" s="685">
        <f>D1785-E1785</f>
        <v>0</v>
      </c>
      <c r="G1785" s="235"/>
      <c r="H1785" s="319">
        <f>F1785*G1785</f>
        <v>0</v>
      </c>
    </row>
    <row r="1786" spans="1:8" ht="15">
      <c r="A1786" s="289" t="s">
        <v>1713</v>
      </c>
      <c r="B1786" s="224" t="s">
        <v>2551</v>
      </c>
      <c r="C1786" s="410" t="s">
        <v>304</v>
      </c>
      <c r="D1786" s="688">
        <v>25</v>
      </c>
      <c r="E1786" s="688">
        <v>25</v>
      </c>
      <c r="F1786" s="685">
        <f>D1786-E1786</f>
        <v>0</v>
      </c>
      <c r="G1786" s="235"/>
      <c r="H1786" s="319">
        <f>F1786*G1786</f>
        <v>0</v>
      </c>
    </row>
    <row r="1787" spans="1:8" ht="15">
      <c r="A1787" s="289" t="s">
        <v>1713</v>
      </c>
      <c r="B1787" s="224" t="s">
        <v>2552</v>
      </c>
      <c r="C1787" s="410" t="s">
        <v>304</v>
      </c>
      <c r="D1787" s="688">
        <v>15</v>
      </c>
      <c r="E1787" s="688">
        <v>15</v>
      </c>
      <c r="F1787" s="685">
        <f>D1787-E1787</f>
        <v>0</v>
      </c>
      <c r="G1787" s="235"/>
      <c r="H1787" s="319">
        <f>F1787*G1787</f>
        <v>0</v>
      </c>
    </row>
    <row r="1788" spans="1:8" ht="15">
      <c r="A1788" s="289" t="s">
        <v>1713</v>
      </c>
      <c r="B1788" s="224" t="s">
        <v>2554</v>
      </c>
      <c r="C1788" s="410" t="s">
        <v>304</v>
      </c>
      <c r="D1788" s="688">
        <v>10</v>
      </c>
      <c r="E1788" s="688">
        <v>10</v>
      </c>
      <c r="F1788" s="685">
        <f>D1788-E1788</f>
        <v>0</v>
      </c>
      <c r="G1788" s="235"/>
      <c r="H1788" s="319">
        <f>F1788*G1788</f>
        <v>0</v>
      </c>
    </row>
    <row r="1789" spans="1:8" ht="15">
      <c r="A1789" s="289" t="s">
        <v>1713</v>
      </c>
      <c r="B1789" s="224" t="s">
        <v>2661</v>
      </c>
      <c r="C1789" s="410" t="s">
        <v>304</v>
      </c>
      <c r="D1789" s="688">
        <v>12</v>
      </c>
      <c r="E1789" s="688">
        <v>12</v>
      </c>
      <c r="F1789" s="685">
        <f>D1789-E1789</f>
        <v>0</v>
      </c>
      <c r="G1789" s="235"/>
      <c r="H1789" s="319">
        <f>F1789*G1789</f>
        <v>0</v>
      </c>
    </row>
    <row r="1790" spans="1:7" ht="15">
      <c r="A1790" s="288"/>
      <c r="B1790" s="224"/>
      <c r="C1790" s="410"/>
      <c r="D1790" s="688"/>
      <c r="E1790" s="688"/>
      <c r="F1790" s="689"/>
      <c r="G1790" s="216"/>
    </row>
    <row r="1791" spans="1:7" ht="57.75">
      <c r="A1791" s="288" t="s">
        <v>2662</v>
      </c>
      <c r="B1791" s="224" t="s">
        <v>2663</v>
      </c>
      <c r="C1791" s="410"/>
      <c r="D1791" s="688"/>
      <c r="E1791" s="688"/>
      <c r="F1791" s="689"/>
      <c r="G1791" s="216"/>
    </row>
    <row r="1792" spans="1:7" ht="15">
      <c r="A1792" s="289" t="s">
        <v>1727</v>
      </c>
      <c r="B1792" s="224"/>
      <c r="C1792" s="410"/>
      <c r="D1792" s="688"/>
      <c r="E1792" s="688"/>
      <c r="F1792" s="689"/>
      <c r="G1792" s="216"/>
    </row>
    <row r="1793" spans="1:8" ht="15">
      <c r="A1793" s="289" t="s">
        <v>1713</v>
      </c>
      <c r="B1793" s="224" t="s">
        <v>2550</v>
      </c>
      <c r="C1793" s="410" t="s">
        <v>96</v>
      </c>
      <c r="D1793" s="688">
        <v>2</v>
      </c>
      <c r="E1793" s="688">
        <v>2</v>
      </c>
      <c r="F1793" s="685">
        <f>D1793-E1793</f>
        <v>0</v>
      </c>
      <c r="G1793" s="235"/>
      <c r="H1793" s="319">
        <f>F1793*G1793</f>
        <v>0</v>
      </c>
    </row>
    <row r="1794" spans="1:8" ht="15">
      <c r="A1794" s="289" t="s">
        <v>1713</v>
      </c>
      <c r="B1794" s="224" t="s">
        <v>2551</v>
      </c>
      <c r="C1794" s="410" t="s">
        <v>96</v>
      </c>
      <c r="D1794" s="688">
        <v>2</v>
      </c>
      <c r="E1794" s="688">
        <v>2</v>
      </c>
      <c r="F1794" s="685">
        <f>D1794-E1794</f>
        <v>0</v>
      </c>
      <c r="G1794" s="235"/>
      <c r="H1794" s="319">
        <f>F1794*G1794</f>
        <v>0</v>
      </c>
    </row>
    <row r="1795" spans="1:8" ht="15">
      <c r="A1795" s="289" t="s">
        <v>1713</v>
      </c>
      <c r="B1795" s="224" t="s">
        <v>2552</v>
      </c>
      <c r="C1795" s="410" t="s">
        <v>96</v>
      </c>
      <c r="D1795" s="688">
        <v>1</v>
      </c>
      <c r="E1795" s="688">
        <v>1</v>
      </c>
      <c r="F1795" s="685">
        <f>D1795-E1795</f>
        <v>0</v>
      </c>
      <c r="G1795" s="235"/>
      <c r="H1795" s="319">
        <f>F1795*G1795</f>
        <v>0</v>
      </c>
    </row>
    <row r="1796" spans="1:8" ht="15">
      <c r="A1796" s="289" t="s">
        <v>1713</v>
      </c>
      <c r="B1796" s="224" t="s">
        <v>2554</v>
      </c>
      <c r="C1796" s="410" t="s">
        <v>96</v>
      </c>
      <c r="D1796" s="688">
        <v>1</v>
      </c>
      <c r="E1796" s="688">
        <v>1</v>
      </c>
      <c r="F1796" s="685">
        <f>D1796-E1796</f>
        <v>0</v>
      </c>
      <c r="G1796" s="235"/>
      <c r="H1796" s="319">
        <f>F1796*G1796</f>
        <v>0</v>
      </c>
    </row>
    <row r="1797" spans="1:8" ht="15">
      <c r="A1797" s="289" t="s">
        <v>1713</v>
      </c>
      <c r="B1797" s="224" t="s">
        <v>2661</v>
      </c>
      <c r="C1797" s="410" t="s">
        <v>96</v>
      </c>
      <c r="D1797" s="688">
        <v>1</v>
      </c>
      <c r="E1797" s="688">
        <v>1</v>
      </c>
      <c r="F1797" s="685">
        <f>D1797-E1797</f>
        <v>0</v>
      </c>
      <c r="G1797" s="235"/>
      <c r="H1797" s="319">
        <f>F1797*G1797</f>
        <v>0</v>
      </c>
    </row>
    <row r="1798" spans="1:7" ht="15">
      <c r="A1798" s="288"/>
      <c r="B1798" s="224"/>
      <c r="C1798" s="410"/>
      <c r="D1798" s="688"/>
      <c r="E1798" s="688"/>
      <c r="F1798" s="689"/>
      <c r="G1798" s="216"/>
    </row>
    <row r="1799" spans="1:7" ht="43.5">
      <c r="A1799" s="288" t="s">
        <v>2664</v>
      </c>
      <c r="B1799" s="224" t="s">
        <v>2665</v>
      </c>
      <c r="C1799" s="410"/>
      <c r="D1799" s="688"/>
      <c r="E1799" s="688"/>
      <c r="F1799" s="689"/>
      <c r="G1799" s="216"/>
    </row>
    <row r="1800" spans="1:7" ht="15">
      <c r="A1800" s="289" t="s">
        <v>1727</v>
      </c>
      <c r="B1800" s="224"/>
      <c r="C1800" s="410"/>
      <c r="D1800" s="688"/>
      <c r="E1800" s="688"/>
      <c r="F1800" s="689"/>
      <c r="G1800" s="216"/>
    </row>
    <row r="1801" spans="1:8" ht="15">
      <c r="A1801" s="289" t="s">
        <v>1713</v>
      </c>
      <c r="B1801" s="224" t="s">
        <v>2550</v>
      </c>
      <c r="C1801" s="410" t="s">
        <v>96</v>
      </c>
      <c r="D1801" s="688">
        <v>15</v>
      </c>
      <c r="E1801" s="688">
        <v>15</v>
      </c>
      <c r="F1801" s="685">
        <f>D1801-E1801</f>
        <v>0</v>
      </c>
      <c r="G1801" s="235"/>
      <c r="H1801" s="319">
        <f>F1801*G1801</f>
        <v>0</v>
      </c>
    </row>
    <row r="1802" spans="1:8" ht="15">
      <c r="A1802" s="289" t="s">
        <v>1713</v>
      </c>
      <c r="B1802" s="224" t="s">
        <v>2551</v>
      </c>
      <c r="C1802" s="410" t="s">
        <v>96</v>
      </c>
      <c r="D1802" s="688">
        <v>14</v>
      </c>
      <c r="E1802" s="688">
        <v>14</v>
      </c>
      <c r="F1802" s="685">
        <f>D1802-E1802</f>
        <v>0</v>
      </c>
      <c r="G1802" s="235"/>
      <c r="H1802" s="319">
        <f>F1802*G1802</f>
        <v>0</v>
      </c>
    </row>
    <row r="1803" spans="1:8" ht="15">
      <c r="A1803" s="289" t="s">
        <v>1713</v>
      </c>
      <c r="B1803" s="224" t="s">
        <v>2552</v>
      </c>
      <c r="C1803" s="410" t="s">
        <v>96</v>
      </c>
      <c r="D1803" s="688">
        <v>8</v>
      </c>
      <c r="E1803" s="688">
        <v>8</v>
      </c>
      <c r="F1803" s="685">
        <f>D1803-E1803</f>
        <v>0</v>
      </c>
      <c r="G1803" s="235"/>
      <c r="H1803" s="319">
        <f>F1803*G1803</f>
        <v>0</v>
      </c>
    </row>
    <row r="1804" spans="1:8" ht="15">
      <c r="A1804" s="289" t="s">
        <v>1713</v>
      </c>
      <c r="B1804" s="224" t="s">
        <v>2554</v>
      </c>
      <c r="C1804" s="410" t="s">
        <v>96</v>
      </c>
      <c r="D1804" s="688">
        <v>6</v>
      </c>
      <c r="E1804" s="688">
        <v>6</v>
      </c>
      <c r="F1804" s="685">
        <f>D1804-E1804</f>
        <v>0</v>
      </c>
      <c r="G1804" s="235"/>
      <c r="H1804" s="319">
        <f>F1804*G1804</f>
        <v>0</v>
      </c>
    </row>
    <row r="1805" spans="1:8" ht="15">
      <c r="A1805" s="289" t="s">
        <v>1713</v>
      </c>
      <c r="B1805" s="224" t="s">
        <v>2661</v>
      </c>
      <c r="C1805" s="410" t="s">
        <v>96</v>
      </c>
      <c r="D1805" s="688">
        <v>6</v>
      </c>
      <c r="E1805" s="688">
        <v>6</v>
      </c>
      <c r="F1805" s="685">
        <f>D1805-E1805</f>
        <v>0</v>
      </c>
      <c r="G1805" s="235"/>
      <c r="H1805" s="319">
        <f>F1805*G1805</f>
        <v>0</v>
      </c>
    </row>
    <row r="1806" spans="1:7" ht="15">
      <c r="A1806" s="289"/>
      <c r="B1806" s="224"/>
      <c r="C1806" s="410"/>
      <c r="D1806" s="688"/>
      <c r="E1806" s="688"/>
      <c r="F1806" s="689"/>
      <c r="G1806" s="216"/>
    </row>
    <row r="1807" spans="1:7" ht="38.25" customHeight="1">
      <c r="A1807" s="288" t="s">
        <v>2666</v>
      </c>
      <c r="B1807" s="224" t="s">
        <v>2667</v>
      </c>
      <c r="C1807" s="410"/>
      <c r="D1807" s="688"/>
      <c r="E1807" s="688"/>
      <c r="F1807" s="689"/>
      <c r="G1807" s="216"/>
    </row>
    <row r="1808" spans="1:7" ht="15">
      <c r="A1808" s="289" t="s">
        <v>1727</v>
      </c>
      <c r="B1808" s="224"/>
      <c r="C1808" s="410"/>
      <c r="D1808" s="688"/>
      <c r="E1808" s="688"/>
      <c r="F1808" s="689"/>
      <c r="G1808" s="216"/>
    </row>
    <row r="1809" spans="1:8" ht="15">
      <c r="A1809" s="289" t="s">
        <v>1713</v>
      </c>
      <c r="B1809" s="224" t="s">
        <v>2668</v>
      </c>
      <c r="C1809" s="410" t="s">
        <v>96</v>
      </c>
      <c r="D1809" s="688">
        <v>20</v>
      </c>
      <c r="E1809" s="688">
        <v>20</v>
      </c>
      <c r="F1809" s="685">
        <f>D1809-E1809</f>
        <v>0</v>
      </c>
      <c r="G1809" s="235"/>
      <c r="H1809" s="319">
        <f>F1809*G1809</f>
        <v>0</v>
      </c>
    </row>
    <row r="1810" spans="1:8" ht="15">
      <c r="A1810" s="289" t="s">
        <v>1713</v>
      </c>
      <c r="B1810" s="224" t="s">
        <v>2669</v>
      </c>
      <c r="C1810" s="410" t="s">
        <v>96</v>
      </c>
      <c r="D1810" s="688">
        <v>6</v>
      </c>
      <c r="E1810" s="688">
        <v>6</v>
      </c>
      <c r="F1810" s="685">
        <f>D1810-E1810</f>
        <v>0</v>
      </c>
      <c r="G1810" s="235"/>
      <c r="H1810" s="319">
        <f>F1810*G1810</f>
        <v>0</v>
      </c>
    </row>
    <row r="1811" spans="1:8" ht="15">
      <c r="A1811" s="289" t="s">
        <v>1713</v>
      </c>
      <c r="B1811" s="224" t="s">
        <v>2670</v>
      </c>
      <c r="C1811" s="410" t="s">
        <v>96</v>
      </c>
      <c r="D1811" s="688">
        <v>4</v>
      </c>
      <c r="E1811" s="688">
        <v>4</v>
      </c>
      <c r="F1811" s="685">
        <f>D1811-E1811</f>
        <v>0</v>
      </c>
      <c r="G1811" s="235"/>
      <c r="H1811" s="319">
        <f>F1811*G1811</f>
        <v>0</v>
      </c>
    </row>
    <row r="1812" spans="1:7" ht="15">
      <c r="A1812" s="289"/>
      <c r="B1812" s="224"/>
      <c r="C1812" s="410"/>
      <c r="D1812" s="688"/>
      <c r="E1812" s="688"/>
      <c r="F1812" s="689"/>
      <c r="G1812" s="216"/>
    </row>
    <row r="1813" spans="1:7" ht="29.25">
      <c r="A1813" s="288" t="s">
        <v>2671</v>
      </c>
      <c r="B1813" s="224" t="s">
        <v>2672</v>
      </c>
      <c r="C1813" s="410"/>
      <c r="D1813" s="688"/>
      <c r="E1813" s="688"/>
      <c r="F1813" s="689"/>
      <c r="G1813" s="216"/>
    </row>
    <row r="1814" spans="1:7" ht="15">
      <c r="A1814" s="289" t="s">
        <v>1727</v>
      </c>
      <c r="B1814" s="224"/>
      <c r="C1814" s="410"/>
      <c r="D1814" s="688"/>
      <c r="E1814" s="688"/>
      <c r="F1814" s="689"/>
      <c r="G1814" s="216"/>
    </row>
    <row r="1815" spans="1:8" ht="15">
      <c r="A1815" s="289" t="s">
        <v>1713</v>
      </c>
      <c r="B1815" s="224" t="s">
        <v>2673</v>
      </c>
      <c r="C1815" s="410" t="s">
        <v>96</v>
      </c>
      <c r="D1815" s="688">
        <v>6</v>
      </c>
      <c r="E1815" s="688">
        <v>6</v>
      </c>
      <c r="F1815" s="685">
        <f>D1815-E1815</f>
        <v>0</v>
      </c>
      <c r="G1815" s="235"/>
      <c r="H1815" s="319">
        <f>F1815*G1815</f>
        <v>0</v>
      </c>
    </row>
    <row r="1816" spans="1:8" ht="15">
      <c r="A1816" s="289" t="s">
        <v>1713</v>
      </c>
      <c r="B1816" s="224" t="s">
        <v>2674</v>
      </c>
      <c r="C1816" s="410" t="s">
        <v>96</v>
      </c>
      <c r="D1816" s="688">
        <v>1</v>
      </c>
      <c r="E1816" s="688">
        <v>1</v>
      </c>
      <c r="F1816" s="685">
        <f>D1816-E1816</f>
        <v>0</v>
      </c>
      <c r="G1816" s="235"/>
      <c r="H1816" s="319">
        <f>F1816*G1816</f>
        <v>0</v>
      </c>
    </row>
    <row r="1817" spans="1:8" ht="15">
      <c r="A1817" s="289" t="s">
        <v>1713</v>
      </c>
      <c r="B1817" s="224" t="s">
        <v>2675</v>
      </c>
      <c r="C1817" s="410" t="s">
        <v>96</v>
      </c>
      <c r="D1817" s="688">
        <v>1</v>
      </c>
      <c r="E1817" s="688">
        <v>1</v>
      </c>
      <c r="F1817" s="685">
        <f>D1817-E1817</f>
        <v>0</v>
      </c>
      <c r="G1817" s="235"/>
      <c r="H1817" s="319">
        <f>F1817*G1817</f>
        <v>0</v>
      </c>
    </row>
    <row r="1818" spans="1:7" ht="15">
      <c r="A1818" s="289"/>
      <c r="B1818" s="224"/>
      <c r="C1818" s="410"/>
      <c r="D1818" s="688"/>
      <c r="E1818" s="688"/>
      <c r="F1818" s="689"/>
      <c r="G1818" s="216"/>
    </row>
    <row r="1819" spans="1:7" ht="43.5">
      <c r="A1819" s="288" t="s">
        <v>2676</v>
      </c>
      <c r="B1819" s="224" t="s">
        <v>2677</v>
      </c>
      <c r="C1819" s="410"/>
      <c r="D1819" s="688"/>
      <c r="E1819" s="688"/>
      <c r="F1819" s="689"/>
      <c r="G1819" s="216"/>
    </row>
    <row r="1820" spans="1:7" ht="15">
      <c r="A1820" s="289" t="s">
        <v>1727</v>
      </c>
      <c r="B1820" s="224"/>
      <c r="C1820" s="410"/>
      <c r="D1820" s="688"/>
      <c r="E1820" s="688"/>
      <c r="F1820" s="689"/>
      <c r="G1820" s="216"/>
    </row>
    <row r="1821" spans="1:8" ht="15">
      <c r="A1821" s="289" t="s">
        <v>1713</v>
      </c>
      <c r="B1821" s="224" t="s">
        <v>2678</v>
      </c>
      <c r="C1821" s="410" t="s">
        <v>96</v>
      </c>
      <c r="D1821" s="688">
        <v>1</v>
      </c>
      <c r="E1821" s="688">
        <v>1</v>
      </c>
      <c r="F1821" s="685">
        <f>D1821-E1821</f>
        <v>0</v>
      </c>
      <c r="G1821" s="235"/>
      <c r="H1821" s="319">
        <f>F1821*G1821</f>
        <v>0</v>
      </c>
    </row>
    <row r="1822" spans="1:8" ht="15">
      <c r="A1822" s="289" t="s">
        <v>1713</v>
      </c>
      <c r="B1822" s="224" t="s">
        <v>2679</v>
      </c>
      <c r="C1822" s="410" t="s">
        <v>96</v>
      </c>
      <c r="D1822" s="688">
        <v>1</v>
      </c>
      <c r="E1822" s="688">
        <v>1</v>
      </c>
      <c r="F1822" s="685">
        <f>D1822-E1822</f>
        <v>0</v>
      </c>
      <c r="G1822" s="235"/>
      <c r="H1822" s="319">
        <f>F1822*G1822</f>
        <v>0</v>
      </c>
    </row>
    <row r="1823" spans="1:8" ht="15">
      <c r="A1823" s="289" t="s">
        <v>1713</v>
      </c>
      <c r="B1823" s="224" t="s">
        <v>2680</v>
      </c>
      <c r="C1823" s="410" t="s">
        <v>96</v>
      </c>
      <c r="D1823" s="688">
        <v>1</v>
      </c>
      <c r="E1823" s="688">
        <v>1</v>
      </c>
      <c r="F1823" s="685">
        <f>D1823-E1823</f>
        <v>0</v>
      </c>
      <c r="G1823" s="235"/>
      <c r="H1823" s="319">
        <f>F1823*G1823</f>
        <v>0</v>
      </c>
    </row>
    <row r="1824" spans="1:7" ht="15">
      <c r="A1824" s="289"/>
      <c r="B1824" s="224"/>
      <c r="C1824" s="410"/>
      <c r="D1824" s="688"/>
      <c r="E1824" s="688"/>
      <c r="F1824" s="689"/>
      <c r="G1824" s="216"/>
    </row>
    <row r="1825" spans="1:7" ht="43.5">
      <c r="A1825" s="288" t="s">
        <v>2681</v>
      </c>
      <c r="B1825" s="224" t="s">
        <v>2682</v>
      </c>
      <c r="C1825" s="410"/>
      <c r="D1825" s="688"/>
      <c r="E1825" s="688"/>
      <c r="F1825" s="689"/>
      <c r="G1825" s="216"/>
    </row>
    <row r="1826" spans="1:7" ht="15">
      <c r="A1826" s="289" t="s">
        <v>1727</v>
      </c>
      <c r="B1826" s="224"/>
      <c r="C1826" s="410"/>
      <c r="D1826" s="688"/>
      <c r="E1826" s="688"/>
      <c r="F1826" s="689"/>
      <c r="G1826" s="216"/>
    </row>
    <row r="1827" spans="1:8" ht="15">
      <c r="A1827" s="289" t="s">
        <v>1713</v>
      </c>
      <c r="B1827" s="224" t="s">
        <v>2673</v>
      </c>
      <c r="C1827" s="410" t="s">
        <v>96</v>
      </c>
      <c r="D1827" s="688">
        <v>4</v>
      </c>
      <c r="E1827" s="688">
        <v>4</v>
      </c>
      <c r="F1827" s="685">
        <f>D1827-E1827</f>
        <v>0</v>
      </c>
      <c r="G1827" s="235"/>
      <c r="H1827" s="319">
        <f>F1827*G1827</f>
        <v>0</v>
      </c>
    </row>
    <row r="1828" spans="1:8" ht="15">
      <c r="A1828" s="289" t="s">
        <v>1713</v>
      </c>
      <c r="B1828" s="224" t="s">
        <v>2683</v>
      </c>
      <c r="C1828" s="410" t="s">
        <v>96</v>
      </c>
      <c r="D1828" s="688">
        <v>1</v>
      </c>
      <c r="E1828" s="688">
        <v>1</v>
      </c>
      <c r="F1828" s="685">
        <f>D1828-E1828</f>
        <v>0</v>
      </c>
      <c r="G1828" s="235"/>
      <c r="H1828" s="319">
        <f>F1828*G1828</f>
        <v>0</v>
      </c>
    </row>
    <row r="1829" spans="1:8" ht="15">
      <c r="A1829" s="289" t="s">
        <v>1713</v>
      </c>
      <c r="B1829" s="224" t="s">
        <v>2684</v>
      </c>
      <c r="C1829" s="410" t="s">
        <v>96</v>
      </c>
      <c r="D1829" s="688">
        <v>1</v>
      </c>
      <c r="E1829" s="688">
        <v>1</v>
      </c>
      <c r="F1829" s="685">
        <f>D1829-E1829</f>
        <v>0</v>
      </c>
      <c r="G1829" s="235"/>
      <c r="H1829" s="319">
        <f>F1829*G1829</f>
        <v>0</v>
      </c>
    </row>
    <row r="1830" spans="1:7" ht="15">
      <c r="A1830" s="289"/>
      <c r="B1830" s="224"/>
      <c r="C1830" s="410"/>
      <c r="D1830" s="688"/>
      <c r="E1830" s="688"/>
      <c r="F1830" s="689"/>
      <c r="G1830" s="216"/>
    </row>
    <row r="1831" spans="1:7" ht="29.25">
      <c r="A1831" s="288" t="s">
        <v>2685</v>
      </c>
      <c r="B1831" s="224" t="s">
        <v>2686</v>
      </c>
      <c r="C1831" s="410"/>
      <c r="D1831" s="688"/>
      <c r="E1831" s="688"/>
      <c r="F1831" s="689"/>
      <c r="G1831" s="216"/>
    </row>
    <row r="1832" spans="1:7" ht="15">
      <c r="A1832" s="289" t="s">
        <v>1727</v>
      </c>
      <c r="B1832" s="224"/>
      <c r="C1832" s="410"/>
      <c r="D1832" s="688"/>
      <c r="E1832" s="688"/>
      <c r="F1832" s="689"/>
      <c r="G1832" s="216"/>
    </row>
    <row r="1833" spans="1:8" ht="15">
      <c r="A1833" s="289" t="s">
        <v>1713</v>
      </c>
      <c r="B1833" s="224" t="s">
        <v>2550</v>
      </c>
      <c r="C1833" s="410" t="s">
        <v>96</v>
      </c>
      <c r="D1833" s="688">
        <v>5</v>
      </c>
      <c r="E1833" s="688">
        <v>5</v>
      </c>
      <c r="F1833" s="685">
        <f>D1833-E1833</f>
        <v>0</v>
      </c>
      <c r="G1833" s="235"/>
      <c r="H1833" s="319">
        <f>F1833*G1833</f>
        <v>0</v>
      </c>
    </row>
    <row r="1834" spans="1:8" ht="15">
      <c r="A1834" s="289" t="s">
        <v>1713</v>
      </c>
      <c r="B1834" s="224" t="s">
        <v>2551</v>
      </c>
      <c r="C1834" s="410" t="s">
        <v>96</v>
      </c>
      <c r="D1834" s="688">
        <v>5</v>
      </c>
      <c r="E1834" s="688">
        <v>5</v>
      </c>
      <c r="F1834" s="685">
        <f>D1834-E1834</f>
        <v>0</v>
      </c>
      <c r="G1834" s="235"/>
      <c r="H1834" s="319">
        <f>F1834*G1834</f>
        <v>0</v>
      </c>
    </row>
    <row r="1835" spans="1:8" ht="15">
      <c r="A1835" s="289" t="s">
        <v>1713</v>
      </c>
      <c r="B1835" s="224" t="s">
        <v>2552</v>
      </c>
      <c r="C1835" s="410" t="s">
        <v>96</v>
      </c>
      <c r="D1835" s="688">
        <v>4</v>
      </c>
      <c r="E1835" s="688">
        <v>4</v>
      </c>
      <c r="F1835" s="685">
        <f>D1835-E1835</f>
        <v>0</v>
      </c>
      <c r="G1835" s="235"/>
      <c r="H1835" s="319">
        <f>F1835*G1835</f>
        <v>0</v>
      </c>
    </row>
    <row r="1836" spans="1:8" ht="15">
      <c r="A1836" s="289" t="s">
        <v>1713</v>
      </c>
      <c r="B1836" s="224" t="s">
        <v>2554</v>
      </c>
      <c r="C1836" s="410" t="s">
        <v>96</v>
      </c>
      <c r="D1836" s="688">
        <v>3</v>
      </c>
      <c r="E1836" s="688">
        <v>3</v>
      </c>
      <c r="F1836" s="685">
        <f>D1836-E1836</f>
        <v>0</v>
      </c>
      <c r="G1836" s="235"/>
      <c r="H1836" s="319">
        <f>F1836*G1836</f>
        <v>0</v>
      </c>
    </row>
    <row r="1837" spans="1:8" ht="15">
      <c r="A1837" s="289" t="s">
        <v>1713</v>
      </c>
      <c r="B1837" s="224" t="s">
        <v>2661</v>
      </c>
      <c r="C1837" s="410" t="s">
        <v>96</v>
      </c>
      <c r="D1837" s="688">
        <v>4</v>
      </c>
      <c r="E1837" s="688">
        <v>4</v>
      </c>
      <c r="F1837" s="685">
        <f>D1837-E1837</f>
        <v>0</v>
      </c>
      <c r="G1837" s="235"/>
      <c r="H1837" s="319">
        <f>F1837*G1837</f>
        <v>0</v>
      </c>
    </row>
    <row r="1838" spans="1:7" ht="15">
      <c r="A1838" s="288"/>
      <c r="B1838" s="224"/>
      <c r="C1838" s="410"/>
      <c r="D1838" s="688"/>
      <c r="E1838" s="688"/>
      <c r="F1838" s="689"/>
      <c r="G1838" s="216"/>
    </row>
    <row r="1839" spans="1:7" ht="32.25" customHeight="1">
      <c r="A1839" s="288" t="s">
        <v>2687</v>
      </c>
      <c r="B1839" s="224" t="s">
        <v>2688</v>
      </c>
      <c r="C1839" s="410"/>
      <c r="D1839" s="688"/>
      <c r="E1839" s="688"/>
      <c r="F1839" s="689"/>
      <c r="G1839" s="216"/>
    </row>
    <row r="1840" spans="1:7" ht="15">
      <c r="A1840" s="289" t="s">
        <v>1727</v>
      </c>
      <c r="B1840" s="224"/>
      <c r="C1840" s="410"/>
      <c r="D1840" s="688"/>
      <c r="E1840" s="688"/>
      <c r="F1840" s="689"/>
      <c r="G1840" s="216"/>
    </row>
    <row r="1841" spans="1:8" ht="15">
      <c r="A1841" s="289" t="s">
        <v>1713</v>
      </c>
      <c r="B1841" s="224" t="s">
        <v>2552</v>
      </c>
      <c r="C1841" s="410" t="s">
        <v>96</v>
      </c>
      <c r="D1841" s="688">
        <v>1</v>
      </c>
      <c r="E1841" s="688">
        <v>1</v>
      </c>
      <c r="F1841" s="685">
        <f>D1841-E1841</f>
        <v>0</v>
      </c>
      <c r="G1841" s="235"/>
      <c r="H1841" s="319">
        <f>F1841*G1841</f>
        <v>0</v>
      </c>
    </row>
    <row r="1842" spans="1:8" ht="15">
      <c r="A1842" s="289" t="s">
        <v>1713</v>
      </c>
      <c r="B1842" s="224" t="s">
        <v>2689</v>
      </c>
      <c r="C1842" s="410" t="s">
        <v>96</v>
      </c>
      <c r="D1842" s="688">
        <v>1</v>
      </c>
      <c r="E1842" s="688">
        <v>1</v>
      </c>
      <c r="F1842" s="685">
        <f>D1842-E1842</f>
        <v>0</v>
      </c>
      <c r="G1842" s="235"/>
      <c r="H1842" s="319">
        <f>F1842*G1842</f>
        <v>0</v>
      </c>
    </row>
    <row r="1843" spans="1:7" ht="15">
      <c r="A1843" s="288"/>
      <c r="B1843" s="295"/>
      <c r="C1843" s="410"/>
      <c r="D1843" s="684"/>
      <c r="E1843" s="684"/>
      <c r="F1843" s="685"/>
      <c r="G1843" s="231"/>
    </row>
    <row r="1844" spans="1:8" ht="100.5">
      <c r="A1844" s="288" t="s">
        <v>2690</v>
      </c>
      <c r="B1844" s="224" t="s">
        <v>3457</v>
      </c>
      <c r="C1844" s="410" t="s">
        <v>89</v>
      </c>
      <c r="D1844" s="684">
        <v>45</v>
      </c>
      <c r="E1844" s="684">
        <v>45</v>
      </c>
      <c r="F1844" s="685">
        <f>D1844-E1844</f>
        <v>0</v>
      </c>
      <c r="G1844" s="235"/>
      <c r="H1844" s="319">
        <f>F1844*G1844</f>
        <v>0</v>
      </c>
    </row>
    <row r="1845" spans="1:7" ht="15">
      <c r="A1845" s="288"/>
      <c r="B1845" s="224"/>
      <c r="C1845" s="410"/>
      <c r="D1845" s="688"/>
      <c r="E1845" s="688"/>
      <c r="F1845" s="689"/>
      <c r="G1845" s="216"/>
    </row>
    <row r="1846" spans="1:8" ht="30">
      <c r="A1846" s="288"/>
      <c r="B1846" s="301" t="str">
        <f>B1716</f>
        <v>ve.03 - VENTILACIJA SANITARIJ ZAPOSLENIH</v>
      </c>
      <c r="C1846" s="445" t="s">
        <v>16</v>
      </c>
      <c r="D1846" s="692"/>
      <c r="E1846" s="692"/>
      <c r="F1846" s="693"/>
      <c r="G1846" s="290"/>
      <c r="H1846" s="397">
        <f>SUM(H1716:H1845)</f>
        <v>0</v>
      </c>
    </row>
    <row r="1847" spans="1:7" ht="15">
      <c r="A1847" s="288"/>
      <c r="B1847" s="224"/>
      <c r="C1847" s="410"/>
      <c r="D1847" s="688"/>
      <c r="E1847" s="688"/>
      <c r="F1847" s="689"/>
      <c r="G1847" s="216"/>
    </row>
    <row r="1848" spans="1:7" ht="15">
      <c r="A1848" s="291" t="s">
        <v>1695</v>
      </c>
      <c r="B1848" s="292" t="s">
        <v>1696</v>
      </c>
      <c r="C1848" s="410"/>
      <c r="D1848" s="688"/>
      <c r="E1848" s="688"/>
      <c r="F1848" s="689"/>
      <c r="G1848" s="216"/>
    </row>
    <row r="1849" spans="1:7" ht="15">
      <c r="A1849" s="288"/>
      <c r="B1849" s="224"/>
      <c r="C1849" s="410"/>
      <c r="D1849" s="688"/>
      <c r="E1849" s="688"/>
      <c r="F1849" s="689"/>
      <c r="G1849" s="216"/>
    </row>
    <row r="1850" spans="1:7" ht="57.75">
      <c r="A1850" s="288" t="s">
        <v>2691</v>
      </c>
      <c r="B1850" s="224" t="s">
        <v>2692</v>
      </c>
      <c r="C1850" s="410"/>
      <c r="D1850" s="688"/>
      <c r="E1850" s="688"/>
      <c r="F1850" s="689"/>
      <c r="G1850" s="216"/>
    </row>
    <row r="1851" spans="1:7" ht="15">
      <c r="A1851" s="289" t="s">
        <v>1727</v>
      </c>
      <c r="B1851" s="224" t="s">
        <v>2598</v>
      </c>
      <c r="C1851" s="410"/>
      <c r="D1851" s="688"/>
      <c r="E1851" s="688"/>
      <c r="F1851" s="689"/>
      <c r="G1851" s="216"/>
    </row>
    <row r="1852" spans="1:7" ht="15">
      <c r="A1852" s="289" t="s">
        <v>1713</v>
      </c>
      <c r="B1852" s="224" t="s">
        <v>2693</v>
      </c>
      <c r="C1852" s="410"/>
      <c r="D1852" s="688"/>
      <c r="E1852" s="688"/>
      <c r="F1852" s="689"/>
      <c r="G1852" s="216"/>
    </row>
    <row r="1853" spans="1:8" ht="15">
      <c r="A1853" s="288"/>
      <c r="B1853" s="224" t="s">
        <v>2694</v>
      </c>
      <c r="C1853" s="410" t="s">
        <v>96</v>
      </c>
      <c r="D1853" s="688">
        <v>2</v>
      </c>
      <c r="E1853" s="688">
        <v>2</v>
      </c>
      <c r="F1853" s="685">
        <f>D1853-E1853</f>
        <v>0</v>
      </c>
      <c r="G1853" s="235"/>
      <c r="H1853" s="319">
        <f>F1853*G1853</f>
        <v>0</v>
      </c>
    </row>
    <row r="1854" spans="1:7" ht="15">
      <c r="A1854" s="288"/>
      <c r="B1854" s="224"/>
      <c r="C1854" s="410"/>
      <c r="D1854" s="688"/>
      <c r="E1854" s="688"/>
      <c r="F1854" s="689"/>
      <c r="G1854" s="216"/>
    </row>
    <row r="1855" spans="1:7" ht="72">
      <c r="A1855" s="288" t="s">
        <v>2695</v>
      </c>
      <c r="B1855" s="224" t="s">
        <v>2696</v>
      </c>
      <c r="C1855" s="410"/>
      <c r="D1855" s="688"/>
      <c r="E1855" s="688"/>
      <c r="F1855" s="689"/>
      <c r="G1855" s="216"/>
    </row>
    <row r="1856" spans="1:7" ht="15">
      <c r="A1856" s="289" t="s">
        <v>1727</v>
      </c>
      <c r="B1856" s="224" t="s">
        <v>2598</v>
      </c>
      <c r="C1856" s="410"/>
      <c r="D1856" s="688"/>
      <c r="E1856" s="688"/>
      <c r="F1856" s="689"/>
      <c r="G1856" s="216"/>
    </row>
    <row r="1857" spans="1:7" ht="15">
      <c r="A1857" s="289" t="s">
        <v>1713</v>
      </c>
      <c r="B1857" s="224" t="s">
        <v>2693</v>
      </c>
      <c r="C1857" s="410"/>
      <c r="D1857" s="688"/>
      <c r="E1857" s="688"/>
      <c r="F1857" s="689"/>
      <c r="G1857" s="216"/>
    </row>
    <row r="1858" spans="1:8" ht="15">
      <c r="A1858" s="288"/>
      <c r="B1858" s="224" t="s">
        <v>2697</v>
      </c>
      <c r="C1858" s="410" t="s">
        <v>96</v>
      </c>
      <c r="D1858" s="688">
        <v>1</v>
      </c>
      <c r="E1858" s="688">
        <v>1</v>
      </c>
      <c r="F1858" s="685">
        <f>D1858-E1858</f>
        <v>0</v>
      </c>
      <c r="G1858" s="235"/>
      <c r="H1858" s="319">
        <f>F1858*G1858</f>
        <v>0</v>
      </c>
    </row>
    <row r="1859" spans="1:7" ht="15">
      <c r="A1859" s="288"/>
      <c r="B1859" s="224"/>
      <c r="C1859" s="410"/>
      <c r="D1859" s="688"/>
      <c r="E1859" s="688"/>
      <c r="F1859" s="689"/>
      <c r="G1859" s="216"/>
    </row>
    <row r="1860" spans="1:7" ht="57.75">
      <c r="A1860" s="288" t="s">
        <v>2698</v>
      </c>
      <c r="B1860" s="224" t="s">
        <v>2699</v>
      </c>
      <c r="C1860" s="410"/>
      <c r="D1860" s="688"/>
      <c r="E1860" s="688"/>
      <c r="F1860" s="689"/>
      <c r="G1860" s="216"/>
    </row>
    <row r="1861" spans="1:7" ht="15">
      <c r="A1861" s="289" t="s">
        <v>1727</v>
      </c>
      <c r="B1861" s="224" t="s">
        <v>2598</v>
      </c>
      <c r="C1861" s="410"/>
      <c r="D1861" s="688"/>
      <c r="E1861" s="688"/>
      <c r="F1861" s="689"/>
      <c r="G1861" s="216"/>
    </row>
    <row r="1862" spans="1:7" ht="15">
      <c r="A1862" s="289" t="s">
        <v>1713</v>
      </c>
      <c r="B1862" s="224" t="s">
        <v>2602</v>
      </c>
      <c r="C1862" s="410"/>
      <c r="D1862" s="688"/>
      <c r="E1862" s="688"/>
      <c r="F1862" s="689"/>
      <c r="G1862" s="216"/>
    </row>
    <row r="1863" spans="1:8" ht="15">
      <c r="A1863" s="288"/>
      <c r="B1863" s="224" t="s">
        <v>2700</v>
      </c>
      <c r="C1863" s="410" t="s">
        <v>96</v>
      </c>
      <c r="D1863" s="688">
        <v>1</v>
      </c>
      <c r="E1863" s="688">
        <v>1</v>
      </c>
      <c r="F1863" s="685">
        <f>D1863-E1863</f>
        <v>0</v>
      </c>
      <c r="G1863" s="235"/>
      <c r="H1863" s="319">
        <f>F1863*G1863</f>
        <v>0</v>
      </c>
    </row>
    <row r="1864" spans="1:7" ht="15">
      <c r="A1864" s="288"/>
      <c r="B1864" s="295"/>
      <c r="C1864" s="410"/>
      <c r="D1864" s="684"/>
      <c r="E1864" s="684"/>
      <c r="F1864" s="685"/>
      <c r="G1864" s="216"/>
    </row>
    <row r="1865" spans="1:7" ht="129.75">
      <c r="A1865" s="288" t="s">
        <v>2701</v>
      </c>
      <c r="B1865" s="295" t="s">
        <v>3462</v>
      </c>
      <c r="C1865" s="410"/>
      <c r="D1865" s="684"/>
      <c r="E1865" s="684"/>
      <c r="F1865" s="685"/>
      <c r="G1865" s="216"/>
    </row>
    <row r="1866" spans="1:8" ht="15">
      <c r="A1866" s="289"/>
      <c r="B1866" s="295" t="s">
        <v>2702</v>
      </c>
      <c r="C1866" s="410" t="s">
        <v>89</v>
      </c>
      <c r="D1866" s="684">
        <v>55</v>
      </c>
      <c r="E1866" s="684">
        <v>55</v>
      </c>
      <c r="F1866" s="685">
        <f>D1866-E1866</f>
        <v>0</v>
      </c>
      <c r="G1866" s="235"/>
      <c r="H1866" s="319">
        <f>F1866*G1866</f>
        <v>0</v>
      </c>
    </row>
    <row r="1867" spans="1:7" ht="15">
      <c r="A1867" s="288"/>
      <c r="B1867" s="224"/>
      <c r="C1867" s="410"/>
      <c r="D1867" s="688"/>
      <c r="E1867" s="688"/>
      <c r="F1867" s="689"/>
      <c r="G1867" s="216"/>
    </row>
    <row r="1868" spans="1:8" ht="86.25">
      <c r="A1868" s="288" t="s">
        <v>2703</v>
      </c>
      <c r="B1868" s="224" t="s">
        <v>3463</v>
      </c>
      <c r="C1868" s="410" t="s">
        <v>89</v>
      </c>
      <c r="D1868" s="688">
        <v>15</v>
      </c>
      <c r="E1868" s="688">
        <v>15</v>
      </c>
      <c r="F1868" s="685">
        <f>D1868-E1868</f>
        <v>0</v>
      </c>
      <c r="G1868" s="235"/>
      <c r="H1868" s="319">
        <f>F1868*G1868</f>
        <v>0</v>
      </c>
    </row>
    <row r="1869" spans="1:7" ht="15">
      <c r="A1869" s="288"/>
      <c r="B1869" s="224"/>
      <c r="C1869" s="410"/>
      <c r="D1869" s="688"/>
      <c r="E1869" s="688"/>
      <c r="F1869" s="689"/>
      <c r="G1869" s="216"/>
    </row>
    <row r="1870" spans="1:8" ht="15">
      <c r="A1870" s="288"/>
      <c r="B1870" s="301" t="str">
        <f>B1848</f>
        <v>KOTLARNA in DVIGALO</v>
      </c>
      <c r="C1870" s="445" t="s">
        <v>16</v>
      </c>
      <c r="D1870" s="692"/>
      <c r="E1870" s="692"/>
      <c r="F1870" s="693"/>
      <c r="G1870" s="290"/>
      <c r="H1870" s="397">
        <f>SUM(H1848:H1869)</f>
        <v>0</v>
      </c>
    </row>
    <row r="1871" spans="1:7" ht="15">
      <c r="A1871" s="288"/>
      <c r="B1871" s="224"/>
      <c r="C1871" s="410"/>
      <c r="D1871" s="688"/>
      <c r="E1871" s="688"/>
      <c r="F1871" s="689"/>
      <c r="G1871" s="216"/>
    </row>
    <row r="1872" spans="1:7" ht="15">
      <c r="A1872" s="291" t="s">
        <v>1697</v>
      </c>
      <c r="B1872" s="292" t="s">
        <v>1698</v>
      </c>
      <c r="C1872" s="410"/>
      <c r="D1872" s="688"/>
      <c r="E1872" s="688"/>
      <c r="F1872" s="689"/>
      <c r="G1872" s="216"/>
    </row>
    <row r="1873" spans="1:7" ht="15">
      <c r="A1873" s="288"/>
      <c r="B1873" s="224"/>
      <c r="C1873" s="410"/>
      <c r="D1873" s="688"/>
      <c r="E1873" s="688"/>
      <c r="F1873" s="689"/>
      <c r="G1873" s="216"/>
    </row>
    <row r="1874" spans="1:7" ht="143.25">
      <c r="A1874" s="288" t="s">
        <v>2704</v>
      </c>
      <c r="B1874" s="224" t="s">
        <v>3464</v>
      </c>
      <c r="C1874" s="410"/>
      <c r="D1874" s="688"/>
      <c r="E1874" s="688"/>
      <c r="F1874" s="689"/>
      <c r="G1874" s="216"/>
    </row>
    <row r="1875" spans="1:7" ht="15">
      <c r="A1875" s="294" t="s">
        <v>1937</v>
      </c>
      <c r="B1875" s="224" t="s">
        <v>2705</v>
      </c>
      <c r="C1875" s="410"/>
      <c r="D1875" s="688"/>
      <c r="E1875" s="688"/>
      <c r="F1875" s="689"/>
      <c r="G1875" s="216"/>
    </row>
    <row r="1876" spans="1:7" ht="15">
      <c r="A1876" s="294" t="s">
        <v>1729</v>
      </c>
      <c r="B1876" s="215" t="s">
        <v>2706</v>
      </c>
      <c r="C1876" s="410"/>
      <c r="D1876" s="688"/>
      <c r="E1876" s="688"/>
      <c r="F1876" s="689"/>
      <c r="G1876" s="216"/>
    </row>
    <row r="1877" spans="1:7" ht="15">
      <c r="A1877" s="294"/>
      <c r="B1877" s="224" t="s">
        <v>2707</v>
      </c>
      <c r="C1877" s="410"/>
      <c r="D1877" s="688"/>
      <c r="E1877" s="688"/>
      <c r="F1877" s="689"/>
      <c r="G1877" s="216"/>
    </row>
    <row r="1878" spans="1:7" ht="15">
      <c r="A1878" s="288"/>
      <c r="B1878" s="224" t="s">
        <v>2708</v>
      </c>
      <c r="C1878" s="410"/>
      <c r="D1878" s="688"/>
      <c r="E1878" s="688"/>
      <c r="F1878" s="689"/>
      <c r="G1878" s="216"/>
    </row>
    <row r="1879" spans="1:8" ht="15">
      <c r="A1879" s="288"/>
      <c r="B1879" s="224" t="s">
        <v>2709</v>
      </c>
      <c r="C1879" s="410" t="s">
        <v>96</v>
      </c>
      <c r="D1879" s="688">
        <v>1</v>
      </c>
      <c r="E1879" s="688">
        <v>0</v>
      </c>
      <c r="F1879" s="685">
        <f>D1879-E1879</f>
        <v>1</v>
      </c>
      <c r="G1879" s="235"/>
      <c r="H1879" s="319">
        <f>F1879*G1879</f>
        <v>0</v>
      </c>
    </row>
    <row r="1880" spans="1:7" ht="15">
      <c r="A1880" s="288"/>
      <c r="B1880" s="224"/>
      <c r="C1880" s="410"/>
      <c r="D1880" s="688"/>
      <c r="E1880" s="688"/>
      <c r="F1880" s="689"/>
      <c r="G1880" s="216"/>
    </row>
    <row r="1881" spans="1:7" ht="143.25">
      <c r="A1881" s="288" t="s">
        <v>2710</v>
      </c>
      <c r="B1881" s="224" t="s">
        <v>3464</v>
      </c>
      <c r="C1881" s="410"/>
      <c r="D1881" s="688"/>
      <c r="E1881" s="688"/>
      <c r="F1881" s="689"/>
      <c r="G1881" s="216"/>
    </row>
    <row r="1882" spans="1:7" ht="15">
      <c r="A1882" s="294" t="s">
        <v>1937</v>
      </c>
      <c r="B1882" s="224" t="s">
        <v>2705</v>
      </c>
      <c r="C1882" s="410"/>
      <c r="D1882" s="688"/>
      <c r="E1882" s="688"/>
      <c r="F1882" s="689"/>
      <c r="G1882" s="216"/>
    </row>
    <row r="1883" spans="1:7" ht="15">
      <c r="A1883" s="294" t="s">
        <v>1729</v>
      </c>
      <c r="B1883" s="215" t="s">
        <v>2711</v>
      </c>
      <c r="C1883" s="410"/>
      <c r="D1883" s="688"/>
      <c r="E1883" s="688"/>
      <c r="F1883" s="689"/>
      <c r="G1883" s="216"/>
    </row>
    <row r="1884" spans="1:7" ht="15">
      <c r="A1884" s="294"/>
      <c r="B1884" s="224" t="s">
        <v>2712</v>
      </c>
      <c r="C1884" s="410"/>
      <c r="D1884" s="688"/>
      <c r="E1884" s="688"/>
      <c r="F1884" s="689"/>
      <c r="G1884" s="216"/>
    </row>
    <row r="1885" spans="1:7" ht="15">
      <c r="A1885" s="288"/>
      <c r="B1885" s="224" t="s">
        <v>2713</v>
      </c>
      <c r="C1885" s="410"/>
      <c r="D1885" s="688"/>
      <c r="E1885" s="688"/>
      <c r="F1885" s="689"/>
      <c r="G1885" s="216"/>
    </row>
    <row r="1886" spans="1:8" ht="15">
      <c r="A1886" s="288"/>
      <c r="B1886" s="224" t="s">
        <v>2714</v>
      </c>
      <c r="C1886" s="410" t="s">
        <v>96</v>
      </c>
      <c r="D1886" s="688">
        <v>1</v>
      </c>
      <c r="E1886" s="688">
        <v>0</v>
      </c>
      <c r="F1886" s="685">
        <f>D1886-E1886</f>
        <v>1</v>
      </c>
      <c r="G1886" s="235"/>
      <c r="H1886" s="319">
        <f>F1886*G1886</f>
        <v>0</v>
      </c>
    </row>
    <row r="1887" spans="1:7" ht="15">
      <c r="A1887" s="288"/>
      <c r="B1887" s="224"/>
      <c r="C1887" s="410"/>
      <c r="D1887" s="688"/>
      <c r="E1887" s="688"/>
      <c r="F1887" s="689"/>
      <c r="G1887" s="216"/>
    </row>
    <row r="1888" spans="1:7" ht="143.25">
      <c r="A1888" s="288" t="s">
        <v>3465</v>
      </c>
      <c r="B1888" s="224" t="s">
        <v>3464</v>
      </c>
      <c r="C1888" s="410"/>
      <c r="D1888" s="688"/>
      <c r="E1888" s="688"/>
      <c r="F1888" s="689"/>
      <c r="G1888" s="216"/>
    </row>
    <row r="1889" spans="1:7" ht="15">
      <c r="A1889" s="294" t="s">
        <v>1937</v>
      </c>
      <c r="B1889" s="224" t="s">
        <v>2705</v>
      </c>
      <c r="C1889" s="410"/>
      <c r="D1889" s="688"/>
      <c r="E1889" s="688"/>
      <c r="F1889" s="689"/>
      <c r="G1889" s="216"/>
    </row>
    <row r="1890" spans="1:7" ht="15">
      <c r="A1890" s="294" t="s">
        <v>1729</v>
      </c>
      <c r="B1890" s="215" t="s">
        <v>2715</v>
      </c>
      <c r="C1890" s="410"/>
      <c r="D1890" s="688"/>
      <c r="E1890" s="688"/>
      <c r="F1890" s="689"/>
      <c r="G1890" s="216"/>
    </row>
    <row r="1891" spans="1:7" ht="15">
      <c r="A1891" s="294"/>
      <c r="B1891" s="224" t="s">
        <v>2716</v>
      </c>
      <c r="C1891" s="410"/>
      <c r="D1891" s="688"/>
      <c r="E1891" s="688"/>
      <c r="F1891" s="689"/>
      <c r="G1891" s="216"/>
    </row>
    <row r="1892" spans="1:7" ht="15">
      <c r="A1892" s="288"/>
      <c r="B1892" s="224" t="s">
        <v>2717</v>
      </c>
      <c r="C1892" s="410"/>
      <c r="D1892" s="688"/>
      <c r="E1892" s="688"/>
      <c r="F1892" s="689"/>
      <c r="G1892" s="216"/>
    </row>
    <row r="1893" spans="1:8" ht="15">
      <c r="A1893" s="288"/>
      <c r="B1893" s="224" t="s">
        <v>2718</v>
      </c>
      <c r="C1893" s="410" t="s">
        <v>96</v>
      </c>
      <c r="D1893" s="688">
        <v>1</v>
      </c>
      <c r="E1893" s="688">
        <v>0</v>
      </c>
      <c r="F1893" s="685">
        <f>D1893-E1893</f>
        <v>1</v>
      </c>
      <c r="G1893" s="235"/>
      <c r="H1893" s="319">
        <f>F1893*G1893</f>
        <v>0</v>
      </c>
    </row>
    <row r="1894" spans="1:7" ht="15">
      <c r="A1894" s="288"/>
      <c r="B1894" s="224"/>
      <c r="C1894" s="410"/>
      <c r="D1894" s="688"/>
      <c r="E1894" s="688"/>
      <c r="F1894" s="689"/>
      <c r="G1894" s="216"/>
    </row>
    <row r="1895" spans="1:7" ht="86.25">
      <c r="A1895" s="288" t="s">
        <v>2719</v>
      </c>
      <c r="B1895" s="224" t="s">
        <v>3466</v>
      </c>
      <c r="C1895" s="410"/>
      <c r="D1895" s="688"/>
      <c r="E1895" s="688"/>
      <c r="F1895" s="689"/>
      <c r="G1895" s="216"/>
    </row>
    <row r="1896" spans="1:7" ht="15">
      <c r="A1896" s="289" t="s">
        <v>1727</v>
      </c>
      <c r="B1896" s="224" t="s">
        <v>2720</v>
      </c>
      <c r="C1896" s="410"/>
      <c r="D1896" s="688"/>
      <c r="E1896" s="688"/>
      <c r="F1896" s="689"/>
      <c r="G1896" s="216"/>
    </row>
    <row r="1897" spans="1:8" ht="15">
      <c r="A1897" s="289" t="s">
        <v>1713</v>
      </c>
      <c r="B1897" s="224" t="s">
        <v>2721</v>
      </c>
      <c r="C1897" s="410" t="s">
        <v>304</v>
      </c>
      <c r="D1897" s="688">
        <v>12</v>
      </c>
      <c r="E1897" s="688">
        <v>0</v>
      </c>
      <c r="F1897" s="685">
        <f>D1897-E1897</f>
        <v>12</v>
      </c>
      <c r="G1897" s="235"/>
      <c r="H1897" s="319">
        <f>F1897*G1897</f>
        <v>0</v>
      </c>
    </row>
    <row r="1898" spans="1:8" ht="15">
      <c r="A1898" s="289" t="s">
        <v>1713</v>
      </c>
      <c r="B1898" s="224" t="s">
        <v>2722</v>
      </c>
      <c r="C1898" s="410" t="s">
        <v>304</v>
      </c>
      <c r="D1898" s="688">
        <v>4</v>
      </c>
      <c r="E1898" s="688">
        <v>0</v>
      </c>
      <c r="F1898" s="685">
        <f>D1898-E1898</f>
        <v>4</v>
      </c>
      <c r="G1898" s="235"/>
      <c r="H1898" s="319">
        <f>F1898*G1898</f>
        <v>0</v>
      </c>
    </row>
    <row r="1899" spans="1:7" ht="15">
      <c r="A1899" s="288"/>
      <c r="B1899" s="224"/>
      <c r="C1899" s="410"/>
      <c r="D1899" s="688"/>
      <c r="E1899" s="688"/>
      <c r="F1899" s="689"/>
      <c r="G1899" s="216"/>
    </row>
    <row r="1900" spans="1:7" ht="72">
      <c r="A1900" s="288" t="s">
        <v>2723</v>
      </c>
      <c r="B1900" s="224" t="s">
        <v>3467</v>
      </c>
      <c r="C1900" s="410"/>
      <c r="D1900" s="688"/>
      <c r="E1900" s="688"/>
      <c r="F1900" s="689"/>
      <c r="G1900" s="216"/>
    </row>
    <row r="1901" spans="1:7" ht="15">
      <c r="A1901" s="289" t="s">
        <v>1727</v>
      </c>
      <c r="B1901" s="224" t="s">
        <v>2720</v>
      </c>
      <c r="C1901" s="410"/>
      <c r="D1901" s="688"/>
      <c r="E1901" s="688"/>
      <c r="F1901" s="689"/>
      <c r="G1901" s="216"/>
    </row>
    <row r="1902" spans="1:8" ht="15">
      <c r="A1902" s="289" t="s">
        <v>1713</v>
      </c>
      <c r="B1902" s="224" t="s">
        <v>2724</v>
      </c>
      <c r="C1902" s="410" t="s">
        <v>96</v>
      </c>
      <c r="D1902" s="688">
        <v>6</v>
      </c>
      <c r="E1902" s="688">
        <v>0</v>
      </c>
      <c r="F1902" s="685">
        <f>D1902-E1902</f>
        <v>6</v>
      </c>
      <c r="G1902" s="235"/>
      <c r="H1902" s="319">
        <f>F1902*G1902</f>
        <v>0</v>
      </c>
    </row>
    <row r="1903" spans="1:8" ht="15">
      <c r="A1903" s="289" t="s">
        <v>1713</v>
      </c>
      <c r="B1903" s="224" t="s">
        <v>2725</v>
      </c>
      <c r="C1903" s="410" t="s">
        <v>96</v>
      </c>
      <c r="D1903" s="688">
        <v>2</v>
      </c>
      <c r="E1903" s="688">
        <v>0</v>
      </c>
      <c r="F1903" s="685">
        <f>D1903-E1903</f>
        <v>2</v>
      </c>
      <c r="G1903" s="235"/>
      <c r="H1903" s="319">
        <f>F1903*G1903</f>
        <v>0</v>
      </c>
    </row>
    <row r="1904" spans="1:7" ht="15">
      <c r="A1904" s="288"/>
      <c r="B1904" s="224"/>
      <c r="C1904" s="410"/>
      <c r="D1904" s="688"/>
      <c r="E1904" s="688"/>
      <c r="F1904" s="689"/>
      <c r="G1904" s="216"/>
    </row>
    <row r="1905" spans="1:7" ht="86.25">
      <c r="A1905" s="288" t="s">
        <v>2726</v>
      </c>
      <c r="B1905" s="224" t="s">
        <v>3468</v>
      </c>
      <c r="C1905" s="410"/>
      <c r="D1905" s="688"/>
      <c r="E1905" s="688"/>
      <c r="F1905" s="689"/>
      <c r="G1905" s="216"/>
    </row>
    <row r="1906" spans="1:7" ht="15">
      <c r="A1906" s="289" t="s">
        <v>1727</v>
      </c>
      <c r="B1906" s="224" t="s">
        <v>2720</v>
      </c>
      <c r="C1906" s="410"/>
      <c r="D1906" s="688"/>
      <c r="E1906" s="688"/>
      <c r="F1906" s="689"/>
      <c r="G1906" s="216"/>
    </row>
    <row r="1907" spans="1:8" ht="15">
      <c r="A1907" s="289" t="s">
        <v>1713</v>
      </c>
      <c r="B1907" s="224" t="s">
        <v>2727</v>
      </c>
      <c r="C1907" s="410" t="s">
        <v>96</v>
      </c>
      <c r="D1907" s="688">
        <v>2</v>
      </c>
      <c r="E1907" s="688">
        <v>0</v>
      </c>
      <c r="F1907" s="685">
        <f>D1907-E1907</f>
        <v>2</v>
      </c>
      <c r="G1907" s="235"/>
      <c r="H1907" s="319">
        <f>F1907*G1907</f>
        <v>0</v>
      </c>
    </row>
    <row r="1908" spans="1:8" ht="15">
      <c r="A1908" s="289" t="s">
        <v>1713</v>
      </c>
      <c r="B1908" s="224" t="s">
        <v>2728</v>
      </c>
      <c r="C1908" s="410" t="s">
        <v>96</v>
      </c>
      <c r="D1908" s="688">
        <v>1</v>
      </c>
      <c r="E1908" s="688">
        <v>0</v>
      </c>
      <c r="F1908" s="685">
        <f>D1908-E1908</f>
        <v>1</v>
      </c>
      <c r="G1908" s="235"/>
      <c r="H1908" s="319">
        <f>F1908*G1908</f>
        <v>0</v>
      </c>
    </row>
    <row r="1909" spans="1:7" ht="15">
      <c r="A1909" s="288"/>
      <c r="B1909" s="224"/>
      <c r="C1909" s="410"/>
      <c r="D1909" s="688"/>
      <c r="E1909" s="688"/>
      <c r="F1909" s="689"/>
      <c r="G1909" s="216"/>
    </row>
    <row r="1910" spans="1:7" ht="129">
      <c r="A1910" s="288" t="s">
        <v>2729</v>
      </c>
      <c r="B1910" s="224" t="s">
        <v>2730</v>
      </c>
      <c r="C1910" s="410"/>
      <c r="D1910" s="688"/>
      <c r="E1910" s="688"/>
      <c r="F1910" s="689"/>
      <c r="G1910" s="216"/>
    </row>
    <row r="1911" spans="1:7" ht="15">
      <c r="A1911" s="289" t="s">
        <v>1727</v>
      </c>
      <c r="B1911" s="224" t="s">
        <v>2731</v>
      </c>
      <c r="C1911" s="410"/>
      <c r="D1911" s="688"/>
      <c r="E1911" s="688"/>
      <c r="F1911" s="689"/>
      <c r="G1911" s="216"/>
    </row>
    <row r="1912" spans="1:7" ht="15">
      <c r="A1912" s="289" t="s">
        <v>1713</v>
      </c>
      <c r="B1912" s="224" t="s">
        <v>2732</v>
      </c>
      <c r="C1912" s="410"/>
      <c r="D1912" s="688"/>
      <c r="E1912" s="688"/>
      <c r="F1912" s="689"/>
      <c r="G1912" s="216"/>
    </row>
    <row r="1913" spans="1:8" ht="15">
      <c r="A1913" s="288"/>
      <c r="B1913" s="224" t="s">
        <v>1972</v>
      </c>
      <c r="C1913" s="410" t="s">
        <v>96</v>
      </c>
      <c r="D1913" s="688">
        <v>1</v>
      </c>
      <c r="E1913" s="688">
        <v>0</v>
      </c>
      <c r="F1913" s="685">
        <f>D1913-E1913</f>
        <v>1</v>
      </c>
      <c r="G1913" s="235"/>
      <c r="H1913" s="319">
        <f>F1913*G1913</f>
        <v>0</v>
      </c>
    </row>
    <row r="1914" spans="1:7" ht="15">
      <c r="A1914" s="288"/>
      <c r="B1914" s="224"/>
      <c r="C1914" s="410"/>
      <c r="D1914" s="688"/>
      <c r="E1914" s="688"/>
      <c r="F1914" s="689"/>
      <c r="G1914" s="216"/>
    </row>
    <row r="1915" spans="1:7" ht="57.75">
      <c r="A1915" s="288" t="s">
        <v>2733</v>
      </c>
      <c r="B1915" s="224" t="s">
        <v>2734</v>
      </c>
      <c r="C1915" s="410"/>
      <c r="D1915" s="688"/>
      <c r="E1915" s="688"/>
      <c r="F1915" s="689"/>
      <c r="G1915" s="216"/>
    </row>
    <row r="1916" spans="1:7" ht="15">
      <c r="A1916" s="289" t="s">
        <v>1727</v>
      </c>
      <c r="B1916" s="224" t="s">
        <v>2731</v>
      </c>
      <c r="C1916" s="410"/>
      <c r="D1916" s="688"/>
      <c r="E1916" s="688"/>
      <c r="F1916" s="689"/>
      <c r="G1916" s="216"/>
    </row>
    <row r="1917" spans="1:7" ht="15">
      <c r="A1917" s="289" t="s">
        <v>1713</v>
      </c>
      <c r="B1917" s="224"/>
      <c r="C1917" s="410"/>
      <c r="D1917" s="688"/>
      <c r="E1917" s="688"/>
      <c r="F1917" s="689"/>
      <c r="G1917" s="216"/>
    </row>
    <row r="1918" spans="1:8" ht="15">
      <c r="A1918" s="288"/>
      <c r="B1918" s="224" t="s">
        <v>1972</v>
      </c>
      <c r="C1918" s="410" t="s">
        <v>96</v>
      </c>
      <c r="D1918" s="688">
        <v>1</v>
      </c>
      <c r="E1918" s="688">
        <v>0</v>
      </c>
      <c r="F1918" s="685">
        <f>D1918-E1918</f>
        <v>1</v>
      </c>
      <c r="G1918" s="235"/>
      <c r="H1918" s="319">
        <f>F1918*G1918</f>
        <v>0</v>
      </c>
    </row>
    <row r="1919" spans="1:7" ht="15">
      <c r="A1919" s="294" t="s">
        <v>1898</v>
      </c>
      <c r="B1919" s="224" t="s">
        <v>2735</v>
      </c>
      <c r="C1919" s="410"/>
      <c r="D1919" s="688"/>
      <c r="E1919" s="688"/>
      <c r="F1919" s="689"/>
      <c r="G1919" s="216"/>
    </row>
    <row r="1920" spans="1:7" ht="15">
      <c r="A1920" s="288"/>
      <c r="B1920" s="224"/>
      <c r="C1920" s="410"/>
      <c r="D1920" s="688"/>
      <c r="E1920" s="688"/>
      <c r="F1920" s="689"/>
      <c r="G1920" s="216"/>
    </row>
    <row r="1921" spans="1:7" ht="43.5">
      <c r="A1921" s="288" t="s">
        <v>2736</v>
      </c>
      <c r="B1921" s="224" t="s">
        <v>2665</v>
      </c>
      <c r="C1921" s="410"/>
      <c r="D1921" s="688"/>
      <c r="E1921" s="688"/>
      <c r="F1921" s="689"/>
      <c r="G1921" s="216"/>
    </row>
    <row r="1922" spans="1:7" ht="15">
      <c r="A1922" s="289" t="s">
        <v>1727</v>
      </c>
      <c r="B1922" s="224"/>
      <c r="C1922" s="410"/>
      <c r="D1922" s="688"/>
      <c r="E1922" s="688"/>
      <c r="F1922" s="689"/>
      <c r="G1922" s="216"/>
    </row>
    <row r="1923" spans="1:8" ht="15">
      <c r="A1923" s="289" t="s">
        <v>1713</v>
      </c>
      <c r="B1923" s="224" t="s">
        <v>2510</v>
      </c>
      <c r="C1923" s="410" t="s">
        <v>96</v>
      </c>
      <c r="D1923" s="688">
        <v>10</v>
      </c>
      <c r="E1923" s="688">
        <v>0</v>
      </c>
      <c r="F1923" s="685">
        <f>D1923-E1923</f>
        <v>10</v>
      </c>
      <c r="G1923" s="235"/>
      <c r="H1923" s="319">
        <f>F1923*G1923</f>
        <v>0</v>
      </c>
    </row>
    <row r="1924" spans="1:8" ht="15">
      <c r="A1924" s="289" t="s">
        <v>1713</v>
      </c>
      <c r="B1924" s="224" t="s">
        <v>2512</v>
      </c>
      <c r="C1924" s="410" t="s">
        <v>96</v>
      </c>
      <c r="D1924" s="688">
        <v>3</v>
      </c>
      <c r="E1924" s="688">
        <v>0</v>
      </c>
      <c r="F1924" s="685">
        <f>D1924-E1924</f>
        <v>3</v>
      </c>
      <c r="G1924" s="235"/>
      <c r="H1924" s="319">
        <f>F1924*G1924</f>
        <v>0</v>
      </c>
    </row>
    <row r="1925" spans="1:7" ht="15">
      <c r="A1925" s="288"/>
      <c r="B1925" s="224"/>
      <c r="C1925" s="410"/>
      <c r="D1925" s="688"/>
      <c r="E1925" s="688"/>
      <c r="F1925" s="689"/>
      <c r="G1925" s="216"/>
    </row>
    <row r="1926" spans="1:7" ht="86.25">
      <c r="A1926" s="288" t="s">
        <v>2737</v>
      </c>
      <c r="B1926" s="224" t="s">
        <v>3469</v>
      </c>
      <c r="C1926" s="410"/>
      <c r="D1926" s="688"/>
      <c r="E1926" s="688"/>
      <c r="F1926" s="689"/>
      <c r="G1926" s="216"/>
    </row>
    <row r="1927" spans="1:7" ht="15">
      <c r="A1927" s="289" t="s">
        <v>1727</v>
      </c>
      <c r="B1927" s="224" t="s">
        <v>2720</v>
      </c>
      <c r="C1927" s="410"/>
      <c r="D1927" s="688"/>
      <c r="E1927" s="688"/>
      <c r="F1927" s="689"/>
      <c r="G1927" s="216"/>
    </row>
    <row r="1928" spans="1:8" ht="15">
      <c r="A1928" s="289" t="s">
        <v>1713</v>
      </c>
      <c r="B1928" s="224" t="s">
        <v>2738</v>
      </c>
      <c r="C1928" s="410" t="s">
        <v>96</v>
      </c>
      <c r="D1928" s="688">
        <v>1</v>
      </c>
      <c r="E1928" s="688">
        <v>0</v>
      </c>
      <c r="F1928" s="685">
        <f>D1928-E1928</f>
        <v>1</v>
      </c>
      <c r="G1928" s="235"/>
      <c r="H1928" s="319">
        <f>F1928*G1928</f>
        <v>0</v>
      </c>
    </row>
    <row r="1929" spans="1:7" ht="15">
      <c r="A1929" s="289" t="s">
        <v>1898</v>
      </c>
      <c r="B1929" s="224" t="s">
        <v>2739</v>
      </c>
      <c r="C1929" s="410"/>
      <c r="D1929" s="688"/>
      <c r="E1929" s="688"/>
      <c r="F1929" s="689"/>
      <c r="G1929" s="216"/>
    </row>
    <row r="1930" spans="1:7" ht="15">
      <c r="A1930" s="288"/>
      <c r="B1930" s="224"/>
      <c r="C1930" s="410"/>
      <c r="D1930" s="688"/>
      <c r="E1930" s="688"/>
      <c r="F1930" s="689"/>
      <c r="G1930" s="216"/>
    </row>
    <row r="1931" spans="1:8" ht="86.25">
      <c r="A1931" s="288" t="s">
        <v>2740</v>
      </c>
      <c r="B1931" s="224" t="s">
        <v>3463</v>
      </c>
      <c r="C1931" s="410" t="s">
        <v>89</v>
      </c>
      <c r="D1931" s="688">
        <v>40</v>
      </c>
      <c r="E1931" s="688">
        <v>0</v>
      </c>
      <c r="F1931" s="685">
        <f>D1931-E1931</f>
        <v>40</v>
      </c>
      <c r="G1931" s="235"/>
      <c r="H1931" s="319">
        <f>F1931*G1931</f>
        <v>0</v>
      </c>
    </row>
    <row r="1932" spans="1:7" ht="15">
      <c r="A1932" s="288"/>
      <c r="B1932" s="224"/>
      <c r="C1932" s="410"/>
      <c r="D1932" s="688"/>
      <c r="E1932" s="688"/>
      <c r="F1932" s="689"/>
      <c r="G1932" s="216"/>
    </row>
    <row r="1933" spans="1:8" ht="43.5">
      <c r="A1933" s="288" t="s">
        <v>2741</v>
      </c>
      <c r="B1933" s="224" t="s">
        <v>2742</v>
      </c>
      <c r="C1933" s="410" t="s">
        <v>61</v>
      </c>
      <c r="D1933" s="688">
        <v>2</v>
      </c>
      <c r="E1933" s="688">
        <v>0</v>
      </c>
      <c r="F1933" s="685">
        <f>D1933-E1933</f>
        <v>2</v>
      </c>
      <c r="G1933" s="235"/>
      <c r="H1933" s="319">
        <f>F1933*G1933</f>
        <v>0</v>
      </c>
    </row>
    <row r="1934" spans="1:7" ht="15">
      <c r="A1934" s="288"/>
      <c r="B1934" s="224"/>
      <c r="C1934" s="410"/>
      <c r="D1934" s="688"/>
      <c r="E1934" s="688"/>
      <c r="F1934" s="689"/>
      <c r="G1934" s="216"/>
    </row>
    <row r="1935" spans="1:8" ht="43.5">
      <c r="A1935" s="288" t="s">
        <v>2743</v>
      </c>
      <c r="B1935" s="224" t="s">
        <v>3470</v>
      </c>
      <c r="C1935" s="410" t="s">
        <v>61</v>
      </c>
      <c r="D1935" s="688">
        <v>2</v>
      </c>
      <c r="E1935" s="688">
        <v>0</v>
      </c>
      <c r="F1935" s="685">
        <f>D1935-E1935</f>
        <v>2</v>
      </c>
      <c r="G1935" s="235"/>
      <c r="H1935" s="319">
        <f>F1935*G1935</f>
        <v>0</v>
      </c>
    </row>
    <row r="1936" spans="1:7" ht="15">
      <c r="A1936" s="288"/>
      <c r="B1936" s="224"/>
      <c r="C1936" s="410"/>
      <c r="D1936" s="688"/>
      <c r="E1936" s="688"/>
      <c r="F1936" s="689"/>
      <c r="G1936" s="216"/>
    </row>
    <row r="1937" spans="1:8" ht="30">
      <c r="A1937" s="288"/>
      <c r="B1937" s="301" t="str">
        <f>B1872</f>
        <v>OMARA S KEMIKALIJAMI, DIGESTORIJ IN ODSESOVALNA ROKA</v>
      </c>
      <c r="C1937" s="445" t="s">
        <v>16</v>
      </c>
      <c r="D1937" s="692"/>
      <c r="E1937" s="692"/>
      <c r="F1937" s="693"/>
      <c r="G1937" s="290"/>
      <c r="H1937" s="397">
        <f>SUM(H1872:H1936)</f>
        <v>0</v>
      </c>
    </row>
    <row r="1938" spans="1:7" ht="15">
      <c r="A1938" s="288"/>
      <c r="B1938" s="224"/>
      <c r="C1938" s="410"/>
      <c r="D1938" s="688"/>
      <c r="E1938" s="688"/>
      <c r="F1938" s="689"/>
      <c r="G1938" s="216"/>
    </row>
    <row r="1939" spans="1:7" ht="15">
      <c r="A1939" s="291" t="s">
        <v>1699</v>
      </c>
      <c r="B1939" s="292" t="s">
        <v>1700</v>
      </c>
      <c r="C1939" s="410"/>
      <c r="D1939" s="688"/>
      <c r="E1939" s="688"/>
      <c r="F1939" s="689"/>
      <c r="G1939" s="216"/>
    </row>
    <row r="1940" spans="1:7" ht="15">
      <c r="A1940" s="288"/>
      <c r="B1940" s="224"/>
      <c r="C1940" s="410"/>
      <c r="D1940" s="688"/>
      <c r="E1940" s="688"/>
      <c r="F1940" s="689"/>
      <c r="G1940" s="216"/>
    </row>
    <row r="1941" spans="1:7" ht="86.25">
      <c r="A1941" s="288" t="s">
        <v>2745</v>
      </c>
      <c r="B1941" s="224" t="s">
        <v>2746</v>
      </c>
      <c r="C1941" s="410"/>
      <c r="D1941" s="699"/>
      <c r="E1941" s="699"/>
      <c r="F1941" s="700"/>
      <c r="G1941" s="216"/>
    </row>
    <row r="1942" spans="1:7" ht="15">
      <c r="A1942" s="294" t="s">
        <v>1937</v>
      </c>
      <c r="B1942" s="296" t="s">
        <v>2575</v>
      </c>
      <c r="C1942" s="448"/>
      <c r="D1942" s="699"/>
      <c r="E1942" s="699"/>
      <c r="F1942" s="700"/>
      <c r="G1942" s="216"/>
    </row>
    <row r="1943" spans="1:7" ht="15">
      <c r="A1943" s="294" t="s">
        <v>1729</v>
      </c>
      <c r="B1943" s="296" t="s">
        <v>2747</v>
      </c>
      <c r="C1943" s="448"/>
      <c r="D1943" s="699"/>
      <c r="E1943" s="699"/>
      <c r="F1943" s="700"/>
      <c r="G1943" s="216"/>
    </row>
    <row r="1944" spans="1:7" ht="15">
      <c r="A1944" s="288"/>
      <c r="B1944" s="296" t="s">
        <v>2748</v>
      </c>
      <c r="C1944" s="448"/>
      <c r="D1944" s="699"/>
      <c r="E1944" s="699"/>
      <c r="F1944" s="700"/>
      <c r="G1944" s="216"/>
    </row>
    <row r="1945" spans="1:7" ht="15">
      <c r="A1945" s="288"/>
      <c r="B1945" s="296" t="s">
        <v>2749</v>
      </c>
      <c r="C1945" s="448"/>
      <c r="D1945" s="699"/>
      <c r="E1945" s="699"/>
      <c r="F1945" s="700"/>
      <c r="G1945" s="216"/>
    </row>
    <row r="1946" spans="1:7" ht="15">
      <c r="A1946" s="288"/>
      <c r="B1946" s="296" t="s">
        <v>2750</v>
      </c>
      <c r="C1946" s="448"/>
      <c r="D1946" s="699"/>
      <c r="E1946" s="699"/>
      <c r="F1946" s="700"/>
      <c r="G1946" s="216"/>
    </row>
    <row r="1947" spans="1:8" ht="15">
      <c r="A1947" s="288"/>
      <c r="B1947" s="296" t="s">
        <v>2751</v>
      </c>
      <c r="C1947" s="448" t="s">
        <v>96</v>
      </c>
      <c r="D1947" s="688">
        <v>1</v>
      </c>
      <c r="E1947" s="688">
        <v>0</v>
      </c>
      <c r="F1947" s="685">
        <f>D1947-E1947</f>
        <v>1</v>
      </c>
      <c r="G1947" s="235"/>
      <c r="H1947" s="319">
        <f>F1947*G1947</f>
        <v>0</v>
      </c>
    </row>
    <row r="1948" spans="1:7" ht="15">
      <c r="A1948" s="288"/>
      <c r="B1948" s="224"/>
      <c r="C1948" s="410"/>
      <c r="D1948" s="688"/>
      <c r="E1948" s="688"/>
      <c r="F1948" s="689"/>
      <c r="G1948" s="216"/>
    </row>
    <row r="1949" spans="1:7" ht="43.5">
      <c r="A1949" s="288" t="s">
        <v>2752</v>
      </c>
      <c r="B1949" s="224" t="s">
        <v>3459</v>
      </c>
      <c r="C1949" s="410"/>
      <c r="D1949" s="699"/>
      <c r="E1949" s="699"/>
      <c r="F1949" s="700"/>
      <c r="G1949" s="216"/>
    </row>
    <row r="1950" spans="1:7" ht="15">
      <c r="A1950" s="294" t="s">
        <v>1937</v>
      </c>
      <c r="B1950" s="296" t="s">
        <v>2575</v>
      </c>
      <c r="C1950" s="448"/>
      <c r="D1950" s="699"/>
      <c r="E1950" s="699"/>
      <c r="F1950" s="700"/>
      <c r="G1950" s="216"/>
    </row>
    <row r="1951" spans="1:7" ht="15">
      <c r="A1951" s="294" t="s">
        <v>1729</v>
      </c>
      <c r="B1951" s="296" t="s">
        <v>2636</v>
      </c>
      <c r="C1951" s="448"/>
      <c r="D1951" s="699"/>
      <c r="E1951" s="699"/>
      <c r="F1951" s="700"/>
      <c r="G1951" s="216"/>
    </row>
    <row r="1952" spans="1:8" ht="15">
      <c r="A1952" s="288"/>
      <c r="B1952" s="296" t="s">
        <v>2018</v>
      </c>
      <c r="C1952" s="448" t="s">
        <v>96</v>
      </c>
      <c r="D1952" s="688">
        <v>1</v>
      </c>
      <c r="E1952" s="688">
        <v>0</v>
      </c>
      <c r="F1952" s="685">
        <f>D1952-E1952</f>
        <v>1</v>
      </c>
      <c r="G1952" s="235"/>
      <c r="H1952" s="319">
        <f>F1952*G1952</f>
        <v>0</v>
      </c>
    </row>
    <row r="1953" spans="1:7" ht="15">
      <c r="A1953" s="288"/>
      <c r="B1953" s="224"/>
      <c r="C1953" s="410"/>
      <c r="D1953" s="688"/>
      <c r="E1953" s="688"/>
      <c r="F1953" s="689"/>
      <c r="G1953" s="216"/>
    </row>
    <row r="1954" spans="1:7" ht="43.5">
      <c r="A1954" s="288" t="s">
        <v>2753</v>
      </c>
      <c r="B1954" s="224" t="s">
        <v>2642</v>
      </c>
      <c r="C1954" s="410"/>
      <c r="D1954" s="688"/>
      <c r="E1954" s="688"/>
      <c r="F1954" s="689"/>
      <c r="G1954" s="216"/>
    </row>
    <row r="1955" spans="1:7" ht="15">
      <c r="A1955" s="289" t="s">
        <v>1727</v>
      </c>
      <c r="B1955" s="296" t="s">
        <v>2575</v>
      </c>
      <c r="C1955" s="410"/>
      <c r="D1955" s="688"/>
      <c r="E1955" s="688"/>
      <c r="F1955" s="689"/>
      <c r="G1955" s="216"/>
    </row>
    <row r="1956" spans="1:7" ht="15">
      <c r="A1956" s="289" t="s">
        <v>1713</v>
      </c>
      <c r="B1956" s="224" t="s">
        <v>2754</v>
      </c>
      <c r="C1956" s="410"/>
      <c r="D1956" s="688"/>
      <c r="E1956" s="688"/>
      <c r="F1956" s="689"/>
      <c r="G1956" s="216"/>
    </row>
    <row r="1957" spans="1:8" ht="15">
      <c r="A1957" s="288"/>
      <c r="B1957" s="224" t="s">
        <v>2512</v>
      </c>
      <c r="C1957" s="410" t="s">
        <v>96</v>
      </c>
      <c r="D1957" s="688">
        <v>1</v>
      </c>
      <c r="E1957" s="688">
        <v>0</v>
      </c>
      <c r="F1957" s="685">
        <f>D1957-E1957</f>
        <v>1</v>
      </c>
      <c r="G1957" s="235"/>
      <c r="H1957" s="319">
        <f>F1957*G1957</f>
        <v>0</v>
      </c>
    </row>
    <row r="1958" spans="1:7" ht="15">
      <c r="A1958" s="288"/>
      <c r="B1958" s="224"/>
      <c r="C1958" s="410"/>
      <c r="D1958" s="688"/>
      <c r="E1958" s="688"/>
      <c r="F1958" s="689"/>
      <c r="G1958" s="216"/>
    </row>
    <row r="1959" spans="1:7" ht="72">
      <c r="A1959" s="288" t="s">
        <v>2755</v>
      </c>
      <c r="B1959" s="224" t="s">
        <v>3471</v>
      </c>
      <c r="C1959" s="410"/>
      <c r="D1959" s="688"/>
      <c r="E1959" s="688"/>
      <c r="F1959" s="689"/>
      <c r="G1959" s="216"/>
    </row>
    <row r="1960" spans="1:7" ht="15">
      <c r="A1960" s="289" t="s">
        <v>1727</v>
      </c>
      <c r="B1960" s="224"/>
      <c r="C1960" s="410"/>
      <c r="D1960" s="688"/>
      <c r="E1960" s="688"/>
      <c r="F1960" s="689"/>
      <c r="G1960" s="216"/>
    </row>
    <row r="1961" spans="1:7" ht="15">
      <c r="A1961" s="289" t="s">
        <v>1713</v>
      </c>
      <c r="B1961" s="224"/>
      <c r="C1961" s="410"/>
      <c r="D1961" s="688"/>
      <c r="E1961" s="688"/>
      <c r="F1961" s="689"/>
      <c r="G1961" s="216"/>
    </row>
    <row r="1962" spans="1:7" ht="15">
      <c r="A1962" s="289"/>
      <c r="B1962" s="224" t="s">
        <v>2756</v>
      </c>
      <c r="C1962" s="410"/>
      <c r="D1962" s="688"/>
      <c r="E1962" s="688"/>
      <c r="F1962" s="689"/>
      <c r="G1962" s="216"/>
    </row>
    <row r="1963" spans="1:8" ht="15">
      <c r="A1963" s="288"/>
      <c r="B1963" s="224"/>
      <c r="C1963" s="410" t="s">
        <v>96</v>
      </c>
      <c r="D1963" s="688">
        <v>1</v>
      </c>
      <c r="E1963" s="688">
        <v>0</v>
      </c>
      <c r="F1963" s="685">
        <f>D1963-E1963</f>
        <v>1</v>
      </c>
      <c r="G1963" s="235"/>
      <c r="H1963" s="319">
        <f>F1963*G1963</f>
        <v>0</v>
      </c>
    </row>
    <row r="1964" spans="1:7" ht="15">
      <c r="A1964" s="288"/>
      <c r="B1964" s="224"/>
      <c r="C1964" s="410"/>
      <c r="D1964" s="688"/>
      <c r="E1964" s="688"/>
      <c r="F1964" s="689"/>
      <c r="G1964" s="216"/>
    </row>
    <row r="1965" spans="1:7" ht="57.75">
      <c r="A1965" s="288" t="s">
        <v>2757</v>
      </c>
      <c r="B1965" s="224" t="s">
        <v>2692</v>
      </c>
      <c r="C1965" s="410"/>
      <c r="D1965" s="688"/>
      <c r="E1965" s="688"/>
      <c r="F1965" s="689"/>
      <c r="G1965" s="216"/>
    </row>
    <row r="1966" spans="1:7" ht="15">
      <c r="A1966" s="289" t="s">
        <v>1727</v>
      </c>
      <c r="B1966" s="224" t="s">
        <v>2598</v>
      </c>
      <c r="C1966" s="410"/>
      <c r="D1966" s="688"/>
      <c r="E1966" s="688"/>
      <c r="F1966" s="689"/>
      <c r="G1966" s="216"/>
    </row>
    <row r="1967" spans="1:7" ht="15">
      <c r="A1967" s="289" t="s">
        <v>1713</v>
      </c>
      <c r="B1967" s="224" t="s">
        <v>2693</v>
      </c>
      <c r="C1967" s="410"/>
      <c r="D1967" s="688"/>
      <c r="E1967" s="688"/>
      <c r="F1967" s="689"/>
      <c r="G1967" s="216"/>
    </row>
    <row r="1968" spans="1:8" ht="15">
      <c r="A1968" s="288"/>
      <c r="B1968" s="224" t="s">
        <v>2758</v>
      </c>
      <c r="C1968" s="410" t="s">
        <v>96</v>
      </c>
      <c r="D1968" s="688">
        <v>1</v>
      </c>
      <c r="E1968" s="688">
        <v>0</v>
      </c>
      <c r="F1968" s="685">
        <f>D1968-E1968</f>
        <v>1</v>
      </c>
      <c r="G1968" s="235"/>
      <c r="H1968" s="319">
        <f>F1968*G1968</f>
        <v>0</v>
      </c>
    </row>
    <row r="1969" spans="1:7" ht="15">
      <c r="A1969" s="288"/>
      <c r="B1969" s="224"/>
      <c r="C1969" s="410"/>
      <c r="D1969" s="688"/>
      <c r="E1969" s="688"/>
      <c r="F1969" s="689"/>
      <c r="G1969" s="216"/>
    </row>
    <row r="1970" spans="1:7" ht="57.75">
      <c r="A1970" s="288" t="s">
        <v>2759</v>
      </c>
      <c r="B1970" s="224" t="s">
        <v>2660</v>
      </c>
      <c r="C1970" s="410"/>
      <c r="D1970" s="688"/>
      <c r="E1970" s="688"/>
      <c r="F1970" s="689"/>
      <c r="G1970" s="216"/>
    </row>
    <row r="1971" spans="1:7" ht="15">
      <c r="A1971" s="289" t="s">
        <v>1727</v>
      </c>
      <c r="B1971" s="224"/>
      <c r="C1971" s="410"/>
      <c r="D1971" s="688"/>
      <c r="E1971" s="688"/>
      <c r="F1971" s="689"/>
      <c r="G1971" s="216"/>
    </row>
    <row r="1972" spans="1:8" ht="15">
      <c r="A1972" s="289" t="s">
        <v>1713</v>
      </c>
      <c r="B1972" s="224" t="s">
        <v>2551</v>
      </c>
      <c r="C1972" s="410" t="s">
        <v>304</v>
      </c>
      <c r="D1972" s="688">
        <v>40</v>
      </c>
      <c r="E1972" s="688">
        <v>0</v>
      </c>
      <c r="F1972" s="685">
        <f>D1972-E1972</f>
        <v>40</v>
      </c>
      <c r="G1972" s="235"/>
      <c r="H1972" s="319">
        <f>F1972*G1972</f>
        <v>0</v>
      </c>
    </row>
    <row r="1973" spans="1:8" ht="15">
      <c r="A1973" s="289" t="s">
        <v>1713</v>
      </c>
      <c r="B1973" s="224" t="s">
        <v>2553</v>
      </c>
      <c r="C1973" s="410" t="s">
        <v>304</v>
      </c>
      <c r="D1973" s="688">
        <v>2</v>
      </c>
      <c r="E1973" s="688">
        <v>0</v>
      </c>
      <c r="F1973" s="685">
        <f>D1973-E1973</f>
        <v>2</v>
      </c>
      <c r="G1973" s="235"/>
      <c r="H1973" s="319">
        <f>F1973*G1973</f>
        <v>0</v>
      </c>
    </row>
    <row r="1974" spans="1:7" ht="15">
      <c r="A1974" s="288"/>
      <c r="B1974" s="224"/>
      <c r="C1974" s="410"/>
      <c r="D1974" s="688"/>
      <c r="E1974" s="688"/>
      <c r="F1974" s="689"/>
      <c r="G1974" s="216"/>
    </row>
    <row r="1975" spans="1:7" ht="57.75">
      <c r="A1975" s="288" t="s">
        <v>2760</v>
      </c>
      <c r="B1975" s="224" t="s">
        <v>2663</v>
      </c>
      <c r="C1975" s="410"/>
      <c r="D1975" s="688"/>
      <c r="E1975" s="688"/>
      <c r="F1975" s="689"/>
      <c r="G1975" s="216"/>
    </row>
    <row r="1976" spans="1:7" ht="15">
      <c r="A1976" s="289" t="s">
        <v>1727</v>
      </c>
      <c r="B1976" s="224"/>
      <c r="C1976" s="410"/>
      <c r="D1976" s="688"/>
      <c r="E1976" s="688"/>
      <c r="F1976" s="689"/>
      <c r="G1976" s="216"/>
    </row>
    <row r="1977" spans="1:8" ht="15">
      <c r="A1977" s="289" t="s">
        <v>1713</v>
      </c>
      <c r="B1977" s="224" t="s">
        <v>2551</v>
      </c>
      <c r="C1977" s="410" t="s">
        <v>96</v>
      </c>
      <c r="D1977" s="688">
        <v>2</v>
      </c>
      <c r="E1977" s="688">
        <v>0</v>
      </c>
      <c r="F1977" s="685">
        <f>D1977-E1977</f>
        <v>2</v>
      </c>
      <c r="G1977" s="235"/>
      <c r="H1977" s="319">
        <f>F1977*G1977</f>
        <v>0</v>
      </c>
    </row>
    <row r="1978" spans="1:7" ht="15">
      <c r="A1978" s="288"/>
      <c r="B1978" s="224"/>
      <c r="C1978" s="410"/>
      <c r="D1978" s="688"/>
      <c r="E1978" s="688"/>
      <c r="F1978" s="689"/>
      <c r="G1978" s="216"/>
    </row>
    <row r="1979" spans="1:7" ht="43.5">
      <c r="A1979" s="288" t="s">
        <v>2761</v>
      </c>
      <c r="B1979" s="224" t="s">
        <v>2665</v>
      </c>
      <c r="C1979" s="410"/>
      <c r="D1979" s="688"/>
      <c r="E1979" s="688"/>
      <c r="F1979" s="689"/>
      <c r="G1979" s="216"/>
    </row>
    <row r="1980" spans="1:7" ht="15">
      <c r="A1980" s="289" t="s">
        <v>1727</v>
      </c>
      <c r="B1980" s="224"/>
      <c r="C1980" s="410"/>
      <c r="D1980" s="688"/>
      <c r="E1980" s="688"/>
      <c r="F1980" s="689"/>
      <c r="G1980" s="216"/>
    </row>
    <row r="1981" spans="1:8" ht="15">
      <c r="A1981" s="289" t="s">
        <v>1713</v>
      </c>
      <c r="B1981" s="224" t="s">
        <v>2551</v>
      </c>
      <c r="C1981" s="410" t="s">
        <v>96</v>
      </c>
      <c r="D1981" s="688">
        <v>20</v>
      </c>
      <c r="E1981" s="688">
        <v>0</v>
      </c>
      <c r="F1981" s="685">
        <f>D1981-E1981</f>
        <v>20</v>
      </c>
      <c r="G1981" s="235"/>
      <c r="H1981" s="319">
        <f>F1981*G1981</f>
        <v>0</v>
      </c>
    </row>
    <row r="1982" spans="1:7" ht="15">
      <c r="A1982" s="289"/>
      <c r="B1982" s="224"/>
      <c r="C1982" s="410"/>
      <c r="D1982" s="688"/>
      <c r="E1982" s="688"/>
      <c r="F1982" s="689"/>
      <c r="G1982" s="216"/>
    </row>
    <row r="1983" spans="1:7" ht="43.5">
      <c r="A1983" s="288" t="s">
        <v>2762</v>
      </c>
      <c r="B1983" s="224" t="s">
        <v>2667</v>
      </c>
      <c r="C1983" s="410"/>
      <c r="D1983" s="688"/>
      <c r="E1983" s="688"/>
      <c r="F1983" s="689"/>
      <c r="G1983" s="216"/>
    </row>
    <row r="1984" spans="1:7" ht="15">
      <c r="A1984" s="289" t="s">
        <v>1727</v>
      </c>
      <c r="B1984" s="224"/>
      <c r="C1984" s="410"/>
      <c r="D1984" s="688"/>
      <c r="E1984" s="688"/>
      <c r="F1984" s="689"/>
      <c r="G1984" s="216"/>
    </row>
    <row r="1985" spans="1:8" ht="15">
      <c r="A1985" s="289" t="s">
        <v>1713</v>
      </c>
      <c r="B1985" s="224" t="s">
        <v>2669</v>
      </c>
      <c r="C1985" s="410" t="s">
        <v>96</v>
      </c>
      <c r="D1985" s="688">
        <v>4</v>
      </c>
      <c r="E1985" s="688">
        <v>0</v>
      </c>
      <c r="F1985" s="685">
        <f>D1985-E1985</f>
        <v>4</v>
      </c>
      <c r="G1985" s="235"/>
      <c r="H1985" s="319">
        <f>F1985*G1985</f>
        <v>0</v>
      </c>
    </row>
    <row r="1986" spans="1:8" ht="15">
      <c r="A1986" s="289" t="s">
        <v>1713</v>
      </c>
      <c r="B1986" s="224" t="s">
        <v>2763</v>
      </c>
      <c r="C1986" s="410" t="s">
        <v>96</v>
      </c>
      <c r="D1986" s="688">
        <v>1</v>
      </c>
      <c r="E1986" s="688">
        <v>0</v>
      </c>
      <c r="F1986" s="685">
        <f>D1986-E1986</f>
        <v>1</v>
      </c>
      <c r="G1986" s="235"/>
      <c r="H1986" s="319">
        <f>F1986*G1986</f>
        <v>0</v>
      </c>
    </row>
    <row r="1987" spans="1:7" ht="15">
      <c r="A1987" s="289"/>
      <c r="B1987" s="224"/>
      <c r="C1987" s="410"/>
      <c r="D1987" s="688"/>
      <c r="E1987" s="688"/>
      <c r="F1987" s="689"/>
      <c r="G1987" s="216"/>
    </row>
    <row r="1988" spans="1:7" ht="29.25">
      <c r="A1988" s="288" t="s">
        <v>2764</v>
      </c>
      <c r="B1988" s="224" t="s">
        <v>2672</v>
      </c>
      <c r="C1988" s="410"/>
      <c r="D1988" s="688"/>
      <c r="E1988" s="688"/>
      <c r="F1988" s="689"/>
      <c r="G1988" s="216"/>
    </row>
    <row r="1989" spans="1:7" ht="15">
      <c r="A1989" s="289" t="s">
        <v>1727</v>
      </c>
      <c r="B1989" s="224"/>
      <c r="C1989" s="410"/>
      <c r="D1989" s="688"/>
      <c r="E1989" s="688"/>
      <c r="F1989" s="689"/>
      <c r="G1989" s="216"/>
    </row>
    <row r="1990" spans="1:8" ht="15">
      <c r="A1990" s="289" t="s">
        <v>1713</v>
      </c>
      <c r="B1990" s="224" t="s">
        <v>2765</v>
      </c>
      <c r="C1990" s="410" t="s">
        <v>96</v>
      </c>
      <c r="D1990" s="688">
        <v>2</v>
      </c>
      <c r="E1990" s="688">
        <v>0</v>
      </c>
      <c r="F1990" s="685">
        <f>D1990-E1990</f>
        <v>2</v>
      </c>
      <c r="G1990" s="235"/>
      <c r="H1990" s="319">
        <f>F1990*G1990</f>
        <v>0</v>
      </c>
    </row>
    <row r="1991" spans="1:7" ht="15">
      <c r="A1991" s="289"/>
      <c r="B1991" s="224"/>
      <c r="C1991" s="410"/>
      <c r="D1991" s="688"/>
      <c r="E1991" s="688"/>
      <c r="F1991" s="689"/>
      <c r="G1991" s="216"/>
    </row>
    <row r="1992" spans="1:7" ht="29.25">
      <c r="A1992" s="288" t="s">
        <v>2766</v>
      </c>
      <c r="B1992" s="224" t="s">
        <v>2686</v>
      </c>
      <c r="C1992" s="410"/>
      <c r="D1992" s="688"/>
      <c r="E1992" s="688"/>
      <c r="F1992" s="689"/>
      <c r="G1992" s="216"/>
    </row>
    <row r="1993" spans="1:7" ht="15">
      <c r="A1993" s="289" t="s">
        <v>1727</v>
      </c>
      <c r="B1993" s="224"/>
      <c r="C1993" s="410"/>
      <c r="D1993" s="688"/>
      <c r="E1993" s="688"/>
      <c r="F1993" s="689"/>
      <c r="G1993" s="216"/>
    </row>
    <row r="1994" spans="1:8" ht="15">
      <c r="A1994" s="289" t="s">
        <v>1713</v>
      </c>
      <c r="B1994" s="224" t="s">
        <v>2551</v>
      </c>
      <c r="C1994" s="410" t="s">
        <v>96</v>
      </c>
      <c r="D1994" s="688">
        <v>8</v>
      </c>
      <c r="E1994" s="688">
        <v>0</v>
      </c>
      <c r="F1994" s="685">
        <f>D1994-E1994</f>
        <v>8</v>
      </c>
      <c r="G1994" s="235"/>
      <c r="H1994" s="319">
        <f>F1994*G1994</f>
        <v>0</v>
      </c>
    </row>
    <row r="1995" spans="1:8" ht="15">
      <c r="A1995" s="289" t="s">
        <v>1713</v>
      </c>
      <c r="B1995" s="224" t="s">
        <v>2553</v>
      </c>
      <c r="C1995" s="410" t="s">
        <v>96</v>
      </c>
      <c r="D1995" s="688">
        <v>2</v>
      </c>
      <c r="E1995" s="688">
        <v>0</v>
      </c>
      <c r="F1995" s="685">
        <f>D1995-E1995</f>
        <v>2</v>
      </c>
      <c r="G1995" s="235"/>
      <c r="H1995" s="319">
        <f>F1995*G1995</f>
        <v>0</v>
      </c>
    </row>
    <row r="1996" spans="1:7" ht="15">
      <c r="A1996" s="288"/>
      <c r="B1996" s="224"/>
      <c r="C1996" s="410"/>
      <c r="D1996" s="688"/>
      <c r="E1996" s="688"/>
      <c r="F1996" s="689"/>
      <c r="G1996" s="216"/>
    </row>
    <row r="1997" spans="1:7" ht="30" customHeight="1">
      <c r="A1997" s="288" t="s">
        <v>2767</v>
      </c>
      <c r="B1997" s="224" t="s">
        <v>2688</v>
      </c>
      <c r="C1997" s="410"/>
      <c r="D1997" s="688"/>
      <c r="E1997" s="688"/>
      <c r="F1997" s="689"/>
      <c r="G1997" s="216"/>
    </row>
    <row r="1998" spans="1:7" ht="15">
      <c r="A1998" s="289" t="s">
        <v>1727</v>
      </c>
      <c r="B1998" s="224"/>
      <c r="C1998" s="410"/>
      <c r="D1998" s="688"/>
      <c r="E1998" s="688"/>
      <c r="F1998" s="689"/>
      <c r="G1998" s="216"/>
    </row>
    <row r="1999" spans="1:8" ht="15">
      <c r="A1999" s="289" t="s">
        <v>1713</v>
      </c>
      <c r="B1999" s="224" t="s">
        <v>2551</v>
      </c>
      <c r="C1999" s="410" t="s">
        <v>96</v>
      </c>
      <c r="D1999" s="688">
        <v>2</v>
      </c>
      <c r="E1999" s="688">
        <v>0</v>
      </c>
      <c r="F1999" s="685">
        <f>D1999-E1999</f>
        <v>2</v>
      </c>
      <c r="G1999" s="235"/>
      <c r="H1999" s="319">
        <f>F1999*G1999</f>
        <v>0</v>
      </c>
    </row>
    <row r="2000" spans="1:7" ht="15">
      <c r="A2000" s="288"/>
      <c r="B2000" s="295"/>
      <c r="C2000" s="410"/>
      <c r="D2000" s="684"/>
      <c r="E2000" s="684"/>
      <c r="F2000" s="685"/>
      <c r="G2000" s="216"/>
    </row>
    <row r="2001" spans="1:7" ht="43.5">
      <c r="A2001" s="288" t="s">
        <v>2768</v>
      </c>
      <c r="B2001" s="224" t="s">
        <v>2769</v>
      </c>
      <c r="C2001" s="410"/>
      <c r="D2001" s="688"/>
      <c r="E2001" s="688"/>
      <c r="F2001" s="689"/>
      <c r="G2001" s="216"/>
    </row>
    <row r="2002" spans="1:7" ht="15">
      <c r="A2002" s="289" t="s">
        <v>1727</v>
      </c>
      <c r="B2002" s="224"/>
      <c r="C2002" s="410"/>
      <c r="D2002" s="688"/>
      <c r="E2002" s="688"/>
      <c r="F2002" s="689"/>
      <c r="G2002" s="216"/>
    </row>
    <row r="2003" spans="1:8" ht="15">
      <c r="A2003" s="289" t="s">
        <v>1713</v>
      </c>
      <c r="B2003" s="224" t="s">
        <v>2770</v>
      </c>
      <c r="C2003" s="410" t="s">
        <v>96</v>
      </c>
      <c r="D2003" s="688">
        <v>2</v>
      </c>
      <c r="E2003" s="688">
        <v>0</v>
      </c>
      <c r="F2003" s="685">
        <f>D2003-E2003</f>
        <v>2</v>
      </c>
      <c r="G2003" s="235"/>
      <c r="H2003" s="319">
        <f>F2003*G2003</f>
        <v>0</v>
      </c>
    </row>
    <row r="2004" spans="1:7" ht="15">
      <c r="A2004" s="288"/>
      <c r="B2004" s="224"/>
      <c r="C2004" s="410"/>
      <c r="D2004" s="688"/>
      <c r="E2004" s="688"/>
      <c r="F2004" s="689"/>
      <c r="G2004" s="216"/>
    </row>
    <row r="2005" spans="1:7" ht="100.5">
      <c r="A2005" s="288" t="s">
        <v>2771</v>
      </c>
      <c r="B2005" s="295" t="s">
        <v>2593</v>
      </c>
      <c r="C2005" s="410"/>
      <c r="D2005" s="688"/>
      <c r="E2005" s="688"/>
      <c r="F2005" s="689"/>
      <c r="G2005" s="216"/>
    </row>
    <row r="2006" spans="1:8" ht="15">
      <c r="A2006" s="288"/>
      <c r="B2006" s="224" t="s">
        <v>2591</v>
      </c>
      <c r="C2006" s="410" t="s">
        <v>89</v>
      </c>
      <c r="D2006" s="688">
        <v>5</v>
      </c>
      <c r="E2006" s="688">
        <v>0</v>
      </c>
      <c r="F2006" s="685">
        <f>D2006-E2006</f>
        <v>5</v>
      </c>
      <c r="G2006" s="235"/>
      <c r="H2006" s="319">
        <f>F2006*G2006</f>
        <v>0</v>
      </c>
    </row>
    <row r="2007" spans="1:7" ht="15">
      <c r="A2007" s="288"/>
      <c r="B2007" s="224"/>
      <c r="C2007" s="410"/>
      <c r="D2007" s="688"/>
      <c r="E2007" s="688"/>
      <c r="F2007" s="689"/>
      <c r="G2007" s="216"/>
    </row>
    <row r="2008" spans="1:8" ht="86.25">
      <c r="A2008" s="288" t="s">
        <v>2772</v>
      </c>
      <c r="B2008" s="224" t="s">
        <v>3472</v>
      </c>
      <c r="C2008" s="410" t="s">
        <v>89</v>
      </c>
      <c r="D2008" s="688">
        <v>50</v>
      </c>
      <c r="E2008" s="688">
        <v>0</v>
      </c>
      <c r="F2008" s="685">
        <f>D2008-E2008</f>
        <v>50</v>
      </c>
      <c r="G2008" s="235"/>
      <c r="H2008" s="319">
        <f>F2008*G2008</f>
        <v>0</v>
      </c>
    </row>
    <row r="2009" spans="1:7" ht="15">
      <c r="A2009" s="288"/>
      <c r="B2009" s="224"/>
      <c r="C2009" s="410"/>
      <c r="D2009" s="688"/>
      <c r="E2009" s="688"/>
      <c r="F2009" s="689"/>
      <c r="G2009" s="216"/>
    </row>
    <row r="2010" spans="1:8" ht="43.5">
      <c r="A2010" s="288" t="s">
        <v>2773</v>
      </c>
      <c r="B2010" s="224" t="s">
        <v>2742</v>
      </c>
      <c r="C2010" s="410" t="s">
        <v>61</v>
      </c>
      <c r="D2010" s="688">
        <v>2</v>
      </c>
      <c r="E2010" s="688">
        <v>0</v>
      </c>
      <c r="F2010" s="685">
        <f>D2010-E2010</f>
        <v>2</v>
      </c>
      <c r="G2010" s="235"/>
      <c r="H2010" s="319">
        <f>F2010*G2010</f>
        <v>0</v>
      </c>
    </row>
    <row r="2011" spans="1:7" ht="15">
      <c r="A2011" s="288"/>
      <c r="B2011" s="224"/>
      <c r="C2011" s="410"/>
      <c r="D2011" s="688"/>
      <c r="E2011" s="688"/>
      <c r="F2011" s="689"/>
      <c r="G2011" s="216"/>
    </row>
    <row r="2012" spans="1:8" ht="43.5">
      <c r="A2012" s="288" t="s">
        <v>2774</v>
      </c>
      <c r="B2012" s="224" t="s">
        <v>2744</v>
      </c>
      <c r="C2012" s="410" t="s">
        <v>61</v>
      </c>
      <c r="D2012" s="688">
        <v>2</v>
      </c>
      <c r="E2012" s="688">
        <v>0</v>
      </c>
      <c r="F2012" s="685">
        <f>D2012-E2012</f>
        <v>2</v>
      </c>
      <c r="G2012" s="235"/>
      <c r="H2012" s="319">
        <f>F2012*G2012</f>
        <v>0</v>
      </c>
    </row>
    <row r="2013" spans="1:7" ht="15">
      <c r="A2013" s="288"/>
      <c r="B2013" s="224"/>
      <c r="C2013" s="410"/>
      <c r="D2013" s="688"/>
      <c r="E2013" s="688"/>
      <c r="F2013" s="689"/>
      <c r="G2013" s="216"/>
    </row>
    <row r="2014" spans="1:8" ht="15">
      <c r="A2014" s="288"/>
      <c r="B2014" s="292" t="str">
        <f>B1939</f>
        <v>ŽARILNA PEČ V UČILNICI IN GOSPODINJSTVO</v>
      </c>
      <c r="C2014" s="445"/>
      <c r="D2014" s="701" t="s">
        <v>16</v>
      </c>
      <c r="E2014" s="692"/>
      <c r="F2014" s="693"/>
      <c r="G2014" s="290"/>
      <c r="H2014" s="397">
        <f>SUM(H1939:H2013)</f>
        <v>0</v>
      </c>
    </row>
    <row r="2015" spans="1:7" ht="15">
      <c r="A2015" s="288"/>
      <c r="B2015" s="224"/>
      <c r="C2015" s="410"/>
      <c r="D2015" s="688"/>
      <c r="E2015" s="688"/>
      <c r="F2015" s="689"/>
      <c r="G2015" s="216"/>
    </row>
    <row r="2016" spans="1:7" ht="15">
      <c r="A2016" s="288"/>
      <c r="B2016" s="224" t="s">
        <v>2149</v>
      </c>
      <c r="C2016" s="410"/>
      <c r="D2016" s="688"/>
      <c r="E2016" s="688"/>
      <c r="F2016" s="689"/>
      <c r="G2016" s="314"/>
    </row>
    <row r="2017" spans="1:7" ht="43.5">
      <c r="A2017" s="288"/>
      <c r="B2017" s="224" t="s">
        <v>2775</v>
      </c>
      <c r="C2017" s="410"/>
      <c r="D2017" s="688"/>
      <c r="E2017" s="688"/>
      <c r="F2017" s="689"/>
      <c r="G2017" s="314"/>
    </row>
    <row r="2018" spans="1:7" ht="15">
      <c r="A2018" s="288"/>
      <c r="B2018" s="224"/>
      <c r="C2018" s="410"/>
      <c r="D2018" s="688"/>
      <c r="E2018" s="688"/>
      <c r="F2018" s="689"/>
      <c r="G2018" s="314"/>
    </row>
    <row r="2019" spans="1:8" ht="15">
      <c r="A2019" s="598"/>
      <c r="B2019" s="730" t="s">
        <v>3510</v>
      </c>
      <c r="C2019" s="715"/>
      <c r="D2019" s="715"/>
      <c r="E2019" s="715"/>
      <c r="F2019" s="715"/>
      <c r="G2019" s="715"/>
      <c r="H2019" s="715"/>
    </row>
    <row r="2020" spans="1:8" ht="15">
      <c r="A2020" s="599"/>
      <c r="B2020" s="600"/>
      <c r="C2020" s="599"/>
      <c r="D2020" s="702"/>
      <c r="E2020" s="688"/>
      <c r="F2020" s="685"/>
      <c r="G2020" s="314"/>
      <c r="H2020" s="328"/>
    </row>
    <row r="2021" spans="1:8" ht="72">
      <c r="A2021" s="601">
        <v>1</v>
      </c>
      <c r="B2021" s="602" t="s">
        <v>3505</v>
      </c>
      <c r="C2021" s="599"/>
      <c r="D2021" s="702"/>
      <c r="E2021" s="688"/>
      <c r="F2021" s="685"/>
      <c r="G2021" s="314"/>
      <c r="H2021" s="328"/>
    </row>
    <row r="2022" spans="1:8" ht="57.75">
      <c r="A2022" s="599"/>
      <c r="B2022" s="600" t="s">
        <v>3512</v>
      </c>
      <c r="C2022" s="599"/>
      <c r="D2022" s="702"/>
      <c r="E2022" s="688"/>
      <c r="F2022" s="685"/>
      <c r="G2022" s="314"/>
      <c r="H2022" s="328"/>
    </row>
    <row r="2023" spans="1:8" ht="15">
      <c r="A2023" s="599"/>
      <c r="B2023" s="600"/>
      <c r="C2023" s="599"/>
      <c r="D2023" s="702"/>
      <c r="E2023" s="688"/>
      <c r="F2023" s="685"/>
      <c r="G2023" s="314"/>
      <c r="H2023" s="328"/>
    </row>
    <row r="2024" spans="1:8" ht="43.5">
      <c r="A2024" s="601">
        <v>2</v>
      </c>
      <c r="B2024" s="602" t="s">
        <v>3513</v>
      </c>
      <c r="C2024" s="603" t="s">
        <v>96</v>
      </c>
      <c r="D2024" s="702">
        <v>1</v>
      </c>
      <c r="E2024" s="688">
        <v>0</v>
      </c>
      <c r="F2024" s="685">
        <f>D2024-E2024</f>
        <v>1</v>
      </c>
      <c r="G2024" s="604"/>
      <c r="H2024" s="328">
        <f>F2024*G2024</f>
        <v>0</v>
      </c>
    </row>
    <row r="2025" spans="1:8" ht="15">
      <c r="A2025" s="599"/>
      <c r="B2025" s="600"/>
      <c r="C2025" s="599"/>
      <c r="D2025" s="702"/>
      <c r="E2025" s="688"/>
      <c r="F2025" s="685"/>
      <c r="G2025" s="314"/>
      <c r="H2025" s="328"/>
    </row>
    <row r="2026" spans="1:8" ht="86.25">
      <c r="A2026" s="601">
        <v>3</v>
      </c>
      <c r="B2026" s="602" t="s">
        <v>3514</v>
      </c>
      <c r="C2026" s="599"/>
      <c r="D2026" s="702"/>
      <c r="E2026" s="688"/>
      <c r="F2026" s="685"/>
      <c r="G2026" s="314"/>
      <c r="H2026" s="328"/>
    </row>
    <row r="2027" spans="1:8" ht="15">
      <c r="A2027" s="605" t="s">
        <v>1937</v>
      </c>
      <c r="B2027" s="600"/>
      <c r="C2027" s="599"/>
      <c r="D2027" s="702"/>
      <c r="E2027" s="688"/>
      <c r="F2027" s="685"/>
      <c r="G2027" s="314"/>
      <c r="H2027" s="328"/>
    </row>
    <row r="2028" spans="1:8" ht="15">
      <c r="A2028" s="605" t="s">
        <v>1729</v>
      </c>
      <c r="B2028" s="602" t="s">
        <v>2353</v>
      </c>
      <c r="C2028" s="603" t="s">
        <v>304</v>
      </c>
      <c r="D2028" s="703">
        <v>20</v>
      </c>
      <c r="E2028" s="688">
        <v>0</v>
      </c>
      <c r="F2028" s="685">
        <f>D2028-E2028</f>
        <v>20</v>
      </c>
      <c r="G2028" s="604"/>
      <c r="H2028" s="328">
        <f>F2028*G2028</f>
        <v>0</v>
      </c>
    </row>
    <row r="2029" spans="1:8" ht="15">
      <c r="A2029" s="605" t="s">
        <v>1729</v>
      </c>
      <c r="B2029" s="602" t="s">
        <v>2354</v>
      </c>
      <c r="C2029" s="603" t="s">
        <v>304</v>
      </c>
      <c r="D2029" s="703">
        <v>20</v>
      </c>
      <c r="E2029" s="688">
        <v>0</v>
      </c>
      <c r="F2029" s="685">
        <f>D2029-E2029</f>
        <v>20</v>
      </c>
      <c r="G2029" s="606"/>
      <c r="H2029" s="328">
        <f>F2029*G2029</f>
        <v>0</v>
      </c>
    </row>
    <row r="2030" spans="1:8" ht="15">
      <c r="A2030" s="605" t="s">
        <v>1898</v>
      </c>
      <c r="B2030" s="602" t="s">
        <v>3506</v>
      </c>
      <c r="C2030" s="599"/>
      <c r="D2030" s="702"/>
      <c r="E2030" s="688"/>
      <c r="F2030" s="685"/>
      <c r="G2030" s="314"/>
      <c r="H2030" s="328"/>
    </row>
    <row r="2031" spans="1:8" ht="15">
      <c r="A2031" s="605"/>
      <c r="B2031" s="602"/>
      <c r="C2031" s="599"/>
      <c r="D2031" s="702"/>
      <c r="E2031" s="688"/>
      <c r="F2031" s="685"/>
      <c r="G2031" s="314"/>
      <c r="H2031" s="328"/>
    </row>
    <row r="2032" spans="1:8" ht="15">
      <c r="A2032" s="599"/>
      <c r="B2032" s="600"/>
      <c r="C2032" s="599"/>
      <c r="D2032" s="702"/>
      <c r="E2032" s="688"/>
      <c r="F2032" s="685"/>
      <c r="G2032" s="314"/>
      <c r="H2032" s="328"/>
    </row>
    <row r="2033" spans="1:8" ht="29.25">
      <c r="A2033" s="601">
        <v>4</v>
      </c>
      <c r="B2033" s="602" t="s">
        <v>3515</v>
      </c>
      <c r="C2033" s="599"/>
      <c r="D2033" s="702"/>
      <c r="E2033" s="688"/>
      <c r="F2033" s="685"/>
      <c r="G2033" s="314"/>
      <c r="H2033" s="328"/>
    </row>
    <row r="2034" spans="1:8" ht="15">
      <c r="A2034" s="605" t="s">
        <v>1729</v>
      </c>
      <c r="B2034" s="602" t="s">
        <v>2325</v>
      </c>
      <c r="C2034" s="599"/>
      <c r="D2034" s="702"/>
      <c r="E2034" s="688"/>
      <c r="F2034" s="685"/>
      <c r="G2034" s="314"/>
      <c r="H2034" s="328"/>
    </row>
    <row r="2035" spans="1:8" ht="15">
      <c r="A2035" s="605"/>
      <c r="B2035" s="602" t="s">
        <v>2326</v>
      </c>
      <c r="C2035" s="603" t="s">
        <v>96</v>
      </c>
      <c r="D2035" s="703">
        <v>1</v>
      </c>
      <c r="E2035" s="688">
        <v>0</v>
      </c>
      <c r="F2035" s="685">
        <f>D2035-E2035</f>
        <v>1</v>
      </c>
      <c r="G2035" s="604"/>
      <c r="H2035" s="328">
        <f>F2035*G2035</f>
        <v>0</v>
      </c>
    </row>
    <row r="2036" spans="1:8" ht="15">
      <c r="A2036" s="601"/>
      <c r="B2036" s="607"/>
      <c r="C2036" s="608"/>
      <c r="D2036" s="603"/>
      <c r="E2036" s="688"/>
      <c r="F2036" s="685"/>
      <c r="G2036" s="314"/>
      <c r="H2036" s="328"/>
    </row>
    <row r="2037" spans="1:8" ht="28.5">
      <c r="A2037" s="601">
        <v>5</v>
      </c>
      <c r="B2037" s="608" t="s">
        <v>3516</v>
      </c>
      <c r="C2037" s="603"/>
      <c r="D2037" s="703"/>
      <c r="E2037" s="688"/>
      <c r="F2037" s="685"/>
      <c r="G2037" s="314"/>
      <c r="H2037" s="328"/>
    </row>
    <row r="2038" spans="1:8" ht="15">
      <c r="A2038" s="609" t="s">
        <v>1937</v>
      </c>
      <c r="B2038" s="608" t="s">
        <v>1770</v>
      </c>
      <c r="C2038" s="603"/>
      <c r="D2038" s="703"/>
      <c r="E2038" s="688"/>
      <c r="F2038" s="685"/>
      <c r="G2038" s="314"/>
      <c r="H2038" s="328"/>
    </row>
    <row r="2039" spans="1:8" ht="15">
      <c r="A2039" s="609" t="s">
        <v>1729</v>
      </c>
      <c r="B2039" s="608" t="s">
        <v>3507</v>
      </c>
      <c r="C2039" s="603"/>
      <c r="D2039" s="703"/>
      <c r="E2039" s="688"/>
      <c r="F2039" s="685"/>
      <c r="G2039" s="314"/>
      <c r="H2039" s="328"/>
    </row>
    <row r="2040" spans="1:8" ht="15">
      <c r="A2040" s="605"/>
      <c r="B2040" s="602" t="s">
        <v>3508</v>
      </c>
      <c r="C2040" s="603" t="s">
        <v>96</v>
      </c>
      <c r="D2040" s="703">
        <v>1</v>
      </c>
      <c r="E2040" s="688">
        <v>0</v>
      </c>
      <c r="F2040" s="685">
        <f>D2040-E2040</f>
        <v>1</v>
      </c>
      <c r="G2040" s="604"/>
      <c r="H2040" s="328">
        <f>F2040*G2040</f>
        <v>0</v>
      </c>
    </row>
    <row r="2041" spans="1:8" ht="15">
      <c r="A2041" s="599"/>
      <c r="B2041" s="600"/>
      <c r="C2041" s="599"/>
      <c r="D2041" s="702"/>
      <c r="E2041" s="688"/>
      <c r="F2041" s="685"/>
      <c r="G2041" s="314"/>
      <c r="H2041" s="328"/>
    </row>
    <row r="2042" spans="1:8" ht="71.25">
      <c r="A2042" s="601">
        <v>6</v>
      </c>
      <c r="B2042" s="610" t="s">
        <v>3430</v>
      </c>
      <c r="C2042" s="603"/>
      <c r="D2042" s="703"/>
      <c r="E2042" s="688"/>
      <c r="F2042" s="685"/>
      <c r="G2042" s="314"/>
      <c r="H2042" s="328"/>
    </row>
    <row r="2043" spans="1:8" ht="15">
      <c r="A2043" s="611"/>
      <c r="B2043" s="602" t="s">
        <v>2358</v>
      </c>
      <c r="C2043" s="603" t="s">
        <v>304</v>
      </c>
      <c r="D2043" s="703">
        <v>20</v>
      </c>
      <c r="E2043" s="688">
        <v>0</v>
      </c>
      <c r="F2043" s="685">
        <f>D2043-E2043</f>
        <v>20</v>
      </c>
      <c r="G2043" s="604"/>
      <c r="H2043" s="328">
        <f>F2043*G2043</f>
        <v>0</v>
      </c>
    </row>
    <row r="2044" spans="1:8" ht="15">
      <c r="A2044" s="599"/>
      <c r="B2044" s="600"/>
      <c r="C2044" s="599"/>
      <c r="D2044" s="702"/>
      <c r="E2044" s="688"/>
      <c r="F2044" s="685"/>
      <c r="G2044" s="314"/>
      <c r="H2044" s="328"/>
    </row>
    <row r="2045" spans="1:8" ht="72">
      <c r="A2045" s="601">
        <v>7</v>
      </c>
      <c r="B2045" s="602" t="s">
        <v>3517</v>
      </c>
      <c r="C2045" s="603" t="s">
        <v>89</v>
      </c>
      <c r="D2045" s="703">
        <v>10</v>
      </c>
      <c r="E2045" s="688">
        <v>0</v>
      </c>
      <c r="F2045" s="685">
        <f>D2045-E2045</f>
        <v>10</v>
      </c>
      <c r="G2045" s="604"/>
      <c r="H2045" s="328">
        <f>F2045*G2045</f>
        <v>0</v>
      </c>
    </row>
    <row r="2046" spans="1:8" ht="15">
      <c r="A2046" s="599"/>
      <c r="B2046" s="600"/>
      <c r="C2046" s="599"/>
      <c r="D2046" s="702"/>
      <c r="E2046" s="688"/>
      <c r="F2046" s="685"/>
      <c r="G2046" s="314"/>
      <c r="H2046" s="328"/>
    </row>
    <row r="2047" spans="1:8" ht="15">
      <c r="A2047" s="605"/>
      <c r="B2047" s="602" t="s">
        <v>3509</v>
      </c>
      <c r="C2047" s="603"/>
      <c r="D2047" s="703"/>
      <c r="E2047" s="688"/>
      <c r="F2047" s="685"/>
      <c r="G2047" s="314"/>
      <c r="H2047" s="328"/>
    </row>
    <row r="2048" spans="1:8" ht="15">
      <c r="A2048" s="605"/>
      <c r="B2048" s="602" t="s">
        <v>3518</v>
      </c>
      <c r="C2048" s="603" t="s">
        <v>303</v>
      </c>
      <c r="D2048" s="703">
        <v>1</v>
      </c>
      <c r="E2048" s="688">
        <v>0</v>
      </c>
      <c r="F2048" s="685">
        <f>D2048-E2048</f>
        <v>1</v>
      </c>
      <c r="G2048" s="604"/>
      <c r="H2048" s="328">
        <f>F2048*G2048</f>
        <v>0</v>
      </c>
    </row>
    <row r="2049" spans="1:8" ht="15">
      <c r="A2049" s="605"/>
      <c r="B2049" s="602" t="s">
        <v>3519</v>
      </c>
      <c r="C2049" s="603" t="s">
        <v>303</v>
      </c>
      <c r="D2049" s="703">
        <v>1</v>
      </c>
      <c r="E2049" s="688">
        <v>0</v>
      </c>
      <c r="F2049" s="685">
        <f>D2049-E2049</f>
        <v>1</v>
      </c>
      <c r="G2049" s="606"/>
      <c r="H2049" s="328">
        <f>F2049*G2049</f>
        <v>0</v>
      </c>
    </row>
    <row r="2050" spans="1:8" ht="15">
      <c r="A2050" s="605"/>
      <c r="B2050" s="602"/>
      <c r="C2050" s="603"/>
      <c r="D2050" s="703"/>
      <c r="E2050" s="688"/>
      <c r="F2050" s="685"/>
      <c r="G2050" s="314"/>
      <c r="H2050" s="328"/>
    </row>
    <row r="2051" spans="1:8" ht="29.25">
      <c r="A2051" s="605"/>
      <c r="B2051" s="602" t="s">
        <v>3520</v>
      </c>
      <c r="C2051" s="603" t="s">
        <v>96</v>
      </c>
      <c r="D2051" s="703">
        <v>1</v>
      </c>
      <c r="E2051" s="688">
        <v>0</v>
      </c>
      <c r="F2051" s="685">
        <f>D2051-E2051</f>
        <v>1</v>
      </c>
      <c r="G2051" s="604"/>
      <c r="H2051" s="328">
        <f>F2051*G2051</f>
        <v>0</v>
      </c>
    </row>
    <row r="2052" spans="1:8" ht="29.25">
      <c r="A2052" s="605"/>
      <c r="B2052" s="602" t="s">
        <v>3521</v>
      </c>
      <c r="C2052" s="603" t="s">
        <v>96</v>
      </c>
      <c r="D2052" s="703">
        <v>1</v>
      </c>
      <c r="E2052" s="688">
        <v>0</v>
      </c>
      <c r="F2052" s="685">
        <f>D2052-E2052</f>
        <v>1</v>
      </c>
      <c r="G2052" s="606"/>
      <c r="H2052" s="328">
        <f>F2052*G2052</f>
        <v>0</v>
      </c>
    </row>
    <row r="2053" spans="1:8" ht="43.5">
      <c r="A2053" s="605"/>
      <c r="B2053" s="602" t="s">
        <v>3522</v>
      </c>
      <c r="C2053" s="603" t="s">
        <v>96</v>
      </c>
      <c r="D2053" s="703">
        <v>1</v>
      </c>
      <c r="E2053" s="688">
        <v>0</v>
      </c>
      <c r="F2053" s="685">
        <f>D2053-E2053</f>
        <v>1</v>
      </c>
      <c r="G2053" s="606"/>
      <c r="H2053" s="328">
        <f>F2053*G2053</f>
        <v>0</v>
      </c>
    </row>
    <row r="2054" spans="1:8" ht="15">
      <c r="A2054" s="288"/>
      <c r="B2054" s="224"/>
      <c r="C2054" s="594"/>
      <c r="D2054" s="704"/>
      <c r="E2054" s="688"/>
      <c r="F2054" s="689"/>
      <c r="G2054" s="314"/>
      <c r="H2054" s="328"/>
    </row>
    <row r="2055" spans="1:8" ht="15">
      <c r="A2055" s="288"/>
      <c r="B2055" s="730" t="s">
        <v>3511</v>
      </c>
      <c r="C2055" s="715"/>
      <c r="D2055" s="715"/>
      <c r="E2055" s="715"/>
      <c r="F2055" s="715"/>
      <c r="G2055" s="715"/>
      <c r="H2055" s="397">
        <f>SUM(H2019:H2054)</f>
        <v>0</v>
      </c>
    </row>
    <row r="2056" ht="15">
      <c r="A2056" s="223"/>
    </row>
    <row r="2057" spans="1:8" ht="15">
      <c r="A2057" s="223"/>
      <c r="B2057" s="187" t="s">
        <v>2776</v>
      </c>
      <c r="H2057" s="397">
        <f>H61+H518+H784+H1005+H1135+H1208+H1255+H1310+H1380+H1435+H1612+H1658+H1714+H1846+H1870+H1937+H2014+H2055</f>
        <v>0</v>
      </c>
    </row>
  </sheetData>
  <sheetProtection selectLockedCells="1" selectUnlockedCells="1"/>
  <mergeCells count="4">
    <mergeCell ref="B1:H1"/>
    <mergeCell ref="B2019:H2019"/>
    <mergeCell ref="B2055:G2055"/>
    <mergeCell ref="B30:G30"/>
  </mergeCells>
  <printOptions/>
  <pageMargins left="0.7" right="0.7" top="1.025" bottom="0.75" header="0.3" footer="0.5118055555555555"/>
  <pageSetup horizontalDpi="300" verticalDpi="300" orientation="portrait" paperSize="9" scale="72" r:id="rId1"/>
  <headerFooter alignWithMargins="0">
    <oddHeader>&amp;L&amp;"Arial,Navadno"PINSS d.o.o., IndustrIjska cesta 
5000 NOVA GORICA
tel. 05 3334450&amp;C&amp;"Arial,Navadno"STROJNE INŠTALACIJE OBJEKT&amp;R&amp;"Arial,Navadno"OŠ DANILO LOKAR V AJDOVŠČINI
1. FAZA proj. št. 0568/11
2. FAZA proj. št. 0571/11</oddHeader>
  </headerFooter>
</worksheet>
</file>

<file path=xl/worksheets/sheet2.xml><?xml version="1.0" encoding="utf-8"?>
<worksheet xmlns="http://schemas.openxmlformats.org/spreadsheetml/2006/main" xmlns:r="http://schemas.openxmlformats.org/officeDocument/2006/relationships">
  <sheetPr>
    <tabColor indexed="22"/>
  </sheetPr>
  <dimension ref="A1:H19"/>
  <sheetViews>
    <sheetView view="pageBreakPreview" zoomScaleSheetLayoutView="100" zoomScalePageLayoutView="0" workbookViewId="0" topLeftCell="A1">
      <selection activeCell="G5" sqref="G5:G17"/>
    </sheetView>
  </sheetViews>
  <sheetFormatPr defaultColWidth="9.140625" defaultRowHeight="15"/>
  <cols>
    <col min="1" max="1" width="8.7109375" style="0" customWidth="1"/>
    <col min="2" max="2" width="47.57421875" style="0" customWidth="1"/>
    <col min="3" max="3" width="6.28125" style="24" customWidth="1"/>
    <col min="4" max="5" width="11.7109375" style="24" customWidth="1"/>
    <col min="6" max="6" width="11.7109375" style="25" customWidth="1"/>
    <col min="7" max="7" width="11.7109375" style="0" customWidth="1"/>
    <col min="8" max="8" width="11.7109375" style="319" customWidth="1"/>
  </cols>
  <sheetData>
    <row r="1" spans="1:8" ht="15">
      <c r="A1" s="519" t="s">
        <v>3687</v>
      </c>
      <c r="B1" s="520" t="s">
        <v>3688</v>
      </c>
      <c r="C1" s="521" t="s">
        <v>3681</v>
      </c>
      <c r="D1" s="522" t="s">
        <v>3686</v>
      </c>
      <c r="E1" s="522" t="s">
        <v>3685</v>
      </c>
      <c r="F1" s="523" t="s">
        <v>3682</v>
      </c>
      <c r="G1" s="524" t="s">
        <v>3683</v>
      </c>
      <c r="H1" s="525" t="s">
        <v>3684</v>
      </c>
    </row>
    <row r="2" spans="2:7" ht="15">
      <c r="B2" s="335"/>
      <c r="C2" s="336"/>
      <c r="D2" s="336"/>
      <c r="E2" s="336"/>
      <c r="G2" s="335"/>
    </row>
    <row r="3" spans="1:8" ht="15">
      <c r="A3" s="348">
        <v>0</v>
      </c>
      <c r="B3" s="337" t="s">
        <v>7</v>
      </c>
      <c r="C3" s="339"/>
      <c r="D3" s="339"/>
      <c r="E3" s="339"/>
      <c r="F3" s="340"/>
      <c r="G3" s="338"/>
      <c r="H3" s="333"/>
    </row>
    <row r="4" spans="1:7" ht="15">
      <c r="A4" s="335"/>
      <c r="B4" s="335"/>
      <c r="C4" s="336"/>
      <c r="D4" s="336"/>
      <c r="E4" s="336"/>
      <c r="G4" s="335"/>
    </row>
    <row r="5" spans="1:8" ht="43.5">
      <c r="A5" s="508" t="s">
        <v>19</v>
      </c>
      <c r="B5" s="509" t="s">
        <v>2777</v>
      </c>
      <c r="C5" s="466" t="s">
        <v>20</v>
      </c>
      <c r="D5" s="467">
        <v>1</v>
      </c>
      <c r="E5" s="467">
        <v>1</v>
      </c>
      <c r="F5" s="468">
        <f>D5-E5</f>
        <v>0</v>
      </c>
      <c r="G5" s="510"/>
      <c r="H5" s="328">
        <f>F5*G5</f>
        <v>0</v>
      </c>
    </row>
    <row r="6" spans="1:8" ht="15">
      <c r="A6" s="511"/>
      <c r="B6" s="511"/>
      <c r="C6" s="512"/>
      <c r="D6" s="513"/>
      <c r="E6" s="513"/>
      <c r="F6" s="514"/>
      <c r="G6" s="511"/>
      <c r="H6" s="328"/>
    </row>
    <row r="7" spans="1:8" ht="28.5">
      <c r="A7" s="508" t="s">
        <v>21</v>
      </c>
      <c r="B7" s="465" t="s">
        <v>2778</v>
      </c>
      <c r="C7" s="466" t="s">
        <v>20</v>
      </c>
      <c r="D7" s="467">
        <v>1</v>
      </c>
      <c r="E7" s="467">
        <v>1</v>
      </c>
      <c r="F7" s="468">
        <f>D7-E7</f>
        <v>0</v>
      </c>
      <c r="G7" s="510"/>
      <c r="H7" s="328">
        <f>F7*G7</f>
        <v>0</v>
      </c>
    </row>
    <row r="8" spans="1:8" ht="15">
      <c r="A8" s="515"/>
      <c r="B8" s="515"/>
      <c r="C8" s="466"/>
      <c r="D8" s="467"/>
      <c r="E8" s="467"/>
      <c r="F8" s="468"/>
      <c r="G8" s="516"/>
      <c r="H8" s="328"/>
    </row>
    <row r="9" spans="1:8" ht="28.5">
      <c r="A9" s="508" t="s">
        <v>22</v>
      </c>
      <c r="B9" s="465" t="s">
        <v>2844</v>
      </c>
      <c r="C9" s="466" t="s">
        <v>20</v>
      </c>
      <c r="D9" s="467">
        <v>1</v>
      </c>
      <c r="E9" s="467">
        <v>1</v>
      </c>
      <c r="F9" s="468">
        <f>D9-E9</f>
        <v>0</v>
      </c>
      <c r="G9" s="510"/>
      <c r="H9" s="328">
        <f>F9*G9</f>
        <v>0</v>
      </c>
    </row>
    <row r="10" spans="1:8" ht="15">
      <c r="A10" s="515"/>
      <c r="B10" s="515"/>
      <c r="C10" s="466"/>
      <c r="D10" s="467"/>
      <c r="E10" s="467"/>
      <c r="F10" s="468"/>
      <c r="G10" s="516"/>
      <c r="H10" s="328"/>
    </row>
    <row r="11" spans="1:8" ht="28.5">
      <c r="A11" s="508" t="s">
        <v>23</v>
      </c>
      <c r="B11" s="465" t="s">
        <v>2843</v>
      </c>
      <c r="C11" s="466" t="s">
        <v>20</v>
      </c>
      <c r="D11" s="467">
        <v>1</v>
      </c>
      <c r="E11" s="467">
        <v>0</v>
      </c>
      <c r="F11" s="468">
        <f>D11-E11</f>
        <v>1</v>
      </c>
      <c r="G11" s="510"/>
      <c r="H11" s="328">
        <f>F11*G11</f>
        <v>0</v>
      </c>
    </row>
    <row r="12" spans="1:8" ht="15">
      <c r="A12" s="515"/>
      <c r="B12" s="515"/>
      <c r="C12" s="466"/>
      <c r="D12" s="467"/>
      <c r="E12" s="467"/>
      <c r="F12" s="468"/>
      <c r="G12" s="516"/>
      <c r="H12" s="328"/>
    </row>
    <row r="13" spans="1:8" ht="99.75">
      <c r="A13" s="508" t="s">
        <v>24</v>
      </c>
      <c r="B13" s="465" t="s">
        <v>3473</v>
      </c>
      <c r="C13" s="466" t="s">
        <v>20</v>
      </c>
      <c r="D13" s="467">
        <v>1</v>
      </c>
      <c r="E13" s="467">
        <v>0.38</v>
      </c>
      <c r="F13" s="468">
        <f>D13-E13</f>
        <v>0.62</v>
      </c>
      <c r="G13" s="510"/>
      <c r="H13" s="328">
        <f>F13*G13</f>
        <v>0</v>
      </c>
    </row>
    <row r="14" spans="1:8" ht="15">
      <c r="A14" s="508"/>
      <c r="B14" s="465"/>
      <c r="C14" s="466"/>
      <c r="D14" s="467"/>
      <c r="E14" s="467"/>
      <c r="F14" s="468"/>
      <c r="G14" s="517"/>
      <c r="H14" s="328"/>
    </row>
    <row r="15" spans="1:8" ht="57">
      <c r="A15" s="508" t="s">
        <v>3474</v>
      </c>
      <c r="B15" s="465" t="s">
        <v>3661</v>
      </c>
      <c r="C15" s="466" t="s">
        <v>303</v>
      </c>
      <c r="D15" s="467">
        <v>0</v>
      </c>
      <c r="E15" s="467">
        <v>0</v>
      </c>
      <c r="F15" s="468">
        <v>1</v>
      </c>
      <c r="G15" s="518"/>
      <c r="H15" s="328">
        <f>F15*G15</f>
        <v>0</v>
      </c>
    </row>
    <row r="16" spans="1:8" ht="15">
      <c r="A16" s="508"/>
      <c r="B16" s="465"/>
      <c r="C16" s="466"/>
      <c r="D16" s="467"/>
      <c r="E16" s="467"/>
      <c r="F16" s="468"/>
      <c r="G16" s="517"/>
      <c r="H16" s="328"/>
    </row>
    <row r="17" spans="1:8" ht="42.75">
      <c r="A17" s="508" t="s">
        <v>3662</v>
      </c>
      <c r="B17" s="465" t="s">
        <v>3475</v>
      </c>
      <c r="C17" s="466" t="s">
        <v>303</v>
      </c>
      <c r="D17" s="467">
        <v>0</v>
      </c>
      <c r="E17" s="467">
        <v>0</v>
      </c>
      <c r="F17" s="468">
        <v>1</v>
      </c>
      <c r="G17" s="510"/>
      <c r="H17" s="328">
        <f>F17*G17</f>
        <v>0</v>
      </c>
    </row>
    <row r="18" spans="1:7" ht="15">
      <c r="A18" s="28"/>
      <c r="B18" s="29"/>
      <c r="C18" s="341"/>
      <c r="D18" s="341"/>
      <c r="E18" s="341"/>
      <c r="F18" s="342"/>
      <c r="G18" s="31"/>
    </row>
    <row r="19" spans="1:8" ht="15">
      <c r="A19" s="27"/>
      <c r="B19" s="32" t="s">
        <v>25</v>
      </c>
      <c r="C19" s="347"/>
      <c r="D19" s="343"/>
      <c r="E19" s="343"/>
      <c r="F19" s="344"/>
      <c r="G19" s="345"/>
      <c r="H19" s="315">
        <f>SUM(H5:H18)</f>
        <v>0</v>
      </c>
    </row>
  </sheetData>
  <sheetProtection selectLockedCells="1" selectUnlockedCells="1"/>
  <printOptions/>
  <pageMargins left="0.7" right="0.7" top="0.9416666666666667" bottom="0.75" header="0.3" footer="0.5118055555555555"/>
  <pageSetup horizontalDpi="300" verticalDpi="300" orientation="portrait" paperSize="9" scale="72" r:id="rId1"/>
  <headerFooter alignWithMargins="0">
    <oddHeader>&amp;L&amp;"Arial,Navadno"ARHIKON d.o.o., Tovarniška cesta 2a
5270 AJDOVŠČINA
te. 05 36 64 200&amp;C&amp;"Arial,Navadno"SPLOŠNA DELA&amp;R&amp;"Arial,Navadno"OSNOVNA ŠOLA DANILO LOKAR
V AJDOVŠČINI</oddHeader>
  </headerFooter>
</worksheet>
</file>

<file path=xl/worksheets/sheet3.xml><?xml version="1.0" encoding="utf-8"?>
<worksheet xmlns="http://schemas.openxmlformats.org/spreadsheetml/2006/main" xmlns:r="http://schemas.openxmlformats.org/officeDocument/2006/relationships">
  <dimension ref="A1:L353"/>
  <sheetViews>
    <sheetView view="pageBreakPreview" zoomScaleSheetLayoutView="100" zoomScalePageLayoutView="0" workbookViewId="0" topLeftCell="A1">
      <selection activeCell="G341" sqref="G341:G351"/>
    </sheetView>
  </sheetViews>
  <sheetFormatPr defaultColWidth="9.140625" defaultRowHeight="15"/>
  <cols>
    <col min="1" max="1" width="8.8515625" style="33" customWidth="1"/>
    <col min="2" max="2" width="46.28125" style="34" customWidth="1"/>
    <col min="3" max="3" width="6.28125" style="358" customWidth="1"/>
    <col min="4" max="5" width="11.7109375" style="35" customWidth="1"/>
    <col min="6" max="6" width="11.7109375" style="36" customWidth="1"/>
    <col min="7" max="7" width="11.7109375" style="35" customWidth="1"/>
    <col min="8" max="8" width="11.7109375" style="319" customWidth="1"/>
    <col min="10" max="10" width="12.7109375" style="0" customWidth="1"/>
    <col min="11" max="11" width="12.8515625" style="0" customWidth="1"/>
  </cols>
  <sheetData>
    <row r="1" spans="1:7" ht="15.75">
      <c r="A1" s="41" t="s">
        <v>26</v>
      </c>
      <c r="B1" s="42" t="s">
        <v>27</v>
      </c>
      <c r="C1" s="351"/>
      <c r="D1" s="349"/>
      <c r="E1" s="38"/>
      <c r="F1" s="39"/>
      <c r="G1" s="40"/>
    </row>
    <row r="2" spans="1:7" ht="15.75">
      <c r="A2" s="41"/>
      <c r="B2" s="42"/>
      <c r="C2" s="351"/>
      <c r="D2" s="38"/>
      <c r="E2" s="38"/>
      <c r="F2" s="43"/>
      <c r="G2" s="40"/>
    </row>
    <row r="3" spans="1:8" ht="15">
      <c r="A3" s="44" t="s">
        <v>28</v>
      </c>
      <c r="B3" s="45" t="s">
        <v>29</v>
      </c>
      <c r="C3" s="352"/>
      <c r="D3" s="46"/>
      <c r="E3" s="46"/>
      <c r="F3" s="47"/>
      <c r="G3" s="48"/>
      <c r="H3" s="316">
        <f>H22</f>
        <v>0</v>
      </c>
    </row>
    <row r="4" spans="1:8" ht="15">
      <c r="A4" s="44" t="s">
        <v>3640</v>
      </c>
      <c r="B4" s="45" t="s">
        <v>3641</v>
      </c>
      <c r="C4" s="352"/>
      <c r="D4" s="46"/>
      <c r="E4" s="46"/>
      <c r="F4" s="47"/>
      <c r="G4" s="48"/>
      <c r="H4" s="316">
        <f>H34</f>
        <v>0</v>
      </c>
    </row>
    <row r="5" spans="1:8" ht="15">
      <c r="A5" s="44" t="s">
        <v>30</v>
      </c>
      <c r="B5" s="45" t="s">
        <v>31</v>
      </c>
      <c r="C5" s="352"/>
      <c r="D5" s="46"/>
      <c r="E5" s="46"/>
      <c r="F5" s="47"/>
      <c r="G5" s="48"/>
      <c r="H5" s="316">
        <f>H67</f>
        <v>0</v>
      </c>
    </row>
    <row r="6" spans="1:8" ht="15">
      <c r="A6" s="44" t="s">
        <v>32</v>
      </c>
      <c r="B6" s="45" t="s">
        <v>33</v>
      </c>
      <c r="C6" s="352"/>
      <c r="D6" s="46"/>
      <c r="E6" s="46"/>
      <c r="F6" s="47"/>
      <c r="G6" s="48"/>
      <c r="H6" s="316">
        <f>H142</f>
        <v>0</v>
      </c>
    </row>
    <row r="7" spans="1:8" ht="15">
      <c r="A7" s="44" t="s">
        <v>34</v>
      </c>
      <c r="B7" s="45" t="s">
        <v>35</v>
      </c>
      <c r="C7" s="352"/>
      <c r="D7" s="46"/>
      <c r="E7" s="46"/>
      <c r="F7" s="47"/>
      <c r="G7" s="48"/>
      <c r="H7" s="316">
        <f>H205</f>
        <v>0</v>
      </c>
    </row>
    <row r="8" spans="1:8" ht="15">
      <c r="A8" s="44" t="s">
        <v>36</v>
      </c>
      <c r="B8" s="45" t="s">
        <v>37</v>
      </c>
      <c r="C8" s="352"/>
      <c r="D8" s="46"/>
      <c r="E8" s="46"/>
      <c r="F8" s="47"/>
      <c r="G8" s="48"/>
      <c r="H8" s="316">
        <f>H262</f>
        <v>0</v>
      </c>
    </row>
    <row r="9" spans="1:8" ht="15">
      <c r="A9" s="44" t="s">
        <v>38</v>
      </c>
      <c r="B9" s="45" t="s">
        <v>39</v>
      </c>
      <c r="C9" s="352"/>
      <c r="D9" s="46"/>
      <c r="E9" s="46"/>
      <c r="F9" s="47"/>
      <c r="G9" s="48"/>
      <c r="H9" s="316">
        <f>H304</f>
        <v>0</v>
      </c>
    </row>
    <row r="10" spans="1:8" ht="15">
      <c r="A10" s="44" t="s">
        <v>40</v>
      </c>
      <c r="B10" s="45" t="s">
        <v>41</v>
      </c>
      <c r="C10" s="352"/>
      <c r="D10" s="46"/>
      <c r="E10" s="46"/>
      <c r="F10" s="47"/>
      <c r="G10" s="48"/>
      <c r="H10" s="316">
        <f>H353</f>
        <v>0</v>
      </c>
    </row>
    <row r="11" spans="1:8" ht="15">
      <c r="A11" s="49"/>
      <c r="B11" s="50"/>
      <c r="C11" s="353"/>
      <c r="D11" s="51"/>
      <c r="E11" s="51"/>
      <c r="F11" s="52"/>
      <c r="G11" s="53"/>
      <c r="H11" s="316"/>
    </row>
    <row r="12" spans="1:8" ht="15.75">
      <c r="A12" s="54"/>
      <c r="B12" s="42" t="s">
        <v>42</v>
      </c>
      <c r="C12" s="351"/>
      <c r="D12" s="55"/>
      <c r="E12" s="55"/>
      <c r="F12" s="56"/>
      <c r="G12" s="40"/>
      <c r="H12" s="317">
        <f>SUM(H3:H10)</f>
        <v>0</v>
      </c>
    </row>
    <row r="13" spans="1:7" ht="15">
      <c r="A13" s="54"/>
      <c r="B13" s="37"/>
      <c r="C13" s="351"/>
      <c r="D13" s="55"/>
      <c r="E13" s="55"/>
      <c r="F13" s="56"/>
      <c r="G13" s="40"/>
    </row>
    <row r="14" spans="1:7" ht="15">
      <c r="A14" s="54"/>
      <c r="B14" s="37"/>
      <c r="C14" s="351"/>
      <c r="D14" s="55"/>
      <c r="E14" s="55"/>
      <c r="F14" s="56"/>
      <c r="G14" s="40"/>
    </row>
    <row r="15" spans="1:8" ht="15">
      <c r="A15" s="519" t="s">
        <v>3687</v>
      </c>
      <c r="B15" s="520" t="s">
        <v>3688</v>
      </c>
      <c r="C15" s="521" t="s">
        <v>3681</v>
      </c>
      <c r="D15" s="522" t="s">
        <v>3686</v>
      </c>
      <c r="E15" s="522" t="s">
        <v>3685</v>
      </c>
      <c r="F15" s="523" t="s">
        <v>3682</v>
      </c>
      <c r="G15" s="524" t="s">
        <v>3683</v>
      </c>
      <c r="H15" s="525" t="s">
        <v>3684</v>
      </c>
    </row>
    <row r="16" spans="1:8" ht="15">
      <c r="A16" s="359" t="s">
        <v>28</v>
      </c>
      <c r="B16" s="360" t="s">
        <v>29</v>
      </c>
      <c r="C16" s="339"/>
      <c r="D16" s="361"/>
      <c r="E16" s="361"/>
      <c r="F16" s="362"/>
      <c r="G16" s="363"/>
      <c r="H16" s="364"/>
    </row>
    <row r="17" spans="1:7" ht="15">
      <c r="A17" s="59"/>
      <c r="B17" s="16"/>
      <c r="C17" s="354"/>
      <c r="D17" s="60"/>
      <c r="E17" s="60"/>
      <c r="F17" s="61"/>
      <c r="G17" s="62"/>
    </row>
    <row r="18" spans="1:8" ht="28.5">
      <c r="A18" s="59" t="s">
        <v>43</v>
      </c>
      <c r="B18" s="16" t="s">
        <v>44</v>
      </c>
      <c r="C18" s="354" t="s">
        <v>45</v>
      </c>
      <c r="D18" s="63">
        <v>0</v>
      </c>
      <c r="E18" s="63">
        <v>0</v>
      </c>
      <c r="F18" s="39">
        <f>D18-E18</f>
        <v>0</v>
      </c>
      <c r="G18" s="64"/>
      <c r="H18" s="319">
        <f>F18*G18</f>
        <v>0</v>
      </c>
    </row>
    <row r="19" spans="1:7" ht="15">
      <c r="A19" s="59"/>
      <c r="B19" s="16"/>
      <c r="C19" s="354"/>
      <c r="D19" s="63"/>
      <c r="E19" s="63"/>
      <c r="F19" s="39"/>
      <c r="G19" s="60"/>
    </row>
    <row r="20" spans="1:8" ht="15">
      <c r="A20" s="59" t="s">
        <v>46</v>
      </c>
      <c r="B20" s="16" t="s">
        <v>47</v>
      </c>
      <c r="C20" s="354" t="s">
        <v>20</v>
      </c>
      <c r="D20" s="63">
        <v>0</v>
      </c>
      <c r="E20" s="63">
        <v>0</v>
      </c>
      <c r="F20" s="39">
        <f>D20-E20</f>
        <v>0</v>
      </c>
      <c r="G20" s="64"/>
      <c r="H20" s="319">
        <f>F20*G20</f>
        <v>0</v>
      </c>
    </row>
    <row r="21" spans="1:7" ht="15">
      <c r="A21" s="59"/>
      <c r="B21" s="16"/>
      <c r="C21" s="354"/>
      <c r="D21" s="63"/>
      <c r="E21" s="63"/>
      <c r="F21" s="39"/>
      <c r="G21" s="60"/>
    </row>
    <row r="22" spans="1:8" ht="15">
      <c r="A22" s="59"/>
      <c r="B22" s="58" t="s">
        <v>48</v>
      </c>
      <c r="C22" s="354"/>
      <c r="D22" s="63"/>
      <c r="E22" s="63"/>
      <c r="F22" s="39"/>
      <c r="G22" s="60"/>
      <c r="H22" s="368">
        <f>SUM(H18:H20)</f>
        <v>0</v>
      </c>
    </row>
    <row r="23" spans="1:8" ht="15">
      <c r="A23" s="59"/>
      <c r="B23" s="58"/>
      <c r="C23" s="354"/>
      <c r="D23" s="63"/>
      <c r="E23" s="63"/>
      <c r="F23" s="39"/>
      <c r="G23" s="60"/>
      <c r="H23" s="368"/>
    </row>
    <row r="24" spans="1:8" ht="15">
      <c r="A24" s="359" t="s">
        <v>3640</v>
      </c>
      <c r="B24" s="360" t="s">
        <v>3641</v>
      </c>
      <c r="C24" s="339"/>
      <c r="D24" s="361"/>
      <c r="E24" s="361"/>
      <c r="F24" s="362"/>
      <c r="G24" s="363"/>
      <c r="H24" s="364"/>
    </row>
    <row r="25" spans="1:8" ht="15">
      <c r="A25" s="88"/>
      <c r="B25" s="68"/>
      <c r="C25" s="355"/>
      <c r="D25" s="63"/>
      <c r="E25" s="63"/>
      <c r="F25" s="39"/>
      <c r="G25" s="526"/>
      <c r="H25" s="328"/>
    </row>
    <row r="26" spans="1:8" ht="28.5">
      <c r="A26" s="88" t="s">
        <v>3642</v>
      </c>
      <c r="B26" s="68" t="s">
        <v>3643</v>
      </c>
      <c r="C26" s="355" t="s">
        <v>304</v>
      </c>
      <c r="D26" s="63">
        <v>7.5</v>
      </c>
      <c r="E26" s="63">
        <v>7.5</v>
      </c>
      <c r="F26" s="39">
        <f>D26-E26</f>
        <v>0</v>
      </c>
      <c r="G26" s="85"/>
      <c r="H26" s="328">
        <f>F26*G26</f>
        <v>0</v>
      </c>
    </row>
    <row r="27" spans="1:8" ht="15">
      <c r="A27" s="88"/>
      <c r="B27" s="68"/>
      <c r="C27" s="355"/>
      <c r="D27" s="63"/>
      <c r="E27" s="63"/>
      <c r="F27" s="39"/>
      <c r="G27" s="63"/>
      <c r="H27" s="328"/>
    </row>
    <row r="28" spans="1:8" ht="42.75">
      <c r="A28" s="88" t="s">
        <v>3644</v>
      </c>
      <c r="B28" s="68" t="s">
        <v>3645</v>
      </c>
      <c r="C28" s="355" t="s">
        <v>61</v>
      </c>
      <c r="D28" s="63">
        <v>27</v>
      </c>
      <c r="E28" s="63">
        <v>27</v>
      </c>
      <c r="F28" s="39">
        <f>D28-E28</f>
        <v>0</v>
      </c>
      <c r="G28" s="85"/>
      <c r="H28" s="328">
        <f>F28*G28</f>
        <v>0</v>
      </c>
    </row>
    <row r="29" spans="1:8" ht="15">
      <c r="A29" s="88"/>
      <c r="B29" s="68"/>
      <c r="C29" s="355"/>
      <c r="D29" s="63"/>
      <c r="E29" s="63"/>
      <c r="F29" s="39"/>
      <c r="G29" s="63"/>
      <c r="H29" s="328"/>
    </row>
    <row r="30" spans="1:8" ht="42.75">
      <c r="A30" s="88" t="s">
        <v>3646</v>
      </c>
      <c r="B30" s="68" t="s">
        <v>3647</v>
      </c>
      <c r="C30" s="355" t="s">
        <v>303</v>
      </c>
      <c r="D30" s="63">
        <v>1</v>
      </c>
      <c r="E30" s="63">
        <v>1</v>
      </c>
      <c r="F30" s="39">
        <f>D30-E30</f>
        <v>0</v>
      </c>
      <c r="G30" s="85"/>
      <c r="H30" s="328">
        <f>F30*G30</f>
        <v>0</v>
      </c>
    </row>
    <row r="31" spans="1:8" ht="15">
      <c r="A31" s="88"/>
      <c r="B31" s="68"/>
      <c r="C31" s="355"/>
      <c r="D31" s="63"/>
      <c r="E31" s="63"/>
      <c r="F31" s="39"/>
      <c r="G31" s="63"/>
      <c r="H31" s="328"/>
    </row>
    <row r="32" spans="1:8" ht="57">
      <c r="A32" s="88" t="s">
        <v>3648</v>
      </c>
      <c r="B32" s="68" t="s">
        <v>3649</v>
      </c>
      <c r="C32" s="355" t="s">
        <v>303</v>
      </c>
      <c r="D32" s="63">
        <v>1</v>
      </c>
      <c r="E32" s="63">
        <v>1</v>
      </c>
      <c r="F32" s="39">
        <f>D32-E32</f>
        <v>0</v>
      </c>
      <c r="G32" s="85"/>
      <c r="H32" s="328">
        <f>F32*G32</f>
        <v>0</v>
      </c>
    </row>
    <row r="33" spans="1:8" ht="15">
      <c r="A33" s="88"/>
      <c r="B33" s="68"/>
      <c r="C33" s="355"/>
      <c r="D33" s="63"/>
      <c r="E33" s="63"/>
      <c r="F33" s="39"/>
      <c r="G33" s="63"/>
      <c r="H33" s="328"/>
    </row>
    <row r="34" spans="1:8" ht="15">
      <c r="A34" s="59"/>
      <c r="B34" s="502" t="s">
        <v>3650</v>
      </c>
      <c r="C34" s="354"/>
      <c r="D34" s="63"/>
      <c r="E34" s="63"/>
      <c r="F34" s="39"/>
      <c r="G34" s="60"/>
      <c r="H34" s="368">
        <f>SUM(H26:H33)</f>
        <v>0</v>
      </c>
    </row>
    <row r="35" spans="1:8" ht="15">
      <c r="A35" s="59"/>
      <c r="B35" s="58"/>
      <c r="C35" s="354"/>
      <c r="D35" s="63"/>
      <c r="E35" s="63"/>
      <c r="F35" s="39"/>
      <c r="G35" s="60"/>
      <c r="H35" s="368"/>
    </row>
    <row r="36" spans="1:7" ht="15">
      <c r="A36" s="59" t="s">
        <v>49</v>
      </c>
      <c r="B36" s="16" t="s">
        <v>50</v>
      </c>
      <c r="C36" s="354" t="s">
        <v>51</v>
      </c>
      <c r="D36" s="63"/>
      <c r="E36" s="63"/>
      <c r="F36" s="39"/>
      <c r="G36" s="60"/>
    </row>
    <row r="37" spans="1:8" ht="15">
      <c r="A37" s="359" t="s">
        <v>30</v>
      </c>
      <c r="B37" s="360" t="s">
        <v>52</v>
      </c>
      <c r="C37" s="365" t="s">
        <v>51</v>
      </c>
      <c r="D37" s="366"/>
      <c r="E37" s="366"/>
      <c r="F37" s="367"/>
      <c r="G37" s="366"/>
      <c r="H37" s="333"/>
    </row>
    <row r="38" spans="1:7" ht="15">
      <c r="A38" s="59" t="s">
        <v>49</v>
      </c>
      <c r="B38" s="16" t="s">
        <v>50</v>
      </c>
      <c r="C38" s="354" t="s">
        <v>51</v>
      </c>
      <c r="D38" s="63"/>
      <c r="E38" s="63"/>
      <c r="F38" s="39"/>
      <c r="G38" s="60"/>
    </row>
    <row r="39" spans="1:8" ht="30.75" customHeight="1">
      <c r="A39" s="65" t="s">
        <v>53</v>
      </c>
      <c r="B39" s="66" t="s">
        <v>54</v>
      </c>
      <c r="C39" s="354" t="s">
        <v>20</v>
      </c>
      <c r="D39" s="63">
        <v>30</v>
      </c>
      <c r="E39" s="63">
        <v>30</v>
      </c>
      <c r="F39" s="39">
        <f>D39-E39</f>
        <v>0</v>
      </c>
      <c r="G39" s="64"/>
      <c r="H39" s="319">
        <f>F39*G39</f>
        <v>0</v>
      </c>
    </row>
    <row r="40" spans="1:7" ht="15">
      <c r="A40" s="59"/>
      <c r="B40" s="16"/>
      <c r="C40" s="354"/>
      <c r="D40" s="63"/>
      <c r="E40" s="63"/>
      <c r="F40" s="39"/>
      <c r="G40" s="60"/>
    </row>
    <row r="41" spans="1:8" ht="28.5">
      <c r="A41" s="59" t="s">
        <v>55</v>
      </c>
      <c r="B41" s="527" t="s">
        <v>2845</v>
      </c>
      <c r="C41" s="354" t="s">
        <v>56</v>
      </c>
      <c r="D41" s="63">
        <v>0</v>
      </c>
      <c r="E41" s="63">
        <v>0</v>
      </c>
      <c r="F41" s="39">
        <f>D41-E41</f>
        <v>0</v>
      </c>
      <c r="G41" s="64"/>
      <c r="H41" s="319">
        <f>F41*G41</f>
        <v>0</v>
      </c>
    </row>
    <row r="42" spans="1:7" ht="15">
      <c r="A42" s="59"/>
      <c r="B42" s="68"/>
      <c r="C42" s="354"/>
      <c r="D42" s="60"/>
      <c r="E42" s="60"/>
      <c r="F42" s="61"/>
      <c r="G42" s="60"/>
    </row>
    <row r="43" spans="1:8" ht="57">
      <c r="A43" s="59" t="s">
        <v>57</v>
      </c>
      <c r="B43" s="68" t="s">
        <v>2846</v>
      </c>
      <c r="C43" s="354" t="s">
        <v>56</v>
      </c>
      <c r="D43" s="63">
        <v>1300</v>
      </c>
      <c r="E43" s="63">
        <v>1300</v>
      </c>
      <c r="F43" s="39">
        <f>D43-E43</f>
        <v>0</v>
      </c>
      <c r="G43" s="64"/>
      <c r="H43" s="319">
        <f>F43*G43</f>
        <v>0</v>
      </c>
    </row>
    <row r="44" spans="1:7" ht="15">
      <c r="A44" s="59"/>
      <c r="B44" s="71"/>
      <c r="C44" s="354"/>
      <c r="D44" s="60"/>
      <c r="E44" s="60"/>
      <c r="F44" s="61"/>
      <c r="G44" s="60"/>
    </row>
    <row r="45" spans="1:8" ht="28.5">
      <c r="A45" s="59" t="s">
        <v>58</v>
      </c>
      <c r="B45" s="68" t="s">
        <v>2847</v>
      </c>
      <c r="C45" s="354" t="s">
        <v>45</v>
      </c>
      <c r="D45" s="60">
        <v>3536</v>
      </c>
      <c r="E45" s="60">
        <v>3536</v>
      </c>
      <c r="F45" s="39">
        <f>D45-E45</f>
        <v>0</v>
      </c>
      <c r="G45" s="64"/>
      <c r="H45" s="319">
        <f>F45*G45</f>
        <v>0</v>
      </c>
    </row>
    <row r="46" spans="1:7" ht="15">
      <c r="A46" s="59"/>
      <c r="B46" s="68"/>
      <c r="C46" s="354"/>
      <c r="D46" s="60"/>
      <c r="E46" s="60"/>
      <c r="F46" s="61"/>
      <c r="G46" s="60"/>
    </row>
    <row r="47" spans="1:8" ht="28.5">
      <c r="A47" s="59" t="s">
        <v>59</v>
      </c>
      <c r="B47" s="68" t="s">
        <v>2848</v>
      </c>
      <c r="C47" s="354" t="s">
        <v>56</v>
      </c>
      <c r="D47" s="60">
        <v>944</v>
      </c>
      <c r="E47" s="60">
        <v>944</v>
      </c>
      <c r="F47" s="39">
        <f>D47-E47</f>
        <v>0</v>
      </c>
      <c r="G47" s="64"/>
      <c r="H47" s="319">
        <f>F47*G47</f>
        <v>0</v>
      </c>
    </row>
    <row r="48" spans="1:7" ht="15">
      <c r="A48" s="59"/>
      <c r="B48" s="71"/>
      <c r="C48" s="354"/>
      <c r="D48" s="60"/>
      <c r="E48" s="60"/>
      <c r="F48" s="61"/>
      <c r="G48" s="60"/>
    </row>
    <row r="49" spans="1:8" ht="20.25" customHeight="1">
      <c r="A49" s="65" t="s">
        <v>60</v>
      </c>
      <c r="B49" s="528" t="s">
        <v>2849</v>
      </c>
      <c r="C49" s="354" t="s">
        <v>61</v>
      </c>
      <c r="D49" s="60">
        <v>2977.4</v>
      </c>
      <c r="E49" s="60">
        <v>2977.4</v>
      </c>
      <c r="F49" s="39">
        <f>D49-E49</f>
        <v>0</v>
      </c>
      <c r="G49" s="64"/>
      <c r="H49" s="319">
        <f>F49*G49</f>
        <v>0</v>
      </c>
    </row>
    <row r="50" spans="1:7" ht="15">
      <c r="A50" s="59"/>
      <c r="B50" s="68"/>
      <c r="C50" s="354"/>
      <c r="D50" s="60"/>
      <c r="E50" s="60"/>
      <c r="F50" s="61"/>
      <c r="G50" s="60"/>
    </row>
    <row r="51" spans="1:8" ht="42.75">
      <c r="A51" s="59" t="s">
        <v>62</v>
      </c>
      <c r="B51" s="68" t="s">
        <v>2850</v>
      </c>
      <c r="C51" s="354" t="s">
        <v>56</v>
      </c>
      <c r="D51" s="60">
        <v>443</v>
      </c>
      <c r="E51" s="60">
        <v>443</v>
      </c>
      <c r="F51" s="39">
        <f>D51-E51</f>
        <v>0</v>
      </c>
      <c r="G51" s="64"/>
      <c r="H51" s="319">
        <f>F51*G51</f>
        <v>0</v>
      </c>
    </row>
    <row r="52" spans="1:7" ht="15">
      <c r="A52" s="59"/>
      <c r="B52" s="68"/>
      <c r="C52" s="354"/>
      <c r="D52" s="60"/>
      <c r="E52" s="60"/>
      <c r="F52" s="61"/>
      <c r="G52" s="60"/>
    </row>
    <row r="53" spans="1:8" ht="28.5">
      <c r="A53" s="59" t="s">
        <v>63</v>
      </c>
      <c r="B53" s="68" t="s">
        <v>2851</v>
      </c>
      <c r="C53" s="354" t="s">
        <v>45</v>
      </c>
      <c r="D53" s="60">
        <v>2977.4</v>
      </c>
      <c r="E53" s="60">
        <v>2977.4</v>
      </c>
      <c r="F53" s="39">
        <f>D53-E53</f>
        <v>0</v>
      </c>
      <c r="G53" s="64"/>
      <c r="H53" s="319">
        <f>F53*G53</f>
        <v>0</v>
      </c>
    </row>
    <row r="54" spans="1:7" ht="15">
      <c r="A54" s="59"/>
      <c r="B54" s="68"/>
      <c r="C54" s="354"/>
      <c r="D54" s="60"/>
      <c r="E54" s="60"/>
      <c r="F54" s="61"/>
      <c r="G54" s="60"/>
    </row>
    <row r="55" spans="1:8" ht="85.5">
      <c r="A55" s="65" t="s">
        <v>64</v>
      </c>
      <c r="B55" s="528" t="s">
        <v>2852</v>
      </c>
      <c r="C55" s="354" t="s">
        <v>65</v>
      </c>
      <c r="D55" s="60">
        <v>209.1</v>
      </c>
      <c r="E55" s="60">
        <v>209.1</v>
      </c>
      <c r="F55" s="39">
        <f>D55-E55</f>
        <v>0</v>
      </c>
      <c r="G55" s="64"/>
      <c r="H55" s="319">
        <f>F55*G55</f>
        <v>0</v>
      </c>
    </row>
    <row r="56" spans="1:7" ht="15">
      <c r="A56" s="59"/>
      <c r="B56" s="68"/>
      <c r="C56" s="354"/>
      <c r="D56" s="60"/>
      <c r="E56" s="60"/>
      <c r="F56" s="61"/>
      <c r="G56" s="60"/>
    </row>
    <row r="57" spans="1:8" ht="42.75">
      <c r="A57" s="65" t="s">
        <v>66</v>
      </c>
      <c r="B57" s="528" t="s">
        <v>2853</v>
      </c>
      <c r="C57" s="354" t="s">
        <v>61</v>
      </c>
      <c r="D57" s="60">
        <v>371.8</v>
      </c>
      <c r="E57" s="60">
        <v>371.8</v>
      </c>
      <c r="F57" s="39">
        <f>D57-E57</f>
        <v>0</v>
      </c>
      <c r="G57" s="64"/>
      <c r="H57" s="319">
        <f>F57*G57</f>
        <v>0</v>
      </c>
    </row>
    <row r="58" spans="1:7" ht="15">
      <c r="A58" s="59"/>
      <c r="B58" s="68"/>
      <c r="C58" s="354"/>
      <c r="D58" s="60"/>
      <c r="E58" s="60"/>
      <c r="F58" s="61"/>
      <c r="G58" s="60"/>
    </row>
    <row r="59" spans="1:8" ht="15">
      <c r="A59" s="65" t="s">
        <v>67</v>
      </c>
      <c r="B59" s="528" t="s">
        <v>68</v>
      </c>
      <c r="C59" s="354" t="s">
        <v>65</v>
      </c>
      <c r="D59" s="60">
        <v>12</v>
      </c>
      <c r="E59" s="60">
        <v>12</v>
      </c>
      <c r="F59" s="39">
        <f>D59-E59</f>
        <v>0</v>
      </c>
      <c r="G59" s="64"/>
      <c r="H59" s="319">
        <f>F59*G59</f>
        <v>0</v>
      </c>
    </row>
    <row r="60" spans="1:7" ht="15">
      <c r="A60" s="59"/>
      <c r="B60" s="68"/>
      <c r="C60" s="354"/>
      <c r="D60" s="60"/>
      <c r="E60" s="60"/>
      <c r="F60" s="61"/>
      <c r="G60" s="60"/>
    </row>
    <row r="61" spans="1:8" ht="28.5">
      <c r="A61" s="65" t="s">
        <v>69</v>
      </c>
      <c r="B61" s="528" t="s">
        <v>2854</v>
      </c>
      <c r="C61" s="354" t="s">
        <v>61</v>
      </c>
      <c r="D61" s="60">
        <v>11.2</v>
      </c>
      <c r="E61" s="60">
        <v>11.2</v>
      </c>
      <c r="F61" s="39">
        <f>D61-E61</f>
        <v>0</v>
      </c>
      <c r="G61" s="64"/>
      <c r="H61" s="319">
        <f>F61*G61</f>
        <v>0</v>
      </c>
    </row>
    <row r="62" spans="1:7" ht="15">
      <c r="A62" s="59"/>
      <c r="B62" s="68"/>
      <c r="C62" s="354"/>
      <c r="D62" s="60"/>
      <c r="E62" s="60"/>
      <c r="F62" s="61"/>
      <c r="G62" s="60"/>
    </row>
    <row r="63" spans="1:8" ht="71.25">
      <c r="A63" s="65" t="s">
        <v>70</v>
      </c>
      <c r="B63" s="528" t="s">
        <v>2855</v>
      </c>
      <c r="C63" s="354" t="s">
        <v>65</v>
      </c>
      <c r="D63" s="60">
        <v>64.4</v>
      </c>
      <c r="E63" s="60">
        <v>64.4</v>
      </c>
      <c r="F63" s="39">
        <f>D63-E63</f>
        <v>0</v>
      </c>
      <c r="G63" s="64"/>
      <c r="H63" s="319">
        <f>F63*G63</f>
        <v>0</v>
      </c>
    </row>
    <row r="64" spans="1:7" ht="15">
      <c r="A64" s="59"/>
      <c r="B64" s="68"/>
      <c r="C64" s="354"/>
      <c r="D64" s="60"/>
      <c r="E64" s="60"/>
      <c r="F64" s="61"/>
      <c r="G64" s="60"/>
    </row>
    <row r="65" spans="1:8" ht="42.75">
      <c r="A65" s="65" t="s">
        <v>71</v>
      </c>
      <c r="B65" s="528" t="s">
        <v>2856</v>
      </c>
      <c r="C65" s="354" t="s">
        <v>65</v>
      </c>
      <c r="D65" s="60">
        <v>500</v>
      </c>
      <c r="E65" s="60">
        <v>500</v>
      </c>
      <c r="F65" s="39">
        <f>D65-E65</f>
        <v>0</v>
      </c>
      <c r="G65" s="64"/>
      <c r="H65" s="319">
        <f>F65*G65</f>
        <v>0</v>
      </c>
    </row>
    <row r="66" spans="1:7" ht="15">
      <c r="A66" s="59"/>
      <c r="B66" s="16"/>
      <c r="C66" s="354"/>
      <c r="D66" s="60"/>
      <c r="E66" s="60"/>
      <c r="F66" s="61"/>
      <c r="G66" s="60"/>
    </row>
    <row r="67" spans="1:8" ht="15">
      <c r="A67" s="59"/>
      <c r="B67" s="58" t="s">
        <v>72</v>
      </c>
      <c r="C67" s="354"/>
      <c r="D67" s="60"/>
      <c r="E67" s="60"/>
      <c r="F67" s="61"/>
      <c r="G67" s="60"/>
      <c r="H67" s="318">
        <f>SUM(H39:H66)</f>
        <v>0</v>
      </c>
    </row>
    <row r="68" spans="1:7" ht="15">
      <c r="A68" s="59"/>
      <c r="B68" s="16"/>
      <c r="C68" s="354"/>
      <c r="D68" s="60"/>
      <c r="E68" s="60"/>
      <c r="F68" s="61"/>
      <c r="G68" s="60"/>
    </row>
    <row r="69" spans="1:7" ht="15">
      <c r="A69" s="59"/>
      <c r="B69" s="16"/>
      <c r="C69" s="354"/>
      <c r="D69" s="60"/>
      <c r="E69" s="60"/>
      <c r="F69" s="61"/>
      <c r="G69" s="60"/>
    </row>
    <row r="70" spans="1:8" ht="15">
      <c r="A70" s="359" t="s">
        <v>32</v>
      </c>
      <c r="B70" s="360" t="s">
        <v>73</v>
      </c>
      <c r="C70" s="365" t="s">
        <v>51</v>
      </c>
      <c r="D70" s="366"/>
      <c r="E70" s="366"/>
      <c r="F70" s="367"/>
      <c r="G70" s="366"/>
      <c r="H70" s="333"/>
    </row>
    <row r="71" spans="1:7" ht="15">
      <c r="A71" s="59"/>
      <c r="B71" s="16"/>
      <c r="C71" s="354"/>
      <c r="D71" s="60"/>
      <c r="E71" s="60"/>
      <c r="F71" s="61"/>
      <c r="G71" s="60"/>
    </row>
    <row r="72" spans="1:8" ht="57">
      <c r="A72" s="69" t="s">
        <v>74</v>
      </c>
      <c r="B72" s="70" t="s">
        <v>2857</v>
      </c>
      <c r="C72" s="354" t="s">
        <v>65</v>
      </c>
      <c r="D72" s="60">
        <v>13.6</v>
      </c>
      <c r="E72" s="60">
        <v>13.6</v>
      </c>
      <c r="F72" s="39">
        <f>D72-E72</f>
        <v>0</v>
      </c>
      <c r="G72" s="64"/>
      <c r="H72" s="319">
        <f>F72*G72</f>
        <v>0</v>
      </c>
    </row>
    <row r="73" spans="1:7" ht="15">
      <c r="A73" s="59"/>
      <c r="B73" s="68"/>
      <c r="C73" s="354"/>
      <c r="D73" s="60"/>
      <c r="E73" s="60"/>
      <c r="F73" s="61"/>
      <c r="G73" s="60"/>
    </row>
    <row r="74" spans="1:8" ht="42.75">
      <c r="A74" s="59" t="s">
        <v>75</v>
      </c>
      <c r="B74" s="68" t="s">
        <v>2858</v>
      </c>
      <c r="C74" s="354" t="s">
        <v>65</v>
      </c>
      <c r="D74" s="60">
        <v>28.5</v>
      </c>
      <c r="E74" s="60">
        <v>23.44</v>
      </c>
      <c r="F74" s="39">
        <f>D74-E74</f>
        <v>5.059999999999999</v>
      </c>
      <c r="G74" s="64"/>
      <c r="H74" s="319">
        <f>F74*G74</f>
        <v>0</v>
      </c>
    </row>
    <row r="75" spans="1:7" ht="15">
      <c r="A75" s="59"/>
      <c r="B75" s="68"/>
      <c r="C75" s="354"/>
      <c r="D75" s="60"/>
      <c r="E75" s="60"/>
      <c r="F75" s="61"/>
      <c r="G75" s="60"/>
    </row>
    <row r="76" spans="1:8" ht="85.5">
      <c r="A76" s="69" t="s">
        <v>76</v>
      </c>
      <c r="B76" s="70" t="s">
        <v>2859</v>
      </c>
      <c r="C76" s="354" t="s">
        <v>65</v>
      </c>
      <c r="D76" s="60">
        <v>78.8</v>
      </c>
      <c r="E76" s="60">
        <v>78.8</v>
      </c>
      <c r="F76" s="39">
        <f>D76-E76</f>
        <v>0</v>
      </c>
      <c r="G76" s="64"/>
      <c r="H76" s="319">
        <f>F76*G76</f>
        <v>0</v>
      </c>
    </row>
    <row r="77" spans="1:7" ht="15">
      <c r="A77" s="59"/>
      <c r="B77" s="71"/>
      <c r="C77" s="354"/>
      <c r="D77" s="60"/>
      <c r="E77" s="60"/>
      <c r="F77" s="61"/>
      <c r="G77" s="60"/>
    </row>
    <row r="78" spans="1:8" ht="85.5">
      <c r="A78" s="69" t="s">
        <v>77</v>
      </c>
      <c r="B78" s="70" t="s">
        <v>2860</v>
      </c>
      <c r="C78" s="355" t="s">
        <v>65</v>
      </c>
      <c r="D78" s="63">
        <v>414.9</v>
      </c>
      <c r="E78" s="63">
        <v>414.9</v>
      </c>
      <c r="F78" s="39">
        <f>D78-E78</f>
        <v>0</v>
      </c>
      <c r="G78" s="64"/>
      <c r="H78" s="319">
        <f>F78*G78</f>
        <v>0</v>
      </c>
    </row>
    <row r="79" spans="1:7" ht="15">
      <c r="A79" s="69"/>
      <c r="B79" s="70"/>
      <c r="C79" s="355"/>
      <c r="D79" s="63"/>
      <c r="E79" s="63"/>
      <c r="F79" s="39"/>
      <c r="G79" s="63"/>
    </row>
    <row r="80" spans="1:8" ht="71.25">
      <c r="A80" s="69" t="s">
        <v>78</v>
      </c>
      <c r="B80" s="70" t="s">
        <v>2861</v>
      </c>
      <c r="C80" s="355" t="s">
        <v>65</v>
      </c>
      <c r="D80" s="63">
        <v>619.3</v>
      </c>
      <c r="E80" s="63">
        <v>619.3</v>
      </c>
      <c r="F80" s="39">
        <f>D80-E80</f>
        <v>0</v>
      </c>
      <c r="G80" s="64"/>
      <c r="H80" s="319">
        <f>F80*G80</f>
        <v>0</v>
      </c>
    </row>
    <row r="81" spans="1:7" ht="15">
      <c r="A81" s="59"/>
      <c r="B81" s="71"/>
      <c r="C81" s="355"/>
      <c r="D81" s="63"/>
      <c r="E81" s="63"/>
      <c r="F81" s="39"/>
      <c r="G81" s="63"/>
    </row>
    <row r="82" spans="1:8" ht="57">
      <c r="A82" s="69" t="s">
        <v>79</v>
      </c>
      <c r="B82" s="70" t="s">
        <v>2862</v>
      </c>
      <c r="C82" s="355" t="s">
        <v>65</v>
      </c>
      <c r="D82" s="63">
        <v>1349.3</v>
      </c>
      <c r="E82" s="63">
        <v>1349.3</v>
      </c>
      <c r="F82" s="39">
        <f>D82-E82</f>
        <v>0</v>
      </c>
      <c r="G82" s="64"/>
      <c r="H82" s="319">
        <f>F82*G82</f>
        <v>0</v>
      </c>
    </row>
    <row r="83" spans="1:7" ht="15">
      <c r="A83" s="59"/>
      <c r="B83" s="71"/>
      <c r="C83" s="355"/>
      <c r="D83" s="63"/>
      <c r="E83" s="63"/>
      <c r="F83" s="39"/>
      <c r="G83" s="63"/>
    </row>
    <row r="84" spans="1:8" ht="60" customHeight="1">
      <c r="A84" s="69" t="s">
        <v>80</v>
      </c>
      <c r="B84" s="70" t="s">
        <v>2863</v>
      </c>
      <c r="C84" s="355" t="s">
        <v>65</v>
      </c>
      <c r="D84" s="63">
        <f>1465+10.53</f>
        <v>1475.53</v>
      </c>
      <c r="E84" s="63">
        <v>1475.53</v>
      </c>
      <c r="F84" s="39">
        <f>D84-E84</f>
        <v>0</v>
      </c>
      <c r="G84" s="64"/>
      <c r="H84" s="319">
        <f>F84*G84</f>
        <v>0</v>
      </c>
    </row>
    <row r="85" spans="1:7" ht="15">
      <c r="A85" s="59"/>
      <c r="B85" s="529"/>
      <c r="C85" s="355"/>
      <c r="D85" s="63"/>
      <c r="E85" s="60"/>
      <c r="F85" s="61"/>
      <c r="G85" s="60"/>
    </row>
    <row r="86" spans="1:8" ht="75" customHeight="1">
      <c r="A86" s="69" t="s">
        <v>81</v>
      </c>
      <c r="B86" s="70" t="s">
        <v>2864</v>
      </c>
      <c r="C86" s="355" t="s">
        <v>61</v>
      </c>
      <c r="D86" s="63">
        <v>50</v>
      </c>
      <c r="E86" s="60">
        <v>50</v>
      </c>
      <c r="F86" s="39">
        <f>D86-E86</f>
        <v>0</v>
      </c>
      <c r="G86" s="64"/>
      <c r="H86" s="319">
        <f>F86*G86</f>
        <v>0</v>
      </c>
    </row>
    <row r="87" spans="1:7" ht="15">
      <c r="A87" s="59"/>
      <c r="B87" s="72"/>
      <c r="C87" s="355"/>
      <c r="D87" s="63"/>
      <c r="E87" s="60"/>
      <c r="F87" s="61"/>
      <c r="G87" s="60"/>
    </row>
    <row r="88" spans="1:8" ht="28.5">
      <c r="A88" s="69" t="s">
        <v>82</v>
      </c>
      <c r="B88" s="70" t="s">
        <v>2865</v>
      </c>
      <c r="C88" s="355" t="s">
        <v>61</v>
      </c>
      <c r="D88" s="63">
        <v>152.8</v>
      </c>
      <c r="E88" s="60">
        <v>152.8</v>
      </c>
      <c r="F88" s="39">
        <f>D88-E88</f>
        <v>0</v>
      </c>
      <c r="G88" s="64"/>
      <c r="H88" s="319">
        <f>F88*G88</f>
        <v>0</v>
      </c>
    </row>
    <row r="89" spans="1:7" ht="15">
      <c r="A89" s="59"/>
      <c r="B89" s="72"/>
      <c r="C89" s="355"/>
      <c r="D89" s="63"/>
      <c r="E89" s="60"/>
      <c r="F89" s="61"/>
      <c r="G89" s="60"/>
    </row>
    <row r="90" spans="1:8" ht="30.75" customHeight="1">
      <c r="A90" s="69" t="s">
        <v>83</v>
      </c>
      <c r="B90" s="70" t="s">
        <v>2866</v>
      </c>
      <c r="C90" s="355" t="s">
        <v>61</v>
      </c>
      <c r="D90" s="63">
        <v>56.4</v>
      </c>
      <c r="E90" s="60">
        <v>56.4</v>
      </c>
      <c r="F90" s="39">
        <f>D90-E90</f>
        <v>0</v>
      </c>
      <c r="G90" s="64"/>
      <c r="H90" s="319">
        <f>F90*G90</f>
        <v>0</v>
      </c>
    </row>
    <row r="91" spans="1:7" ht="15" customHeight="1">
      <c r="A91" s="69"/>
      <c r="B91" s="70"/>
      <c r="C91" s="355"/>
      <c r="D91" s="63"/>
      <c r="E91" s="60"/>
      <c r="F91" s="39"/>
      <c r="G91" s="64"/>
    </row>
    <row r="92" spans="1:8" ht="42.75">
      <c r="A92" s="69" t="s">
        <v>84</v>
      </c>
      <c r="B92" s="70" t="s">
        <v>2867</v>
      </c>
      <c r="C92" s="355" t="s">
        <v>61</v>
      </c>
      <c r="D92" s="63">
        <v>376.8</v>
      </c>
      <c r="E92" s="60">
        <v>292.95</v>
      </c>
      <c r="F92" s="39">
        <f>D92-E92</f>
        <v>83.85000000000002</v>
      </c>
      <c r="G92" s="64"/>
      <c r="H92" s="319">
        <f>F92*G92</f>
        <v>0</v>
      </c>
    </row>
    <row r="93" spans="1:7" ht="15">
      <c r="A93" s="69"/>
      <c r="B93" s="70"/>
      <c r="C93" s="355"/>
      <c r="D93" s="63"/>
      <c r="E93" s="60"/>
      <c r="F93" s="61"/>
      <c r="G93" s="60"/>
    </row>
    <row r="94" spans="1:8" ht="28.5">
      <c r="A94" s="530" t="s">
        <v>2869</v>
      </c>
      <c r="B94" s="70" t="s">
        <v>2868</v>
      </c>
      <c r="C94" s="355" t="s">
        <v>65</v>
      </c>
      <c r="D94" s="63">
        <v>3.7</v>
      </c>
      <c r="E94" s="60">
        <v>3.7</v>
      </c>
      <c r="F94" s="39">
        <f>D94-E94</f>
        <v>0</v>
      </c>
      <c r="G94" s="64"/>
      <c r="H94" s="319">
        <f>F94*G94</f>
        <v>0</v>
      </c>
    </row>
    <row r="95" spans="1:7" ht="15">
      <c r="A95" s="59"/>
      <c r="B95" s="68"/>
      <c r="C95" s="355"/>
      <c r="D95" s="39"/>
      <c r="E95" s="61"/>
      <c r="F95" s="61"/>
      <c r="G95" s="60"/>
    </row>
    <row r="96" spans="1:8" ht="71.25">
      <c r="A96" s="88" t="s">
        <v>85</v>
      </c>
      <c r="B96" s="68" t="s">
        <v>2870</v>
      </c>
      <c r="C96" s="355" t="s">
        <v>86</v>
      </c>
      <c r="D96" s="63">
        <v>167</v>
      </c>
      <c r="E96" s="63">
        <v>0</v>
      </c>
      <c r="F96" s="39">
        <f>D96-E96</f>
        <v>167</v>
      </c>
      <c r="G96" s="64"/>
      <c r="H96" s="319">
        <f>F96*G96</f>
        <v>0</v>
      </c>
    </row>
    <row r="97" spans="1:7" ht="15">
      <c r="A97" s="88"/>
      <c r="B97" s="71"/>
      <c r="C97" s="355"/>
      <c r="D97" s="39"/>
      <c r="E97" s="61"/>
      <c r="F97" s="61"/>
      <c r="G97" s="60"/>
    </row>
    <row r="98" spans="1:8" ht="28.5">
      <c r="A98" s="531" t="s">
        <v>87</v>
      </c>
      <c r="B98" s="532" t="s">
        <v>88</v>
      </c>
      <c r="C98" s="355" t="s">
        <v>89</v>
      </c>
      <c r="D98" s="63">
        <f>118000+470.1</f>
        <v>118470.1</v>
      </c>
      <c r="E98" s="60">
        <v>118470.1</v>
      </c>
      <c r="F98" s="39">
        <f>D98-E98</f>
        <v>0</v>
      </c>
      <c r="G98" s="64"/>
      <c r="H98" s="319">
        <f>F98*G98</f>
        <v>0</v>
      </c>
    </row>
    <row r="99" spans="1:7" ht="15">
      <c r="A99" s="88"/>
      <c r="B99" s="68"/>
      <c r="C99" s="355"/>
      <c r="D99" s="63"/>
      <c r="E99" s="60"/>
      <c r="F99" s="61"/>
      <c r="G99" s="60"/>
    </row>
    <row r="100" spans="1:8" ht="28.5">
      <c r="A100" s="531" t="s">
        <v>90</v>
      </c>
      <c r="B100" s="532" t="s">
        <v>91</v>
      </c>
      <c r="C100" s="355" t="s">
        <v>89</v>
      </c>
      <c r="D100" s="63">
        <f>178000+434.9</f>
        <v>178434.9</v>
      </c>
      <c r="E100" s="60">
        <v>178434.9</v>
      </c>
      <c r="F100" s="39">
        <f>D100-E100</f>
        <v>0</v>
      </c>
      <c r="G100" s="64"/>
      <c r="H100" s="319">
        <f>F100*G100</f>
        <v>0</v>
      </c>
    </row>
    <row r="101" spans="1:7" ht="15">
      <c r="A101" s="88"/>
      <c r="B101" s="68"/>
      <c r="C101" s="355"/>
      <c r="D101" s="63"/>
      <c r="E101" s="60"/>
      <c r="F101" s="61"/>
      <c r="G101" s="60"/>
    </row>
    <row r="102" spans="1:8" ht="28.5">
      <c r="A102" s="531" t="s">
        <v>92</v>
      </c>
      <c r="B102" s="532" t="s">
        <v>2871</v>
      </c>
      <c r="C102" s="355" t="s">
        <v>89</v>
      </c>
      <c r="D102" s="63">
        <f>161000+959</f>
        <v>161959</v>
      </c>
      <c r="E102" s="60">
        <v>161959</v>
      </c>
      <c r="F102" s="39">
        <f>D102-E102</f>
        <v>0</v>
      </c>
      <c r="G102" s="64"/>
      <c r="H102" s="319">
        <f>F102*G102</f>
        <v>0</v>
      </c>
    </row>
    <row r="103" spans="1:7" ht="15">
      <c r="A103" s="59"/>
      <c r="B103" s="16"/>
      <c r="C103" s="354"/>
      <c r="D103" s="61"/>
      <c r="E103" s="61"/>
      <c r="F103" s="61"/>
      <c r="G103" s="60"/>
    </row>
    <row r="104" spans="1:7" ht="15">
      <c r="A104" s="59" t="s">
        <v>93</v>
      </c>
      <c r="B104" s="73" t="s">
        <v>94</v>
      </c>
      <c r="C104" s="354"/>
      <c r="D104" s="60"/>
      <c r="E104" s="60"/>
      <c r="F104" s="61"/>
      <c r="G104" s="60"/>
    </row>
    <row r="105" spans="1:8" ht="100.5">
      <c r="A105" s="59"/>
      <c r="B105" s="74" t="s">
        <v>95</v>
      </c>
      <c r="C105" s="354" t="s">
        <v>96</v>
      </c>
      <c r="D105" s="60">
        <v>1</v>
      </c>
      <c r="E105" s="60">
        <v>1</v>
      </c>
      <c r="F105" s="39">
        <f>D105-E105</f>
        <v>0</v>
      </c>
      <c r="G105" s="64"/>
      <c r="H105" s="319">
        <f>F105*G105</f>
        <v>0</v>
      </c>
    </row>
    <row r="106" spans="1:7" ht="15">
      <c r="A106" s="59"/>
      <c r="B106" s="75" t="s">
        <v>97</v>
      </c>
      <c r="C106" s="354"/>
      <c r="D106" s="60"/>
      <c r="E106" s="60"/>
      <c r="F106" s="61"/>
      <c r="G106" s="60"/>
    </row>
    <row r="107" spans="1:7" ht="15">
      <c r="A107" s="59"/>
      <c r="B107" s="75" t="s">
        <v>98</v>
      </c>
      <c r="C107" s="354"/>
      <c r="D107" s="60"/>
      <c r="E107" s="60"/>
      <c r="F107" s="61"/>
      <c r="G107" s="60"/>
    </row>
    <row r="108" spans="1:7" ht="15">
      <c r="A108" s="59"/>
      <c r="B108" s="75" t="s">
        <v>99</v>
      </c>
      <c r="C108" s="354"/>
      <c r="D108" s="60"/>
      <c r="E108" s="60"/>
      <c r="F108" s="61"/>
      <c r="G108" s="60"/>
    </row>
    <row r="109" spans="1:7" ht="29.25">
      <c r="A109" s="59"/>
      <c r="B109" s="76" t="s">
        <v>2872</v>
      </c>
      <c r="C109" s="354"/>
      <c r="D109" s="60"/>
      <c r="E109" s="60"/>
      <c r="F109" s="61"/>
      <c r="G109" s="60"/>
    </row>
    <row r="110" spans="1:7" ht="15">
      <c r="A110" s="59"/>
      <c r="B110" s="16"/>
      <c r="C110" s="354"/>
      <c r="D110" s="60"/>
      <c r="E110" s="60"/>
      <c r="F110" s="61"/>
      <c r="G110" s="60"/>
    </row>
    <row r="111" spans="1:7" ht="15">
      <c r="A111" s="59" t="s">
        <v>100</v>
      </c>
      <c r="B111" s="77" t="s">
        <v>101</v>
      </c>
      <c r="C111" s="354"/>
      <c r="D111" s="60"/>
      <c r="E111" s="60"/>
      <c r="F111" s="61"/>
      <c r="G111" s="60"/>
    </row>
    <row r="112" spans="1:8" ht="100.5">
      <c r="A112" s="59"/>
      <c r="B112" s="78" t="s">
        <v>2873</v>
      </c>
      <c r="C112" s="354" t="s">
        <v>96</v>
      </c>
      <c r="D112" s="60">
        <v>19</v>
      </c>
      <c r="E112" s="60">
        <v>19</v>
      </c>
      <c r="F112" s="39">
        <f>D112-E112</f>
        <v>0</v>
      </c>
      <c r="G112" s="64"/>
      <c r="H112" s="319">
        <f>F112*G112</f>
        <v>0</v>
      </c>
    </row>
    <row r="113" spans="1:7" ht="15">
      <c r="A113" s="59"/>
      <c r="B113" s="79" t="s">
        <v>102</v>
      </c>
      <c r="C113" s="354"/>
      <c r="D113" s="60"/>
      <c r="E113" s="60"/>
      <c r="F113" s="61"/>
      <c r="G113" s="60"/>
    </row>
    <row r="114" spans="1:7" ht="15">
      <c r="A114" s="59"/>
      <c r="B114" s="79" t="s">
        <v>97</v>
      </c>
      <c r="C114" s="354"/>
      <c r="D114" s="60"/>
      <c r="E114" s="60"/>
      <c r="F114" s="61"/>
      <c r="G114" s="60"/>
    </row>
    <row r="115" spans="1:7" ht="15">
      <c r="A115" s="59"/>
      <c r="B115" s="79" t="s">
        <v>98</v>
      </c>
      <c r="C115" s="354"/>
      <c r="D115" s="60"/>
      <c r="E115" s="60"/>
      <c r="F115" s="61"/>
      <c r="G115" s="60"/>
    </row>
    <row r="116" spans="1:7" ht="15">
      <c r="A116" s="59"/>
      <c r="B116" s="79" t="s">
        <v>99</v>
      </c>
      <c r="C116" s="354"/>
      <c r="D116" s="60"/>
      <c r="E116" s="60"/>
      <c r="F116" s="61"/>
      <c r="G116" s="60"/>
    </row>
    <row r="117" spans="1:7" ht="29.25">
      <c r="A117" s="59"/>
      <c r="B117" s="76" t="s">
        <v>2872</v>
      </c>
      <c r="C117" s="354"/>
      <c r="D117" s="60"/>
      <c r="E117" s="60"/>
      <c r="F117" s="61"/>
      <c r="G117" s="60"/>
    </row>
    <row r="118" spans="1:7" ht="15">
      <c r="A118" s="59"/>
      <c r="B118" s="16"/>
      <c r="C118" s="354"/>
      <c r="D118" s="60"/>
      <c r="E118" s="60"/>
      <c r="F118" s="61"/>
      <c r="G118" s="60"/>
    </row>
    <row r="119" spans="1:7" ht="15">
      <c r="A119" s="59" t="s">
        <v>103</v>
      </c>
      <c r="B119" s="80" t="s">
        <v>104</v>
      </c>
      <c r="C119" s="354"/>
      <c r="D119" s="60"/>
      <c r="E119" s="60"/>
      <c r="F119" s="61"/>
      <c r="G119" s="60"/>
    </row>
    <row r="120" spans="1:8" ht="86.25">
      <c r="A120" s="59"/>
      <c r="B120" s="533" t="s">
        <v>2874</v>
      </c>
      <c r="C120" s="354" t="s">
        <v>96</v>
      </c>
      <c r="D120" s="60">
        <v>212</v>
      </c>
      <c r="E120" s="60">
        <v>212</v>
      </c>
      <c r="F120" s="39">
        <f>D120-E120</f>
        <v>0</v>
      </c>
      <c r="G120" s="64"/>
      <c r="H120" s="319">
        <f>F120*G120</f>
        <v>0</v>
      </c>
    </row>
    <row r="121" spans="1:7" ht="15">
      <c r="A121" s="59"/>
      <c r="B121" s="534" t="s">
        <v>105</v>
      </c>
      <c r="C121" s="354"/>
      <c r="D121" s="60"/>
      <c r="E121" s="60"/>
      <c r="F121" s="61"/>
      <c r="G121" s="60"/>
    </row>
    <row r="122" spans="1:7" ht="15">
      <c r="A122" s="59"/>
      <c r="B122" s="534" t="s">
        <v>106</v>
      </c>
      <c r="C122" s="354"/>
      <c r="D122" s="60"/>
      <c r="E122" s="60"/>
      <c r="F122" s="61"/>
      <c r="G122" s="60"/>
    </row>
    <row r="123" spans="1:7" ht="15">
      <c r="A123" s="59"/>
      <c r="B123" s="534" t="s">
        <v>107</v>
      </c>
      <c r="C123" s="354"/>
      <c r="D123" s="60"/>
      <c r="E123" s="60"/>
      <c r="F123" s="61"/>
      <c r="G123" s="60"/>
    </row>
    <row r="124" spans="1:7" ht="15">
      <c r="A124" s="59"/>
      <c r="B124" s="534" t="s">
        <v>108</v>
      </c>
      <c r="C124" s="354"/>
      <c r="D124" s="60"/>
      <c r="E124" s="60"/>
      <c r="F124" s="61"/>
      <c r="G124" s="60"/>
    </row>
    <row r="125" spans="1:7" ht="29.25">
      <c r="A125" s="59"/>
      <c r="B125" s="535" t="s">
        <v>2872</v>
      </c>
      <c r="C125" s="354"/>
      <c r="D125" s="60"/>
      <c r="E125" s="60"/>
      <c r="F125" s="61"/>
      <c r="G125" s="60"/>
    </row>
    <row r="126" spans="1:7" ht="15">
      <c r="A126" s="59"/>
      <c r="B126" s="68"/>
      <c r="C126" s="354"/>
      <c r="D126" s="60"/>
      <c r="E126" s="60"/>
      <c r="F126" s="61"/>
      <c r="G126" s="60"/>
    </row>
    <row r="127" spans="1:7" ht="15">
      <c r="A127" s="59" t="s">
        <v>109</v>
      </c>
      <c r="B127" s="536" t="s">
        <v>110</v>
      </c>
      <c r="C127" s="354"/>
      <c r="D127" s="60"/>
      <c r="E127" s="60"/>
      <c r="F127" s="61"/>
      <c r="G127" s="60"/>
    </row>
    <row r="128" spans="1:8" ht="100.5">
      <c r="A128" s="59"/>
      <c r="B128" s="537" t="s">
        <v>2875</v>
      </c>
      <c r="C128" s="354" t="s">
        <v>96</v>
      </c>
      <c r="D128" s="60">
        <v>44</v>
      </c>
      <c r="E128" s="60">
        <v>44</v>
      </c>
      <c r="F128" s="39">
        <f>D128-E128</f>
        <v>0</v>
      </c>
      <c r="G128" s="64"/>
      <c r="H128" s="319">
        <f>F128*G128</f>
        <v>0</v>
      </c>
    </row>
    <row r="129" spans="1:7" ht="15">
      <c r="A129" s="59"/>
      <c r="B129" s="81" t="s">
        <v>111</v>
      </c>
      <c r="C129" s="354"/>
      <c r="D129" s="60"/>
      <c r="E129" s="60"/>
      <c r="F129" s="61"/>
      <c r="G129" s="60"/>
    </row>
    <row r="130" spans="1:7" ht="15">
      <c r="A130" s="59"/>
      <c r="B130" s="81" t="s">
        <v>112</v>
      </c>
      <c r="C130" s="354"/>
      <c r="D130" s="60"/>
      <c r="E130" s="60"/>
      <c r="F130" s="61"/>
      <c r="G130" s="60"/>
    </row>
    <row r="131" spans="1:7" ht="15">
      <c r="A131" s="59"/>
      <c r="B131" s="81" t="s">
        <v>113</v>
      </c>
      <c r="C131" s="354"/>
      <c r="D131" s="60"/>
      <c r="E131" s="60"/>
      <c r="F131" s="61"/>
      <c r="G131" s="60"/>
    </row>
    <row r="132" spans="1:7" ht="15">
      <c r="A132" s="59"/>
      <c r="B132" s="81" t="s">
        <v>108</v>
      </c>
      <c r="C132" s="354"/>
      <c r="D132" s="60"/>
      <c r="E132" s="60"/>
      <c r="F132" s="61"/>
      <c r="G132" s="60"/>
    </row>
    <row r="133" spans="1:7" ht="29.25">
      <c r="A133" s="59"/>
      <c r="B133" s="76" t="s">
        <v>2872</v>
      </c>
      <c r="C133" s="354"/>
      <c r="D133" s="60"/>
      <c r="E133" s="60"/>
      <c r="F133" s="61"/>
      <c r="G133" s="60"/>
    </row>
    <row r="134" spans="1:7" ht="15">
      <c r="A134" s="59"/>
      <c r="B134" s="76"/>
      <c r="C134" s="354"/>
      <c r="D134" s="60"/>
      <c r="E134" s="60"/>
      <c r="F134" s="61"/>
      <c r="G134" s="60"/>
    </row>
    <row r="135" spans="1:7" ht="15">
      <c r="A135" s="59" t="s">
        <v>114</v>
      </c>
      <c r="B135" s="82" t="s">
        <v>115</v>
      </c>
      <c r="C135" s="354"/>
      <c r="D135" s="60"/>
      <c r="E135" s="60"/>
      <c r="F135" s="61"/>
      <c r="G135" s="60"/>
    </row>
    <row r="136" spans="1:8" ht="86.25">
      <c r="A136" s="59"/>
      <c r="B136" s="538" t="s">
        <v>2876</v>
      </c>
      <c r="C136" s="354" t="s">
        <v>96</v>
      </c>
      <c r="D136" s="60">
        <v>3</v>
      </c>
      <c r="E136" s="60">
        <v>3</v>
      </c>
      <c r="F136" s="39">
        <f>D136-E136</f>
        <v>0</v>
      </c>
      <c r="G136" s="64"/>
      <c r="H136" s="319">
        <f>F136*G136</f>
        <v>0</v>
      </c>
    </row>
    <row r="137" spans="1:7" ht="15">
      <c r="A137" s="59"/>
      <c r="B137" s="83" t="s">
        <v>2877</v>
      </c>
      <c r="C137" s="354"/>
      <c r="D137" s="60"/>
      <c r="E137" s="60"/>
      <c r="F137" s="61"/>
      <c r="G137" s="60"/>
    </row>
    <row r="138" spans="1:7" ht="15">
      <c r="A138" s="59"/>
      <c r="B138" s="83" t="s">
        <v>2878</v>
      </c>
      <c r="C138" s="354"/>
      <c r="D138" s="60"/>
      <c r="E138" s="60"/>
      <c r="F138" s="61"/>
      <c r="G138" s="60"/>
    </row>
    <row r="139" spans="1:7" ht="15">
      <c r="A139" s="59"/>
      <c r="B139" s="83" t="s">
        <v>2879</v>
      </c>
      <c r="C139" s="354"/>
      <c r="D139" s="60"/>
      <c r="E139" s="60"/>
      <c r="F139" s="61"/>
      <c r="G139" s="60"/>
    </row>
    <row r="140" spans="1:7" ht="29.25">
      <c r="A140" s="59"/>
      <c r="B140" s="76" t="s">
        <v>2872</v>
      </c>
      <c r="C140" s="354"/>
      <c r="D140" s="60"/>
      <c r="E140" s="60"/>
      <c r="F140" s="61"/>
      <c r="G140" s="60"/>
    </row>
    <row r="141" spans="1:7" ht="15">
      <c r="A141" s="59"/>
      <c r="B141" s="16"/>
      <c r="C141" s="354"/>
      <c r="D141" s="60"/>
      <c r="E141" s="60"/>
      <c r="F141" s="61"/>
      <c r="G141" s="60"/>
    </row>
    <row r="142" spans="1:8" ht="15">
      <c r="A142" s="59"/>
      <c r="B142" s="58" t="s">
        <v>116</v>
      </c>
      <c r="C142" s="354"/>
      <c r="D142" s="60"/>
      <c r="E142" s="60"/>
      <c r="F142" s="61"/>
      <c r="G142" s="60"/>
      <c r="H142" s="318">
        <f>SUM(H72:H141)</f>
        <v>0</v>
      </c>
    </row>
    <row r="143" spans="1:7" ht="15">
      <c r="A143" s="59"/>
      <c r="B143" s="16"/>
      <c r="C143" s="354"/>
      <c r="D143" s="60"/>
      <c r="E143" s="60"/>
      <c r="F143" s="61"/>
      <c r="G143" s="60"/>
    </row>
    <row r="144" spans="1:7" ht="15">
      <c r="A144" s="59"/>
      <c r="B144" s="16"/>
      <c r="C144" s="354"/>
      <c r="D144" s="60"/>
      <c r="E144" s="60"/>
      <c r="F144" s="61"/>
      <c r="G144" s="60"/>
    </row>
    <row r="145" spans="1:8" ht="15">
      <c r="A145" s="359" t="s">
        <v>117</v>
      </c>
      <c r="B145" s="360" t="s">
        <v>118</v>
      </c>
      <c r="C145" s="365" t="s">
        <v>51</v>
      </c>
      <c r="D145" s="366"/>
      <c r="E145" s="366"/>
      <c r="F145" s="367"/>
      <c r="G145" s="366"/>
      <c r="H145" s="333"/>
    </row>
    <row r="146" spans="1:7" ht="15">
      <c r="A146" s="59"/>
      <c r="B146" s="16"/>
      <c r="C146" s="354"/>
      <c r="D146" s="60"/>
      <c r="E146" s="60"/>
      <c r="F146" s="63"/>
      <c r="G146" s="60"/>
    </row>
    <row r="147" spans="1:12" ht="99.75">
      <c r="A147" s="59" t="s">
        <v>119</v>
      </c>
      <c r="B147" s="539" t="s">
        <v>2880</v>
      </c>
      <c r="C147" s="354" t="s">
        <v>45</v>
      </c>
      <c r="D147" s="60">
        <v>176</v>
      </c>
      <c r="E147" s="60">
        <v>141</v>
      </c>
      <c r="F147" s="39">
        <f>D147-E147</f>
        <v>35</v>
      </c>
      <c r="G147" s="64"/>
      <c r="H147" s="319">
        <f>F147*G147</f>
        <v>0</v>
      </c>
      <c r="L147" s="369"/>
    </row>
    <row r="148" spans="1:7" ht="15">
      <c r="A148" s="59"/>
      <c r="B148" s="71"/>
      <c r="C148" s="354"/>
      <c r="D148" s="60"/>
      <c r="E148" s="60"/>
      <c r="F148" s="61"/>
      <c r="G148" s="60"/>
    </row>
    <row r="149" spans="1:8" ht="42.75">
      <c r="A149" s="59" t="s">
        <v>120</v>
      </c>
      <c r="B149" s="540" t="s">
        <v>2881</v>
      </c>
      <c r="C149" s="354" t="s">
        <v>86</v>
      </c>
      <c r="D149" s="60">
        <v>107</v>
      </c>
      <c r="E149" s="60">
        <v>107</v>
      </c>
      <c r="F149" s="39">
        <f>D149-E149</f>
        <v>0</v>
      </c>
      <c r="G149" s="64"/>
      <c r="H149" s="319">
        <f>F149*G149</f>
        <v>0</v>
      </c>
    </row>
    <row r="150" spans="1:7" ht="15">
      <c r="A150" s="59"/>
      <c r="B150" s="540"/>
      <c r="C150" s="354"/>
      <c r="D150" s="60"/>
      <c r="E150" s="60"/>
      <c r="F150" s="61"/>
      <c r="G150" s="60"/>
    </row>
    <row r="151" spans="1:8" ht="85.5">
      <c r="A151" s="59" t="s">
        <v>121</v>
      </c>
      <c r="B151" s="541" t="s">
        <v>2882</v>
      </c>
      <c r="C151" s="354" t="s">
        <v>45</v>
      </c>
      <c r="D151" s="60">
        <v>375</v>
      </c>
      <c r="E151" s="60">
        <v>375</v>
      </c>
      <c r="F151" s="39">
        <f>D151-E151</f>
        <v>0</v>
      </c>
      <c r="G151" s="64"/>
      <c r="H151" s="319">
        <f>F151*G151</f>
        <v>0</v>
      </c>
    </row>
    <row r="152" spans="1:7" ht="15">
      <c r="A152" s="59"/>
      <c r="B152" s="68"/>
      <c r="C152" s="354"/>
      <c r="D152" s="60"/>
      <c r="E152" s="60"/>
      <c r="F152" s="61"/>
      <c r="G152" s="60"/>
    </row>
    <row r="153" spans="1:8" ht="71.25">
      <c r="A153" s="59" t="s">
        <v>122</v>
      </c>
      <c r="B153" s="542" t="s">
        <v>2883</v>
      </c>
      <c r="C153" s="354" t="s">
        <v>45</v>
      </c>
      <c r="D153" s="60">
        <v>2627</v>
      </c>
      <c r="E153" s="60">
        <v>2627</v>
      </c>
      <c r="F153" s="39">
        <f>D153-E153</f>
        <v>0</v>
      </c>
      <c r="G153" s="64"/>
      <c r="H153" s="319">
        <f>F153*G153</f>
        <v>0</v>
      </c>
    </row>
    <row r="154" spans="1:7" ht="15">
      <c r="A154" s="59"/>
      <c r="B154" s="71"/>
      <c r="C154" s="354"/>
      <c r="D154" s="60"/>
      <c r="E154" s="60"/>
      <c r="F154" s="61"/>
      <c r="G154" s="60"/>
    </row>
    <row r="155" spans="1:8" ht="28.5">
      <c r="A155" s="59" t="s">
        <v>123</v>
      </c>
      <c r="B155" s="84" t="s">
        <v>2884</v>
      </c>
      <c r="C155" s="354" t="s">
        <v>61</v>
      </c>
      <c r="D155" s="60">
        <v>122</v>
      </c>
      <c r="E155" s="60">
        <v>122</v>
      </c>
      <c r="F155" s="39">
        <f>D155-E155</f>
        <v>0</v>
      </c>
      <c r="G155" s="64"/>
      <c r="H155" s="319">
        <f>F155*G155</f>
        <v>0</v>
      </c>
    </row>
    <row r="156" spans="1:7" ht="15">
      <c r="A156" s="59"/>
      <c r="B156" s="68"/>
      <c r="C156" s="354"/>
      <c r="D156" s="60"/>
      <c r="E156" s="60"/>
      <c r="F156" s="61"/>
      <c r="G156" s="60"/>
    </row>
    <row r="157" spans="1:8" ht="57">
      <c r="A157" s="59" t="s">
        <v>124</v>
      </c>
      <c r="B157" s="543" t="s">
        <v>2885</v>
      </c>
      <c r="C157" s="354" t="s">
        <v>45</v>
      </c>
      <c r="D157" s="60">
        <v>712</v>
      </c>
      <c r="E157" s="60">
        <v>712</v>
      </c>
      <c r="F157" s="39">
        <f>D157-E157</f>
        <v>0</v>
      </c>
      <c r="G157" s="64"/>
      <c r="H157" s="319">
        <f>F157*G157</f>
        <v>0</v>
      </c>
    </row>
    <row r="158" spans="1:7" ht="15">
      <c r="A158" s="59"/>
      <c r="B158" s="67"/>
      <c r="C158" s="354"/>
      <c r="D158" s="60"/>
      <c r="E158" s="60"/>
      <c r="F158" s="61"/>
      <c r="G158" s="60"/>
    </row>
    <row r="159" spans="1:8" ht="28.5">
      <c r="A159" s="59" t="s">
        <v>125</v>
      </c>
      <c r="B159" s="16" t="s">
        <v>2886</v>
      </c>
      <c r="C159" s="354" t="s">
        <v>45</v>
      </c>
      <c r="D159" s="60">
        <v>1525</v>
      </c>
      <c r="E159" s="60">
        <v>1525</v>
      </c>
      <c r="F159" s="39">
        <f>D159-E159</f>
        <v>0</v>
      </c>
      <c r="G159" s="64"/>
      <c r="H159" s="319">
        <f>F159*G159</f>
        <v>0</v>
      </c>
    </row>
    <row r="160" spans="1:7" ht="15">
      <c r="A160" s="59"/>
      <c r="B160" s="67"/>
      <c r="C160" s="354"/>
      <c r="D160" s="60"/>
      <c r="E160" s="60"/>
      <c r="F160" s="63"/>
      <c r="G160" s="60"/>
    </row>
    <row r="161" spans="1:8" ht="85.5">
      <c r="A161" s="59" t="s">
        <v>126</v>
      </c>
      <c r="B161" s="544" t="s">
        <v>2887</v>
      </c>
      <c r="C161" s="355" t="s">
        <v>45</v>
      </c>
      <c r="D161" s="63">
        <f>4940.6+28.76</f>
        <v>4969.360000000001</v>
      </c>
      <c r="E161" s="60">
        <f>4880.6+28.76</f>
        <v>4909.360000000001</v>
      </c>
      <c r="F161" s="39">
        <f>D161-E161</f>
        <v>60</v>
      </c>
      <c r="G161" s="85"/>
      <c r="H161" s="319">
        <f>F161*G161</f>
        <v>0</v>
      </c>
    </row>
    <row r="162" spans="1:7" ht="15">
      <c r="A162" s="59"/>
      <c r="B162" s="71"/>
      <c r="C162" s="355"/>
      <c r="D162" s="63"/>
      <c r="E162" s="60"/>
      <c r="F162" s="61"/>
      <c r="G162" s="63"/>
    </row>
    <row r="163" spans="1:8" ht="42.75">
      <c r="A163" s="59" t="s">
        <v>127</v>
      </c>
      <c r="B163" s="68" t="s">
        <v>2888</v>
      </c>
      <c r="C163" s="356" t="s">
        <v>45</v>
      </c>
      <c r="D163" s="86">
        <v>1689.35</v>
      </c>
      <c r="E163" s="86">
        <v>1689.35</v>
      </c>
      <c r="F163" s="39">
        <f>D163-E163</f>
        <v>0</v>
      </c>
      <c r="G163" s="85"/>
      <c r="H163" s="319">
        <f>F163*G163</f>
        <v>0</v>
      </c>
    </row>
    <row r="164" spans="1:7" ht="15">
      <c r="A164" s="59"/>
      <c r="B164" s="71"/>
      <c r="C164" s="355"/>
      <c r="D164" s="63"/>
      <c r="E164" s="60"/>
      <c r="F164" s="61"/>
      <c r="G164" s="63"/>
    </row>
    <row r="165" spans="1:8" ht="42.75">
      <c r="A165" s="59" t="s">
        <v>128</v>
      </c>
      <c r="B165" s="544" t="s">
        <v>2889</v>
      </c>
      <c r="C165" s="355" t="s">
        <v>45</v>
      </c>
      <c r="D165" s="63">
        <f>170+28.76</f>
        <v>198.76</v>
      </c>
      <c r="E165" s="60">
        <v>198.76</v>
      </c>
      <c r="F165" s="39">
        <f>D165-E165</f>
        <v>0</v>
      </c>
      <c r="G165" s="85"/>
      <c r="H165" s="319">
        <f>F165*G165</f>
        <v>0</v>
      </c>
    </row>
    <row r="166" spans="1:7" ht="15">
      <c r="A166" s="59"/>
      <c r="B166" s="67"/>
      <c r="C166" s="354"/>
      <c r="D166" s="60"/>
      <c r="E166" s="60"/>
      <c r="F166" s="61"/>
      <c r="G166" s="60"/>
    </row>
    <row r="167" spans="1:8" ht="114">
      <c r="A167" s="59" t="s">
        <v>129</v>
      </c>
      <c r="B167" s="68" t="s">
        <v>2890</v>
      </c>
      <c r="C167" s="357" t="s">
        <v>45</v>
      </c>
      <c r="D167" s="87">
        <v>489.8</v>
      </c>
      <c r="E167" s="87">
        <v>0</v>
      </c>
      <c r="F167" s="39">
        <f>D167-E167</f>
        <v>489.8</v>
      </c>
      <c r="G167" s="64"/>
      <c r="H167" s="319">
        <f>F167*G167</f>
        <v>0</v>
      </c>
    </row>
    <row r="168" spans="1:7" ht="15">
      <c r="A168" s="59"/>
      <c r="B168" s="71"/>
      <c r="C168" s="354"/>
      <c r="D168" s="60"/>
      <c r="E168" s="60"/>
      <c r="F168" s="61"/>
      <c r="G168" s="60"/>
    </row>
    <row r="169" spans="1:8" ht="28.5">
      <c r="A169" s="59" t="s">
        <v>130</v>
      </c>
      <c r="B169" s="68" t="s">
        <v>2891</v>
      </c>
      <c r="C169" s="354" t="s">
        <v>131</v>
      </c>
      <c r="D169" s="60">
        <v>5</v>
      </c>
      <c r="E169" s="60">
        <v>0</v>
      </c>
      <c r="F169" s="39">
        <f>D169-E169</f>
        <v>5</v>
      </c>
      <c r="G169" s="64"/>
      <c r="H169" s="319">
        <f>F169*G169</f>
        <v>0</v>
      </c>
    </row>
    <row r="170" spans="1:7" ht="15">
      <c r="A170" s="59"/>
      <c r="B170" s="68"/>
      <c r="C170" s="354"/>
      <c r="D170" s="60"/>
      <c r="E170" s="60"/>
      <c r="F170" s="61"/>
      <c r="G170" s="60"/>
    </row>
    <row r="171" spans="1:8" ht="15">
      <c r="A171" s="59" t="s">
        <v>132</v>
      </c>
      <c r="B171" s="68" t="s">
        <v>133</v>
      </c>
      <c r="C171" s="354" t="s">
        <v>134</v>
      </c>
      <c r="D171" s="60">
        <v>60</v>
      </c>
      <c r="E171" s="60">
        <v>60</v>
      </c>
      <c r="F171" s="39">
        <f>D171-E171</f>
        <v>0</v>
      </c>
      <c r="G171" s="64"/>
      <c r="H171" s="319">
        <f>F171*G171</f>
        <v>0</v>
      </c>
    </row>
    <row r="172" spans="1:7" ht="15">
      <c r="A172" s="59"/>
      <c r="B172" s="68"/>
      <c r="C172" s="354"/>
      <c r="D172" s="60"/>
      <c r="E172" s="60"/>
      <c r="F172" s="61"/>
      <c r="G172" s="60"/>
    </row>
    <row r="173" spans="1:8" ht="28.5">
      <c r="A173" s="59" t="s">
        <v>135</v>
      </c>
      <c r="B173" s="68" t="s">
        <v>2892</v>
      </c>
      <c r="C173" s="354" t="s">
        <v>56</v>
      </c>
      <c r="D173" s="60">
        <v>20</v>
      </c>
      <c r="E173" s="60">
        <v>20</v>
      </c>
      <c r="F173" s="39">
        <f>D173-E173</f>
        <v>0</v>
      </c>
      <c r="G173" s="64"/>
      <c r="H173" s="319">
        <f>F173*G173</f>
        <v>0</v>
      </c>
    </row>
    <row r="174" spans="1:7" ht="15">
      <c r="A174" s="59"/>
      <c r="B174" s="68"/>
      <c r="C174" s="354"/>
      <c r="D174" s="60"/>
      <c r="E174" s="60"/>
      <c r="F174" s="61"/>
      <c r="G174" s="60"/>
    </row>
    <row r="175" spans="1:8" ht="71.25">
      <c r="A175" s="59" t="s">
        <v>136</v>
      </c>
      <c r="B175" s="68" t="s">
        <v>2893</v>
      </c>
      <c r="C175" s="354" t="s">
        <v>61</v>
      </c>
      <c r="D175" s="60">
        <v>220</v>
      </c>
      <c r="E175" s="60">
        <v>0</v>
      </c>
      <c r="F175" s="39">
        <f>D175-E175</f>
        <v>220</v>
      </c>
      <c r="G175" s="85"/>
      <c r="H175" s="319">
        <f>F175*G175</f>
        <v>0</v>
      </c>
    </row>
    <row r="176" spans="1:7" ht="15">
      <c r="A176" s="59"/>
      <c r="B176" s="71"/>
      <c r="C176" s="354"/>
      <c r="D176" s="60"/>
      <c r="E176" s="60"/>
      <c r="F176" s="61"/>
      <c r="G176" s="63"/>
    </row>
    <row r="177" spans="1:8" ht="57">
      <c r="A177" s="59" t="s">
        <v>137</v>
      </c>
      <c r="B177" s="68" t="s">
        <v>2894</v>
      </c>
      <c r="C177" s="354" t="s">
        <v>61</v>
      </c>
      <c r="D177" s="60">
        <v>320</v>
      </c>
      <c r="E177" s="60">
        <v>0</v>
      </c>
      <c r="F177" s="39">
        <f>D177-E177</f>
        <v>320</v>
      </c>
      <c r="G177" s="85"/>
      <c r="H177" s="319">
        <f>F177*G177</f>
        <v>0</v>
      </c>
    </row>
    <row r="178" spans="1:7" ht="15">
      <c r="A178" s="59"/>
      <c r="B178" s="71"/>
      <c r="C178" s="354"/>
      <c r="D178" s="60"/>
      <c r="E178" s="60"/>
      <c r="F178" s="61"/>
      <c r="G178" s="60"/>
    </row>
    <row r="179" spans="1:8" ht="42.75">
      <c r="A179" s="59" t="s">
        <v>138</v>
      </c>
      <c r="B179" s="68" t="s">
        <v>2895</v>
      </c>
      <c r="C179" s="354" t="s">
        <v>86</v>
      </c>
      <c r="D179" s="60">
        <v>102</v>
      </c>
      <c r="E179" s="60">
        <v>0</v>
      </c>
      <c r="F179" s="39">
        <f>D179-E179</f>
        <v>102</v>
      </c>
      <c r="G179" s="64"/>
      <c r="H179" s="319">
        <f>F179*G179</f>
        <v>0</v>
      </c>
    </row>
    <row r="180" spans="1:7" ht="15">
      <c r="A180" s="59"/>
      <c r="B180" s="71"/>
      <c r="C180" s="354"/>
      <c r="D180" s="60"/>
      <c r="E180" s="60"/>
      <c r="F180" s="61"/>
      <c r="G180" s="60"/>
    </row>
    <row r="181" spans="1:8" ht="15">
      <c r="A181" s="88" t="s">
        <v>139</v>
      </c>
      <c r="B181" s="68" t="s">
        <v>3476</v>
      </c>
      <c r="C181" s="355" t="s">
        <v>45</v>
      </c>
      <c r="D181" s="63">
        <f>4840.15+28.76</f>
        <v>4868.91</v>
      </c>
      <c r="E181" s="63">
        <v>4868.91</v>
      </c>
      <c r="F181" s="39">
        <v>4868.91</v>
      </c>
      <c r="G181" s="85"/>
      <c r="H181" s="328">
        <f>F181*G181</f>
        <v>0</v>
      </c>
    </row>
    <row r="182" spans="1:7" ht="15">
      <c r="A182" s="59"/>
      <c r="B182" s="68"/>
      <c r="C182" s="355"/>
      <c r="D182" s="63"/>
      <c r="E182" s="63"/>
      <c r="F182" s="61"/>
      <c r="G182" s="60"/>
    </row>
    <row r="183" spans="1:8" ht="15">
      <c r="A183" s="59" t="s">
        <v>140</v>
      </c>
      <c r="B183" s="68" t="s">
        <v>3477</v>
      </c>
      <c r="C183" s="355" t="s">
        <v>45</v>
      </c>
      <c r="D183" s="63">
        <f>4840.15+28.76</f>
        <v>4868.91</v>
      </c>
      <c r="E183" s="63">
        <v>0</v>
      </c>
      <c r="F183" s="39">
        <f>D183-E183</f>
        <v>4868.91</v>
      </c>
      <c r="G183" s="64"/>
      <c r="H183" s="319">
        <f>F183*G183</f>
        <v>0</v>
      </c>
    </row>
    <row r="184" spans="1:7" ht="15">
      <c r="A184" s="59"/>
      <c r="B184" s="68"/>
      <c r="C184" s="355"/>
      <c r="D184" s="63"/>
      <c r="E184" s="63"/>
      <c r="F184" s="61"/>
      <c r="G184" s="60"/>
    </row>
    <row r="185" spans="1:8" ht="57.75">
      <c r="A185" s="59" t="s">
        <v>141</v>
      </c>
      <c r="B185" s="501" t="s">
        <v>3635</v>
      </c>
      <c r="C185" s="355" t="s">
        <v>96</v>
      </c>
      <c r="D185" s="63">
        <v>15</v>
      </c>
      <c r="E185" s="63">
        <v>15</v>
      </c>
      <c r="F185" s="39">
        <f>D185-E185</f>
        <v>0</v>
      </c>
      <c r="G185" s="64"/>
      <c r="H185" s="319">
        <f>F185*G185</f>
        <v>0</v>
      </c>
    </row>
    <row r="186" spans="1:7" ht="15">
      <c r="A186" s="59"/>
      <c r="B186" s="501"/>
      <c r="C186" s="355"/>
      <c r="D186" s="63"/>
      <c r="E186" s="63"/>
      <c r="F186" s="39"/>
      <c r="G186" s="500"/>
    </row>
    <row r="187" spans="1:8" ht="42.75">
      <c r="A187" s="88" t="s">
        <v>3636</v>
      </c>
      <c r="B187" s="501" t="s">
        <v>3637</v>
      </c>
      <c r="C187" s="355" t="s">
        <v>96</v>
      </c>
      <c r="D187" s="63">
        <v>9</v>
      </c>
      <c r="E187" s="63">
        <v>9</v>
      </c>
      <c r="F187" s="39">
        <f>D187-E187</f>
        <v>0</v>
      </c>
      <c r="G187" s="85"/>
      <c r="H187" s="328">
        <f>F187*G187</f>
        <v>0</v>
      </c>
    </row>
    <row r="188" spans="1:8" ht="15">
      <c r="A188" s="88"/>
      <c r="B188" s="68"/>
      <c r="C188" s="355"/>
      <c r="D188" s="63"/>
      <c r="E188" s="63"/>
      <c r="F188" s="39"/>
      <c r="G188" s="63"/>
      <c r="H188" s="328"/>
    </row>
    <row r="189" spans="1:8" ht="71.25">
      <c r="A189" s="88" t="s">
        <v>142</v>
      </c>
      <c r="B189" s="501" t="s">
        <v>2896</v>
      </c>
      <c r="C189" s="355" t="s">
        <v>96</v>
      </c>
      <c r="D189" s="63">
        <v>1</v>
      </c>
      <c r="E189" s="63">
        <v>0</v>
      </c>
      <c r="F189" s="39">
        <f>D189-E189</f>
        <v>1</v>
      </c>
      <c r="G189" s="85"/>
      <c r="H189" s="328">
        <f>F189*G189</f>
        <v>0</v>
      </c>
    </row>
    <row r="190" spans="1:8" ht="15">
      <c r="A190" s="88"/>
      <c r="B190" s="68"/>
      <c r="C190" s="355"/>
      <c r="D190" s="63"/>
      <c r="E190" s="63"/>
      <c r="F190" s="39"/>
      <c r="G190" s="63"/>
      <c r="H190" s="328"/>
    </row>
    <row r="191" spans="1:8" ht="42.75">
      <c r="A191" s="88" t="s">
        <v>143</v>
      </c>
      <c r="B191" s="68" t="s">
        <v>144</v>
      </c>
      <c r="C191" s="355" t="s">
        <v>45</v>
      </c>
      <c r="D191" s="63">
        <v>78</v>
      </c>
      <c r="E191" s="63">
        <v>78</v>
      </c>
      <c r="F191" s="39">
        <f>D191-E191</f>
        <v>0</v>
      </c>
      <c r="G191" s="85"/>
      <c r="H191" s="328">
        <f>F191*G191</f>
        <v>0</v>
      </c>
    </row>
    <row r="192" spans="1:8" ht="15">
      <c r="A192" s="88"/>
      <c r="B192" s="71"/>
      <c r="C192" s="355"/>
      <c r="D192" s="63"/>
      <c r="E192" s="63"/>
      <c r="F192" s="39"/>
      <c r="G192" s="63"/>
      <c r="H192" s="328"/>
    </row>
    <row r="193" spans="1:8" ht="15">
      <c r="A193" s="88" t="s">
        <v>145</v>
      </c>
      <c r="B193" s="68" t="s">
        <v>2897</v>
      </c>
      <c r="C193" s="355" t="s">
        <v>146</v>
      </c>
      <c r="D193" s="63">
        <v>1</v>
      </c>
      <c r="E193" s="63">
        <v>0.65</v>
      </c>
      <c r="F193" s="39">
        <f>D193-E193</f>
        <v>0.35</v>
      </c>
      <c r="G193" s="85"/>
      <c r="H193" s="328">
        <f>F193*G193</f>
        <v>0</v>
      </c>
    </row>
    <row r="194" spans="1:7" ht="15">
      <c r="A194" s="59"/>
      <c r="B194" s="16"/>
      <c r="C194" s="354"/>
      <c r="D194" s="60"/>
      <c r="E194" s="60"/>
      <c r="F194" s="61"/>
      <c r="G194" s="60"/>
    </row>
    <row r="195" spans="1:8" ht="42.75">
      <c r="A195" s="88" t="s">
        <v>147</v>
      </c>
      <c r="B195" s="68" t="s">
        <v>2898</v>
      </c>
      <c r="C195" s="355" t="s">
        <v>96</v>
      </c>
      <c r="D195" s="63">
        <v>10</v>
      </c>
      <c r="E195" s="63">
        <v>0</v>
      </c>
      <c r="F195" s="39">
        <f>D195-E195</f>
        <v>10</v>
      </c>
      <c r="G195" s="64"/>
      <c r="H195" s="319">
        <f>F195*G195</f>
        <v>0</v>
      </c>
    </row>
    <row r="196" spans="1:7" ht="15">
      <c r="A196" s="88"/>
      <c r="B196" s="68"/>
      <c r="C196" s="355"/>
      <c r="D196" s="63"/>
      <c r="E196" s="63"/>
      <c r="F196" s="39"/>
      <c r="G196" s="63"/>
    </row>
    <row r="197" spans="1:8" ht="28.5">
      <c r="A197" s="88" t="s">
        <v>148</v>
      </c>
      <c r="B197" s="68" t="s">
        <v>2899</v>
      </c>
      <c r="C197" s="355" t="s">
        <v>96</v>
      </c>
      <c r="D197" s="63">
        <v>30</v>
      </c>
      <c r="E197" s="63">
        <v>0</v>
      </c>
      <c r="F197" s="39">
        <f>D197-E197</f>
        <v>30</v>
      </c>
      <c r="G197" s="64"/>
      <c r="H197" s="319">
        <f>F197*G197</f>
        <v>0</v>
      </c>
    </row>
    <row r="198" spans="1:7" ht="15">
      <c r="A198" s="88"/>
      <c r="B198" s="68"/>
      <c r="C198" s="355"/>
      <c r="D198" s="63"/>
      <c r="E198" s="63"/>
      <c r="F198" s="39"/>
      <c r="G198" s="63"/>
    </row>
    <row r="199" spans="1:8" ht="42.75">
      <c r="A199" s="88" t="s">
        <v>149</v>
      </c>
      <c r="B199" s="68" t="s">
        <v>150</v>
      </c>
      <c r="C199" s="355" t="s">
        <v>45</v>
      </c>
      <c r="D199" s="63">
        <v>220</v>
      </c>
      <c r="E199" s="63">
        <v>0</v>
      </c>
      <c r="F199" s="39">
        <f>D199-E199</f>
        <v>220</v>
      </c>
      <c r="G199" s="64"/>
      <c r="H199" s="319">
        <f>F199*G199</f>
        <v>0</v>
      </c>
    </row>
    <row r="200" spans="1:7" ht="15">
      <c r="A200" s="59"/>
      <c r="B200" s="501"/>
      <c r="C200" s="354"/>
      <c r="D200" s="60"/>
      <c r="E200" s="60"/>
      <c r="F200" s="39"/>
      <c r="G200" s="500"/>
    </row>
    <row r="201" spans="1:8" ht="42.75">
      <c r="A201" s="88" t="s">
        <v>3651</v>
      </c>
      <c r="B201" s="501" t="s">
        <v>3652</v>
      </c>
      <c r="C201" s="355" t="s">
        <v>3653</v>
      </c>
      <c r="D201" s="63">
        <v>44</v>
      </c>
      <c r="E201" s="63">
        <v>44</v>
      </c>
      <c r="F201" s="39">
        <f>D201-E201</f>
        <v>0</v>
      </c>
      <c r="G201" s="85"/>
      <c r="H201" s="328">
        <f>F201*G201</f>
        <v>0</v>
      </c>
    </row>
    <row r="202" spans="1:8" ht="15">
      <c r="A202" s="88"/>
      <c r="B202" s="501"/>
      <c r="C202" s="355"/>
      <c r="D202" s="63"/>
      <c r="E202" s="63"/>
      <c r="F202" s="39"/>
      <c r="G202" s="545"/>
      <c r="H202" s="328"/>
    </row>
    <row r="203" spans="1:8" ht="57">
      <c r="A203" s="88" t="s">
        <v>3654</v>
      </c>
      <c r="B203" s="501" t="s">
        <v>3655</v>
      </c>
      <c r="C203" s="355" t="s">
        <v>61</v>
      </c>
      <c r="D203" s="63">
        <v>29.75</v>
      </c>
      <c r="E203" s="63">
        <v>29.75</v>
      </c>
      <c r="F203" s="39">
        <f>D203-E203</f>
        <v>0</v>
      </c>
      <c r="G203" s="85"/>
      <c r="H203" s="328">
        <f>F203*G203</f>
        <v>0</v>
      </c>
    </row>
    <row r="204" spans="1:7" ht="15">
      <c r="A204" s="59"/>
      <c r="B204" s="67"/>
      <c r="C204" s="354"/>
      <c r="D204" s="60"/>
      <c r="E204" s="60"/>
      <c r="F204" s="61"/>
      <c r="G204" s="60"/>
    </row>
    <row r="205" spans="1:8" ht="15">
      <c r="A205" s="57"/>
      <c r="B205" s="58" t="s">
        <v>151</v>
      </c>
      <c r="C205" s="354"/>
      <c r="D205" s="60"/>
      <c r="E205" s="60"/>
      <c r="F205" s="61"/>
      <c r="G205" s="60"/>
      <c r="H205" s="318">
        <f>SUM(H147:H204)</f>
        <v>0</v>
      </c>
    </row>
    <row r="206" spans="1:7" ht="15">
      <c r="A206" s="57" t="s">
        <v>49</v>
      </c>
      <c r="B206" s="58" t="s">
        <v>50</v>
      </c>
      <c r="C206" s="354" t="s">
        <v>51</v>
      </c>
      <c r="D206" s="60"/>
      <c r="E206" s="60"/>
      <c r="F206" s="61"/>
      <c r="G206" s="60"/>
    </row>
    <row r="207" spans="1:7" ht="15">
      <c r="A207" s="57"/>
      <c r="B207" s="58"/>
      <c r="C207" s="354"/>
      <c r="D207" s="60"/>
      <c r="E207" s="60"/>
      <c r="F207" s="61"/>
      <c r="G207" s="60"/>
    </row>
    <row r="208" spans="1:8" ht="15">
      <c r="A208" s="359" t="s">
        <v>36</v>
      </c>
      <c r="B208" s="360" t="s">
        <v>152</v>
      </c>
      <c r="C208" s="365" t="s">
        <v>51</v>
      </c>
      <c r="D208" s="366"/>
      <c r="E208" s="366"/>
      <c r="F208" s="367"/>
      <c r="G208" s="366"/>
      <c r="H208" s="333"/>
    </row>
    <row r="209" spans="1:7" ht="15">
      <c r="A209" s="57"/>
      <c r="B209" s="58"/>
      <c r="C209" s="354"/>
      <c r="D209" s="60"/>
      <c r="E209" s="60"/>
      <c r="F209" s="61"/>
      <c r="G209" s="60"/>
    </row>
    <row r="210" spans="1:8" ht="85.5">
      <c r="A210" s="89" t="s">
        <v>153</v>
      </c>
      <c r="B210" s="90" t="s">
        <v>2900</v>
      </c>
      <c r="C210" s="354" t="s">
        <v>61</v>
      </c>
      <c r="D210" s="60">
        <v>217.7</v>
      </c>
      <c r="E210" s="60">
        <v>217.7</v>
      </c>
      <c r="F210" s="39">
        <f>D210-E210</f>
        <v>0</v>
      </c>
      <c r="G210" s="64"/>
      <c r="H210" s="319">
        <f>F210*G210</f>
        <v>0</v>
      </c>
    </row>
    <row r="211" spans="1:7" ht="15">
      <c r="A211" s="57"/>
      <c r="B211" s="58"/>
      <c r="C211" s="354"/>
      <c r="D211" s="60"/>
      <c r="E211" s="60"/>
      <c r="F211" s="61"/>
      <c r="G211" s="60"/>
    </row>
    <row r="212" spans="1:8" ht="85.5">
      <c r="A212" s="89" t="s">
        <v>154</v>
      </c>
      <c r="B212" s="546" t="s">
        <v>2901</v>
      </c>
      <c r="C212" s="354" t="s">
        <v>61</v>
      </c>
      <c r="D212" s="60">
        <v>233.3</v>
      </c>
      <c r="E212" s="60">
        <v>233.3</v>
      </c>
      <c r="F212" s="39">
        <f>D212-E212</f>
        <v>0</v>
      </c>
      <c r="G212" s="64"/>
      <c r="H212" s="319">
        <f>F212*G212</f>
        <v>0</v>
      </c>
    </row>
    <row r="213" spans="1:7" ht="15">
      <c r="A213" s="57"/>
      <c r="B213" s="123"/>
      <c r="C213" s="354"/>
      <c r="D213" s="60"/>
      <c r="E213" s="60"/>
      <c r="F213" s="61"/>
      <c r="G213" s="60"/>
    </row>
    <row r="214" spans="1:8" ht="85.5">
      <c r="A214" s="89" t="s">
        <v>155</v>
      </c>
      <c r="B214" s="546" t="s">
        <v>2902</v>
      </c>
      <c r="C214" s="354" t="s">
        <v>61</v>
      </c>
      <c r="D214" s="60">
        <v>11423.6</v>
      </c>
      <c r="E214" s="60">
        <v>11423.6</v>
      </c>
      <c r="F214" s="39">
        <f>D214-E214</f>
        <v>0</v>
      </c>
      <c r="G214" s="64"/>
      <c r="H214" s="319">
        <f>F214*G214</f>
        <v>0</v>
      </c>
    </row>
    <row r="215" spans="1:7" ht="15">
      <c r="A215" s="57"/>
      <c r="B215" s="123"/>
      <c r="C215" s="354"/>
      <c r="D215" s="60"/>
      <c r="E215" s="60"/>
      <c r="F215" s="61"/>
      <c r="G215" s="60"/>
    </row>
    <row r="216" spans="1:8" ht="57">
      <c r="A216" s="89" t="s">
        <v>156</v>
      </c>
      <c r="B216" s="546" t="s">
        <v>2903</v>
      </c>
      <c r="C216" s="354" t="s">
        <v>61</v>
      </c>
      <c r="D216" s="60">
        <v>156</v>
      </c>
      <c r="E216" s="60">
        <v>156</v>
      </c>
      <c r="F216" s="39">
        <f>D216-E216</f>
        <v>0</v>
      </c>
      <c r="G216" s="64"/>
      <c r="H216" s="319">
        <f>F216*G216</f>
        <v>0</v>
      </c>
    </row>
    <row r="217" spans="1:7" ht="15">
      <c r="A217" s="57"/>
      <c r="B217" s="123"/>
      <c r="C217" s="354"/>
      <c r="D217" s="60"/>
      <c r="E217" s="60"/>
      <c r="F217" s="61"/>
      <c r="G217" s="60"/>
    </row>
    <row r="218" spans="1:8" ht="57">
      <c r="A218" s="89" t="s">
        <v>157</v>
      </c>
      <c r="B218" s="546" t="s">
        <v>2904</v>
      </c>
      <c r="C218" s="354" t="s">
        <v>61</v>
      </c>
      <c r="D218" s="60">
        <v>47.9</v>
      </c>
      <c r="E218" s="60">
        <v>47.9</v>
      </c>
      <c r="F218" s="39">
        <f>D218-E218</f>
        <v>0</v>
      </c>
      <c r="G218" s="64"/>
      <c r="H218" s="319">
        <f>F218*G218</f>
        <v>0</v>
      </c>
    </row>
    <row r="219" spans="1:7" ht="15">
      <c r="A219" s="57"/>
      <c r="B219" s="58"/>
      <c r="C219" s="354"/>
      <c r="D219" s="60"/>
      <c r="E219" s="60"/>
      <c r="F219" s="61"/>
      <c r="G219" s="60"/>
    </row>
    <row r="220" spans="1:8" ht="71.25">
      <c r="A220" s="89" t="s">
        <v>158</v>
      </c>
      <c r="B220" s="90" t="s">
        <v>2905</v>
      </c>
      <c r="C220" s="354" t="s">
        <v>61</v>
      </c>
      <c r="D220" s="60">
        <v>481.8</v>
      </c>
      <c r="E220" s="60">
        <v>481.8</v>
      </c>
      <c r="F220" s="39">
        <f>D220-E220</f>
        <v>0</v>
      </c>
      <c r="G220" s="64"/>
      <c r="H220" s="319">
        <f>F220*G220</f>
        <v>0</v>
      </c>
    </row>
    <row r="221" spans="1:7" ht="15">
      <c r="A221" s="57"/>
      <c r="B221" s="58"/>
      <c r="C221" s="354"/>
      <c r="D221" s="60"/>
      <c r="E221" s="60"/>
      <c r="F221" s="61"/>
      <c r="G221" s="60"/>
    </row>
    <row r="222" spans="1:8" ht="71.25">
      <c r="A222" s="89" t="s">
        <v>159</v>
      </c>
      <c r="B222" s="90" t="s">
        <v>2906</v>
      </c>
      <c r="C222" s="354" t="s">
        <v>61</v>
      </c>
      <c r="D222" s="60">
        <v>177.8</v>
      </c>
      <c r="E222" s="60">
        <v>177.8</v>
      </c>
      <c r="F222" s="39">
        <f>D222-E222</f>
        <v>0</v>
      </c>
      <c r="G222" s="64"/>
      <c r="H222" s="319">
        <f>F222*G222</f>
        <v>0</v>
      </c>
    </row>
    <row r="223" spans="1:7" ht="15">
      <c r="A223" s="57"/>
      <c r="B223" s="58"/>
      <c r="C223" s="354"/>
      <c r="D223" s="60"/>
      <c r="E223" s="60"/>
      <c r="F223" s="61"/>
      <c r="G223" s="60"/>
    </row>
    <row r="224" spans="1:8" ht="57">
      <c r="A224" s="89" t="s">
        <v>160</v>
      </c>
      <c r="B224" s="90" t="s">
        <v>161</v>
      </c>
      <c r="C224" s="354" t="s">
        <v>61</v>
      </c>
      <c r="D224" s="60">
        <v>79.8</v>
      </c>
      <c r="E224" s="60">
        <v>79.8</v>
      </c>
      <c r="F224" s="39">
        <f>D224-E224</f>
        <v>0</v>
      </c>
      <c r="G224" s="64"/>
      <c r="H224" s="319">
        <f>F224*G224</f>
        <v>0</v>
      </c>
    </row>
    <row r="225" spans="1:7" ht="15">
      <c r="A225" s="57"/>
      <c r="B225" s="58"/>
      <c r="C225" s="354"/>
      <c r="D225" s="60"/>
      <c r="E225" s="60"/>
      <c r="F225" s="61"/>
      <c r="G225" s="60"/>
    </row>
    <row r="226" spans="1:8" ht="57">
      <c r="A226" s="89" t="s">
        <v>162</v>
      </c>
      <c r="B226" s="90" t="s">
        <v>2907</v>
      </c>
      <c r="C226" s="354" t="s">
        <v>61</v>
      </c>
      <c r="D226" s="60">
        <v>182.8</v>
      </c>
      <c r="E226" s="60">
        <v>182.8</v>
      </c>
      <c r="F226" s="39">
        <f>D226-E226</f>
        <v>0</v>
      </c>
      <c r="G226" s="64"/>
      <c r="H226" s="319">
        <f>F226*G226</f>
        <v>0</v>
      </c>
    </row>
    <row r="227" spans="1:7" ht="15">
      <c r="A227" s="57"/>
      <c r="B227" s="58"/>
      <c r="C227" s="354"/>
      <c r="D227" s="60"/>
      <c r="E227" s="60"/>
      <c r="F227" s="61"/>
      <c r="G227" s="60"/>
    </row>
    <row r="228" spans="1:8" ht="71.25">
      <c r="A228" s="89" t="s">
        <v>163</v>
      </c>
      <c r="B228" s="90" t="s">
        <v>2908</v>
      </c>
      <c r="C228" s="354" t="s">
        <v>61</v>
      </c>
      <c r="D228" s="63">
        <f>2560+53.18</f>
        <v>2613.18</v>
      </c>
      <c r="E228" s="60">
        <v>2613.18</v>
      </c>
      <c r="F228" s="39">
        <f>D228-E228</f>
        <v>0</v>
      </c>
      <c r="G228" s="64"/>
      <c r="H228" s="319">
        <f>F228*G228</f>
        <v>0</v>
      </c>
    </row>
    <row r="229" spans="1:7" ht="15">
      <c r="A229" s="59"/>
      <c r="B229" s="91"/>
      <c r="C229" s="354"/>
      <c r="D229" s="60"/>
      <c r="E229" s="60"/>
      <c r="F229" s="61"/>
      <c r="G229" s="60"/>
    </row>
    <row r="230" spans="1:8" ht="63" customHeight="1">
      <c r="A230" s="89" t="s">
        <v>164</v>
      </c>
      <c r="B230" s="90" t="s">
        <v>2909</v>
      </c>
      <c r="C230" s="354" t="s">
        <v>61</v>
      </c>
      <c r="D230" s="60">
        <v>4442</v>
      </c>
      <c r="E230" s="60">
        <v>4442</v>
      </c>
      <c r="F230" s="39">
        <f>D230-E230</f>
        <v>0</v>
      </c>
      <c r="G230" s="64"/>
      <c r="H230" s="319">
        <f>F230*G230</f>
        <v>0</v>
      </c>
    </row>
    <row r="231" spans="1:7" ht="15">
      <c r="A231" s="59"/>
      <c r="B231" s="16"/>
      <c r="C231" s="354"/>
      <c r="D231" s="60"/>
      <c r="E231" s="60"/>
      <c r="F231" s="61"/>
      <c r="G231" s="60"/>
    </row>
    <row r="232" spans="1:8" ht="60" customHeight="1">
      <c r="A232" s="89" t="s">
        <v>165</v>
      </c>
      <c r="B232" s="90" t="s">
        <v>2910</v>
      </c>
      <c r="C232" s="354" t="s">
        <v>61</v>
      </c>
      <c r="D232" s="60">
        <v>8.9</v>
      </c>
      <c r="E232" s="60">
        <v>8.9</v>
      </c>
      <c r="F232" s="39">
        <f>D232-E232</f>
        <v>0</v>
      </c>
      <c r="G232" s="64"/>
      <c r="H232" s="319">
        <f>F232*G232</f>
        <v>0</v>
      </c>
    </row>
    <row r="233" spans="1:7" ht="15">
      <c r="A233" s="59"/>
      <c r="B233" s="16"/>
      <c r="C233" s="354"/>
      <c r="D233" s="60"/>
      <c r="E233" s="60"/>
      <c r="F233" s="61"/>
      <c r="G233" s="60"/>
    </row>
    <row r="234" spans="1:8" ht="57">
      <c r="A234" s="89" t="s">
        <v>166</v>
      </c>
      <c r="B234" s="90" t="s">
        <v>167</v>
      </c>
      <c r="C234" s="354" t="s">
        <v>61</v>
      </c>
      <c r="D234" s="60">
        <v>253.4</v>
      </c>
      <c r="E234" s="60">
        <v>253.4</v>
      </c>
      <c r="F234" s="39">
        <f>D234-E234</f>
        <v>0</v>
      </c>
      <c r="G234" s="64"/>
      <c r="H234" s="319">
        <f>F234*G234</f>
        <v>0</v>
      </c>
    </row>
    <row r="235" spans="1:7" ht="15">
      <c r="A235" s="59"/>
      <c r="B235" s="16"/>
      <c r="C235" s="354"/>
      <c r="D235" s="61"/>
      <c r="E235" s="61"/>
      <c r="F235" s="61"/>
      <c r="G235" s="63"/>
    </row>
    <row r="236" spans="1:8" ht="71.25">
      <c r="A236" s="89" t="s">
        <v>168</v>
      </c>
      <c r="B236" s="546" t="s">
        <v>2911</v>
      </c>
      <c r="C236" s="354" t="s">
        <v>61</v>
      </c>
      <c r="D236" s="60">
        <v>42.7</v>
      </c>
      <c r="E236" s="60">
        <v>42.7</v>
      </c>
      <c r="F236" s="39">
        <f>D236-E236</f>
        <v>0</v>
      </c>
      <c r="G236" s="64"/>
      <c r="H236" s="319">
        <f>F236*G236</f>
        <v>0</v>
      </c>
    </row>
    <row r="237" spans="1:7" ht="15">
      <c r="A237" s="59"/>
      <c r="B237" s="16"/>
      <c r="C237" s="354"/>
      <c r="D237" s="60"/>
      <c r="E237" s="60"/>
      <c r="F237" s="61"/>
      <c r="G237" s="63"/>
    </row>
    <row r="238" spans="1:8" ht="71.25">
      <c r="A238" s="89" t="s">
        <v>169</v>
      </c>
      <c r="B238" s="90" t="s">
        <v>2912</v>
      </c>
      <c r="C238" s="354" t="s">
        <v>61</v>
      </c>
      <c r="D238" s="60">
        <v>314.3</v>
      </c>
      <c r="E238" s="60">
        <v>314.3</v>
      </c>
      <c r="F238" s="39">
        <f>D238-E238</f>
        <v>0</v>
      </c>
      <c r="G238" s="64"/>
      <c r="H238" s="319">
        <f>F238*G238</f>
        <v>0</v>
      </c>
    </row>
    <row r="239" spans="1:7" ht="15">
      <c r="A239" s="59"/>
      <c r="B239" s="16"/>
      <c r="C239" s="354"/>
      <c r="D239" s="60"/>
      <c r="E239" s="60"/>
      <c r="F239" s="61"/>
      <c r="G239" s="63"/>
    </row>
    <row r="240" spans="1:8" ht="57">
      <c r="A240" s="89" t="s">
        <v>170</v>
      </c>
      <c r="B240" s="90" t="s">
        <v>171</v>
      </c>
      <c r="C240" s="354" t="s">
        <v>61</v>
      </c>
      <c r="D240" s="60">
        <v>44.7</v>
      </c>
      <c r="E240" s="60">
        <v>44.7</v>
      </c>
      <c r="F240" s="39">
        <f>D240-E240</f>
        <v>0</v>
      </c>
      <c r="G240" s="64"/>
      <c r="H240" s="319">
        <f>F240*G240</f>
        <v>0</v>
      </c>
    </row>
    <row r="241" spans="1:7" ht="15">
      <c r="A241" s="59"/>
      <c r="B241" s="16"/>
      <c r="C241" s="354"/>
      <c r="D241" s="60"/>
      <c r="E241" s="60"/>
      <c r="F241" s="61"/>
      <c r="G241" s="60"/>
    </row>
    <row r="242" spans="1:8" ht="57">
      <c r="A242" s="89" t="s">
        <v>172</v>
      </c>
      <c r="B242" s="90" t="s">
        <v>173</v>
      </c>
      <c r="C242" s="354" t="s">
        <v>61</v>
      </c>
      <c r="D242" s="60">
        <v>51.8</v>
      </c>
      <c r="E242" s="60">
        <v>51.8</v>
      </c>
      <c r="F242" s="39">
        <f>D242-E242</f>
        <v>0</v>
      </c>
      <c r="G242" s="64"/>
      <c r="H242" s="319">
        <f>F242*G242</f>
        <v>0</v>
      </c>
    </row>
    <row r="243" spans="1:7" ht="15">
      <c r="A243" s="59"/>
      <c r="B243" s="16"/>
      <c r="C243" s="354"/>
      <c r="D243" s="60"/>
      <c r="E243" s="60"/>
      <c r="F243" s="61"/>
      <c r="G243" s="60"/>
    </row>
    <row r="244" spans="1:8" ht="57">
      <c r="A244" s="89" t="s">
        <v>174</v>
      </c>
      <c r="B244" s="90" t="s">
        <v>2913</v>
      </c>
      <c r="C244" s="354" t="s">
        <v>61</v>
      </c>
      <c r="D244" s="60">
        <v>112.8</v>
      </c>
      <c r="E244" s="60">
        <v>112.8</v>
      </c>
      <c r="F244" s="39">
        <f>D244-E244</f>
        <v>0</v>
      </c>
      <c r="G244" s="64"/>
      <c r="H244" s="319">
        <f>F244*G244</f>
        <v>0</v>
      </c>
    </row>
    <row r="245" spans="1:7" ht="15">
      <c r="A245" s="59"/>
      <c r="B245" s="16"/>
      <c r="C245" s="354"/>
      <c r="D245" s="60"/>
      <c r="E245" s="60"/>
      <c r="F245" s="61"/>
      <c r="G245" s="60"/>
    </row>
    <row r="246" spans="1:8" ht="15">
      <c r="A246" s="89" t="s">
        <v>175</v>
      </c>
      <c r="B246" s="90" t="s">
        <v>176</v>
      </c>
      <c r="C246" s="354" t="s">
        <v>61</v>
      </c>
      <c r="D246" s="60">
        <v>32.5</v>
      </c>
      <c r="E246" s="60">
        <v>32.5</v>
      </c>
      <c r="F246" s="39">
        <f>D246-E246</f>
        <v>0</v>
      </c>
      <c r="G246" s="64"/>
      <c r="H246" s="319">
        <f>F246*G246</f>
        <v>0</v>
      </c>
    </row>
    <row r="247" spans="1:7" ht="15">
      <c r="A247" s="59"/>
      <c r="B247" s="16"/>
      <c r="C247" s="354"/>
      <c r="D247" s="60"/>
      <c r="E247" s="60"/>
      <c r="F247" s="61"/>
      <c r="G247" s="63"/>
    </row>
    <row r="248" spans="1:8" ht="42.75">
      <c r="A248" s="89" t="s">
        <v>177</v>
      </c>
      <c r="B248" s="546" t="s">
        <v>2914</v>
      </c>
      <c r="C248" s="355" t="s">
        <v>20</v>
      </c>
      <c r="D248" s="63">
        <v>4</v>
      </c>
      <c r="E248" s="60">
        <v>4</v>
      </c>
      <c r="F248" s="39">
        <f>D248-E248</f>
        <v>0</v>
      </c>
      <c r="G248" s="64"/>
      <c r="H248" s="319">
        <f>F248*G248</f>
        <v>0</v>
      </c>
    </row>
    <row r="249" spans="1:7" ht="15">
      <c r="A249" s="59"/>
      <c r="B249" s="68"/>
      <c r="C249" s="355"/>
      <c r="D249" s="63"/>
      <c r="E249" s="60"/>
      <c r="F249" s="61"/>
      <c r="G249" s="63"/>
    </row>
    <row r="250" spans="1:8" ht="42.75">
      <c r="A250" s="89" t="s">
        <v>178</v>
      </c>
      <c r="B250" s="546" t="s">
        <v>2915</v>
      </c>
      <c r="C250" s="355" t="s">
        <v>20</v>
      </c>
      <c r="D250" s="63">
        <v>2</v>
      </c>
      <c r="E250" s="60">
        <v>2</v>
      </c>
      <c r="F250" s="39">
        <f>D250-E250</f>
        <v>0</v>
      </c>
      <c r="G250" s="64"/>
      <c r="H250" s="319">
        <f>F250*G250</f>
        <v>0</v>
      </c>
    </row>
    <row r="251" spans="1:7" ht="15">
      <c r="A251" s="59"/>
      <c r="B251" s="68"/>
      <c r="C251" s="355"/>
      <c r="D251" s="63"/>
      <c r="E251" s="60"/>
      <c r="F251" s="61"/>
      <c r="G251" s="63"/>
    </row>
    <row r="252" spans="1:8" ht="42.75">
      <c r="A252" s="89" t="s">
        <v>179</v>
      </c>
      <c r="B252" s="546" t="s">
        <v>2916</v>
      </c>
      <c r="C252" s="355" t="s">
        <v>20</v>
      </c>
      <c r="D252" s="63">
        <v>1</v>
      </c>
      <c r="E252" s="60">
        <v>1</v>
      </c>
      <c r="F252" s="39">
        <f>D252-E252</f>
        <v>0</v>
      </c>
      <c r="G252" s="64"/>
      <c r="H252" s="319">
        <f>F252*G252</f>
        <v>0</v>
      </c>
    </row>
    <row r="253" spans="1:7" ht="15">
      <c r="A253" s="59"/>
      <c r="B253" s="68"/>
      <c r="C253" s="355"/>
      <c r="D253" s="63"/>
      <c r="E253" s="60"/>
      <c r="F253" s="61"/>
      <c r="G253" s="63"/>
    </row>
    <row r="254" spans="1:8" ht="42.75">
      <c r="A254" s="89" t="s">
        <v>180</v>
      </c>
      <c r="B254" s="546" t="s">
        <v>2917</v>
      </c>
      <c r="C254" s="355" t="s">
        <v>20</v>
      </c>
      <c r="D254" s="63">
        <v>3</v>
      </c>
      <c r="E254" s="60">
        <v>3</v>
      </c>
      <c r="F254" s="39">
        <f>D254-E254</f>
        <v>0</v>
      </c>
      <c r="G254" s="64"/>
      <c r="H254" s="319">
        <f>F254*G254</f>
        <v>0</v>
      </c>
    </row>
    <row r="255" spans="1:7" ht="15">
      <c r="A255" s="59"/>
      <c r="B255" s="68"/>
      <c r="C255" s="355"/>
      <c r="D255" s="63"/>
      <c r="E255" s="60"/>
      <c r="F255" s="61"/>
      <c r="G255" s="63"/>
    </row>
    <row r="256" spans="1:8" ht="42.75">
      <c r="A256" s="89" t="s">
        <v>181</v>
      </c>
      <c r="B256" s="546" t="s">
        <v>2918</v>
      </c>
      <c r="C256" s="355" t="s">
        <v>20</v>
      </c>
      <c r="D256" s="63">
        <v>2</v>
      </c>
      <c r="E256" s="60">
        <v>2</v>
      </c>
      <c r="F256" s="39">
        <f>D256-E256</f>
        <v>0</v>
      </c>
      <c r="G256" s="64"/>
      <c r="H256" s="319">
        <f>F256*G256</f>
        <v>0</v>
      </c>
    </row>
    <row r="257" spans="1:7" ht="15">
      <c r="A257" s="59"/>
      <c r="B257" s="68"/>
      <c r="C257" s="355"/>
      <c r="D257" s="63"/>
      <c r="E257" s="60"/>
      <c r="F257" s="61"/>
      <c r="G257" s="60"/>
    </row>
    <row r="258" spans="1:8" ht="21.75" customHeight="1">
      <c r="A258" s="89" t="s">
        <v>182</v>
      </c>
      <c r="B258" s="546" t="s">
        <v>2919</v>
      </c>
      <c r="C258" s="355" t="s">
        <v>61</v>
      </c>
      <c r="D258" s="63">
        <f>4800+26</f>
        <v>4826</v>
      </c>
      <c r="E258" s="60">
        <v>4826</v>
      </c>
      <c r="F258" s="39">
        <f>D258-E258</f>
        <v>0</v>
      </c>
      <c r="G258" s="64"/>
      <c r="H258" s="319">
        <f>F258*G258</f>
        <v>0</v>
      </c>
    </row>
    <row r="259" spans="1:7" ht="15">
      <c r="A259" s="59"/>
      <c r="B259" s="68"/>
      <c r="C259" s="355"/>
      <c r="D259" s="63"/>
      <c r="E259" s="60"/>
      <c r="F259" s="63"/>
      <c r="G259" s="60"/>
    </row>
    <row r="260" spans="1:8" ht="71.25">
      <c r="A260" s="370" t="s">
        <v>183</v>
      </c>
      <c r="B260" s="546" t="s">
        <v>2920</v>
      </c>
      <c r="C260" s="355" t="s">
        <v>61</v>
      </c>
      <c r="D260" s="63">
        <v>2968.7</v>
      </c>
      <c r="E260" s="63">
        <v>2388.7</v>
      </c>
      <c r="F260" s="39">
        <f>D260-E260</f>
        <v>580</v>
      </c>
      <c r="G260" s="85"/>
      <c r="H260" s="328">
        <f>F260*G260</f>
        <v>0</v>
      </c>
    </row>
    <row r="261" spans="1:7" ht="15">
      <c r="A261" s="59"/>
      <c r="B261" s="16"/>
      <c r="C261" s="354"/>
      <c r="D261" s="60"/>
      <c r="E261" s="60"/>
      <c r="F261" s="61"/>
      <c r="G261" s="60"/>
    </row>
    <row r="262" spans="1:8" ht="15">
      <c r="A262" s="57"/>
      <c r="B262" s="58" t="s">
        <v>184</v>
      </c>
      <c r="C262" s="354"/>
      <c r="D262" s="61"/>
      <c r="E262" s="61"/>
      <c r="F262" s="61"/>
      <c r="G262" s="60"/>
      <c r="H262" s="318">
        <f>SUM(H210:H261)</f>
        <v>0</v>
      </c>
    </row>
    <row r="263" spans="1:7" ht="15">
      <c r="A263" s="57" t="s">
        <v>49</v>
      </c>
      <c r="B263" s="58" t="s">
        <v>50</v>
      </c>
      <c r="C263" s="354" t="s">
        <v>51</v>
      </c>
      <c r="D263" s="60"/>
      <c r="E263" s="60"/>
      <c r="F263" s="61"/>
      <c r="G263" s="60"/>
    </row>
    <row r="264" spans="1:7" ht="15">
      <c r="A264" s="57"/>
      <c r="B264" s="58"/>
      <c r="C264" s="354"/>
      <c r="D264" s="60"/>
      <c r="E264" s="60"/>
      <c r="F264" s="61"/>
      <c r="G264" s="60"/>
    </row>
    <row r="265" spans="1:8" ht="15">
      <c r="A265" s="359" t="s">
        <v>38</v>
      </c>
      <c r="B265" s="360" t="s">
        <v>39</v>
      </c>
      <c r="C265" s="365" t="s">
        <v>51</v>
      </c>
      <c r="D265" s="366"/>
      <c r="E265" s="366"/>
      <c r="F265" s="367"/>
      <c r="G265" s="366"/>
      <c r="H265" s="333"/>
    </row>
    <row r="266" spans="1:7" ht="15">
      <c r="A266" s="59"/>
      <c r="B266" s="16"/>
      <c r="C266" s="354"/>
      <c r="D266" s="60"/>
      <c r="E266" s="60"/>
      <c r="F266" s="61"/>
      <c r="G266" s="60"/>
    </row>
    <row r="267" spans="1:8" ht="15">
      <c r="A267" s="92" t="s">
        <v>185</v>
      </c>
      <c r="B267" s="93" t="s">
        <v>186</v>
      </c>
      <c r="C267" s="354" t="s">
        <v>187</v>
      </c>
      <c r="D267" s="60">
        <v>173</v>
      </c>
      <c r="E267" s="60">
        <v>173</v>
      </c>
      <c r="F267" s="39">
        <f>D267-E267</f>
        <v>0</v>
      </c>
      <c r="G267" s="64"/>
      <c r="H267" s="319">
        <f>F267*G267</f>
        <v>0</v>
      </c>
    </row>
    <row r="268" spans="1:7" ht="15">
      <c r="A268" s="59"/>
      <c r="B268" s="16"/>
      <c r="C268" s="354"/>
      <c r="D268" s="60"/>
      <c r="E268" s="60"/>
      <c r="F268" s="61"/>
      <c r="G268" s="60"/>
    </row>
    <row r="269" spans="1:8" ht="42.75">
      <c r="A269" s="92" t="s">
        <v>188</v>
      </c>
      <c r="B269" s="93" t="s">
        <v>189</v>
      </c>
      <c r="C269" s="354" t="s">
        <v>20</v>
      </c>
      <c r="D269" s="60">
        <v>19</v>
      </c>
      <c r="E269" s="60">
        <v>19</v>
      </c>
      <c r="F269" s="39">
        <f>D269-E269</f>
        <v>0</v>
      </c>
      <c r="G269" s="64"/>
      <c r="H269" s="319">
        <f>F269*G269</f>
        <v>0</v>
      </c>
    </row>
    <row r="270" spans="1:7" ht="15">
      <c r="A270" s="59"/>
      <c r="B270" s="16"/>
      <c r="C270" s="354"/>
      <c r="D270" s="60"/>
      <c r="E270" s="60"/>
      <c r="F270" s="61"/>
      <c r="G270" s="60"/>
    </row>
    <row r="271" spans="1:8" ht="71.25">
      <c r="A271" s="92" t="s">
        <v>190</v>
      </c>
      <c r="B271" s="96" t="s">
        <v>2921</v>
      </c>
      <c r="C271" s="354" t="s">
        <v>65</v>
      </c>
      <c r="D271" s="60">
        <v>104.5</v>
      </c>
      <c r="E271" s="60">
        <v>104.5</v>
      </c>
      <c r="F271" s="39">
        <f>D271-E271</f>
        <v>0</v>
      </c>
      <c r="G271" s="64"/>
      <c r="H271" s="319">
        <f>F271*G271</f>
        <v>0</v>
      </c>
    </row>
    <row r="272" spans="1:7" ht="15">
      <c r="A272" s="59"/>
      <c r="B272" s="68"/>
      <c r="C272" s="354"/>
      <c r="D272" s="60"/>
      <c r="E272" s="60"/>
      <c r="F272" s="61"/>
      <c r="G272" s="60"/>
    </row>
    <row r="273" spans="1:8" ht="28.5">
      <c r="A273" s="92" t="s">
        <v>191</v>
      </c>
      <c r="B273" s="96" t="s">
        <v>2922</v>
      </c>
      <c r="C273" s="354" t="s">
        <v>61</v>
      </c>
      <c r="D273" s="60">
        <v>173</v>
      </c>
      <c r="E273" s="60">
        <v>173</v>
      </c>
      <c r="F273" s="39">
        <f>D273-E273</f>
        <v>0</v>
      </c>
      <c r="G273" s="64"/>
      <c r="H273" s="319">
        <f>F273*G273</f>
        <v>0</v>
      </c>
    </row>
    <row r="274" spans="1:7" ht="15">
      <c r="A274" s="59"/>
      <c r="B274" s="68"/>
      <c r="C274" s="354"/>
      <c r="D274" s="60"/>
      <c r="E274" s="60"/>
      <c r="F274" s="61"/>
      <c r="G274" s="63"/>
    </row>
    <row r="275" spans="1:8" ht="28.5">
      <c r="A275" s="92" t="s">
        <v>192</v>
      </c>
      <c r="B275" s="96" t="s">
        <v>2923</v>
      </c>
      <c r="C275" s="354" t="s">
        <v>65</v>
      </c>
      <c r="D275" s="60">
        <v>51.9</v>
      </c>
      <c r="E275" s="60">
        <v>51.9</v>
      </c>
      <c r="F275" s="39">
        <f>D275-E275</f>
        <v>0</v>
      </c>
      <c r="G275" s="64"/>
      <c r="H275" s="319">
        <f>F275*G275</f>
        <v>0</v>
      </c>
    </row>
    <row r="276" spans="1:7" ht="15">
      <c r="A276" s="59"/>
      <c r="B276" s="68"/>
      <c r="C276" s="354"/>
      <c r="D276" s="60"/>
      <c r="E276" s="60"/>
      <c r="F276" s="61"/>
      <c r="G276" s="63"/>
    </row>
    <row r="277" spans="1:8" ht="44.25" customHeight="1">
      <c r="A277" s="92" t="s">
        <v>194</v>
      </c>
      <c r="B277" s="96" t="s">
        <v>195</v>
      </c>
      <c r="C277" s="354" t="s">
        <v>65</v>
      </c>
      <c r="D277" s="60">
        <v>104.5</v>
      </c>
      <c r="E277" s="60">
        <v>104.5</v>
      </c>
      <c r="F277" s="39">
        <f>D277-E277</f>
        <v>0</v>
      </c>
      <c r="G277" s="64"/>
      <c r="H277" s="319">
        <f>F277*G277</f>
        <v>0</v>
      </c>
    </row>
    <row r="278" spans="1:7" ht="15">
      <c r="A278" s="59"/>
      <c r="B278" s="68"/>
      <c r="C278" s="354"/>
      <c r="D278" s="60"/>
      <c r="E278" s="60"/>
      <c r="F278" s="61"/>
      <c r="G278" s="63"/>
    </row>
    <row r="279" spans="1:8" ht="42.75">
      <c r="A279" s="92" t="s">
        <v>196</v>
      </c>
      <c r="B279" s="96" t="s">
        <v>2924</v>
      </c>
      <c r="C279" s="354" t="s">
        <v>187</v>
      </c>
      <c r="D279" s="60">
        <v>38</v>
      </c>
      <c r="E279" s="60">
        <v>38</v>
      </c>
      <c r="F279" s="39">
        <f>D279-E279</f>
        <v>0</v>
      </c>
      <c r="G279" s="64"/>
      <c r="H279" s="319">
        <f>F279*G279</f>
        <v>0</v>
      </c>
    </row>
    <row r="280" spans="1:7" ht="15">
      <c r="A280" s="59"/>
      <c r="B280" s="16"/>
      <c r="C280" s="354"/>
      <c r="D280" s="60"/>
      <c r="E280" s="60"/>
      <c r="F280" s="61"/>
      <c r="G280" s="60"/>
    </row>
    <row r="281" spans="1:8" ht="42.75">
      <c r="A281" s="92" t="s">
        <v>197</v>
      </c>
      <c r="B281" s="96" t="s">
        <v>2925</v>
      </c>
      <c r="C281" s="354" t="s">
        <v>187</v>
      </c>
      <c r="D281" s="60">
        <v>35</v>
      </c>
      <c r="E281" s="60">
        <v>35</v>
      </c>
      <c r="F281" s="39">
        <f>D281-E281</f>
        <v>0</v>
      </c>
      <c r="G281" s="64"/>
      <c r="H281" s="319">
        <f>F281*G281</f>
        <v>0</v>
      </c>
    </row>
    <row r="282" spans="1:7" ht="15">
      <c r="A282" s="59"/>
      <c r="B282" s="68"/>
      <c r="C282" s="354"/>
      <c r="D282" s="60"/>
      <c r="E282" s="60"/>
      <c r="F282" s="61"/>
      <c r="G282" s="60"/>
    </row>
    <row r="283" spans="1:8" ht="42.75">
      <c r="A283" s="92" t="s">
        <v>198</v>
      </c>
      <c r="B283" s="96" t="s">
        <v>2926</v>
      </c>
      <c r="C283" s="354" t="s">
        <v>187</v>
      </c>
      <c r="D283" s="60">
        <v>82</v>
      </c>
      <c r="E283" s="60">
        <v>82</v>
      </c>
      <c r="F283" s="39">
        <f>D283-E283</f>
        <v>0</v>
      </c>
      <c r="G283" s="64"/>
      <c r="H283" s="319">
        <f>F283*G283</f>
        <v>0</v>
      </c>
    </row>
    <row r="284" spans="1:7" ht="15">
      <c r="A284" s="59"/>
      <c r="B284" s="68"/>
      <c r="C284" s="354"/>
      <c r="D284" s="60"/>
      <c r="E284" s="60"/>
      <c r="F284" s="61"/>
      <c r="G284" s="60"/>
    </row>
    <row r="285" spans="1:8" ht="30" customHeight="1">
      <c r="A285" s="92" t="s">
        <v>199</v>
      </c>
      <c r="B285" s="96" t="s">
        <v>2927</v>
      </c>
      <c r="C285" s="354" t="s">
        <v>20</v>
      </c>
      <c r="D285" s="60">
        <v>2</v>
      </c>
      <c r="E285" s="60">
        <v>2</v>
      </c>
      <c r="F285" s="39">
        <f>D285-E285</f>
        <v>0</v>
      </c>
      <c r="G285" s="64"/>
      <c r="H285" s="319">
        <f>F285*G285</f>
        <v>0</v>
      </c>
    </row>
    <row r="286" spans="1:7" ht="15">
      <c r="A286" s="59"/>
      <c r="B286" s="68"/>
      <c r="C286" s="354"/>
      <c r="D286" s="60"/>
      <c r="E286" s="60"/>
      <c r="F286" s="61"/>
      <c r="G286" s="60"/>
    </row>
    <row r="287" spans="1:8" ht="28.5">
      <c r="A287" s="92" t="s">
        <v>200</v>
      </c>
      <c r="B287" s="96" t="s">
        <v>201</v>
      </c>
      <c r="C287" s="354" t="s">
        <v>20</v>
      </c>
      <c r="D287" s="60">
        <v>1</v>
      </c>
      <c r="E287" s="60">
        <v>1</v>
      </c>
      <c r="F287" s="39">
        <f>D287-E287</f>
        <v>0</v>
      </c>
      <c r="G287" s="64"/>
      <c r="H287" s="319">
        <f>F287*G287</f>
        <v>0</v>
      </c>
    </row>
    <row r="288" spans="1:7" ht="15">
      <c r="A288" s="59"/>
      <c r="B288" s="68"/>
      <c r="C288" s="354"/>
      <c r="D288" s="60"/>
      <c r="E288" s="60"/>
      <c r="F288" s="61"/>
      <c r="G288" s="60"/>
    </row>
    <row r="289" spans="1:8" ht="31.5" customHeight="1">
      <c r="A289" s="92" t="s">
        <v>202</v>
      </c>
      <c r="B289" s="96" t="s">
        <v>2928</v>
      </c>
      <c r="C289" s="354" t="s">
        <v>20</v>
      </c>
      <c r="D289" s="60">
        <v>1</v>
      </c>
      <c r="E289" s="60">
        <v>1</v>
      </c>
      <c r="F289" s="39">
        <f>D289-E289</f>
        <v>0</v>
      </c>
      <c r="G289" s="64"/>
      <c r="H289" s="319">
        <f>F289*G289</f>
        <v>0</v>
      </c>
    </row>
    <row r="290" spans="1:7" ht="15">
      <c r="A290" s="59"/>
      <c r="B290" s="68"/>
      <c r="C290" s="354"/>
      <c r="D290" s="60"/>
      <c r="E290" s="60"/>
      <c r="F290" s="63"/>
      <c r="G290" s="60"/>
    </row>
    <row r="291" spans="1:8" ht="57">
      <c r="A291" s="92" t="s">
        <v>203</v>
      </c>
      <c r="B291" s="96" t="s">
        <v>2931</v>
      </c>
      <c r="C291" s="354" t="s">
        <v>20</v>
      </c>
      <c r="D291" s="60">
        <v>5</v>
      </c>
      <c r="E291" s="60">
        <v>5</v>
      </c>
      <c r="F291" s="39">
        <f>D291-E291+5</f>
        <v>5</v>
      </c>
      <c r="G291" s="85"/>
      <c r="H291" s="319">
        <f>F291*G291</f>
        <v>0</v>
      </c>
    </row>
    <row r="292" spans="1:7" ht="15">
      <c r="A292" s="59"/>
      <c r="B292" s="68"/>
      <c r="C292" s="354"/>
      <c r="D292" s="60"/>
      <c r="E292" s="60"/>
      <c r="F292" s="63"/>
      <c r="G292" s="63"/>
    </row>
    <row r="293" spans="1:8" ht="57">
      <c r="A293" s="92" t="s">
        <v>204</v>
      </c>
      <c r="B293" s="96" t="s">
        <v>2932</v>
      </c>
      <c r="C293" s="354" t="s">
        <v>20</v>
      </c>
      <c r="D293" s="60">
        <v>10</v>
      </c>
      <c r="E293" s="60">
        <v>10</v>
      </c>
      <c r="F293" s="39">
        <f>D293-E293+10</f>
        <v>10</v>
      </c>
      <c r="G293" s="85"/>
      <c r="H293" s="319">
        <f>F293*G293</f>
        <v>0</v>
      </c>
    </row>
    <row r="294" spans="1:7" ht="15">
      <c r="A294" s="59"/>
      <c r="B294" s="16"/>
      <c r="C294" s="354"/>
      <c r="D294" s="60"/>
      <c r="E294" s="60"/>
      <c r="F294" s="61"/>
      <c r="G294" s="60"/>
    </row>
    <row r="295" spans="1:8" ht="30" customHeight="1">
      <c r="A295" s="92" t="s">
        <v>205</v>
      </c>
      <c r="B295" s="93" t="s">
        <v>2930</v>
      </c>
      <c r="C295" s="354" t="s">
        <v>20</v>
      </c>
      <c r="D295" s="60">
        <v>1</v>
      </c>
      <c r="E295" s="60">
        <v>1</v>
      </c>
      <c r="F295" s="39">
        <f>D295-E295</f>
        <v>0</v>
      </c>
      <c r="G295" s="64"/>
      <c r="H295" s="319">
        <f>F295*G295</f>
        <v>0</v>
      </c>
    </row>
    <row r="296" spans="1:7" ht="15">
      <c r="A296" s="94"/>
      <c r="B296" s="95"/>
      <c r="C296" s="354"/>
      <c r="D296" s="60"/>
      <c r="E296" s="60"/>
      <c r="F296" s="61"/>
      <c r="G296" s="60"/>
    </row>
    <row r="297" spans="1:8" ht="42.75">
      <c r="A297" s="92" t="s">
        <v>206</v>
      </c>
      <c r="B297" s="93" t="s">
        <v>207</v>
      </c>
      <c r="C297" s="354" t="s">
        <v>20</v>
      </c>
      <c r="D297" s="60">
        <v>12</v>
      </c>
      <c r="E297" s="60">
        <v>12</v>
      </c>
      <c r="F297" s="39">
        <f>D297-E297</f>
        <v>0</v>
      </c>
      <c r="G297" s="64"/>
      <c r="H297" s="319">
        <f>F297*G297</f>
        <v>0</v>
      </c>
    </row>
    <row r="298" spans="1:7" ht="15">
      <c r="A298" s="94"/>
      <c r="B298" s="95"/>
      <c r="C298" s="354"/>
      <c r="D298" s="60"/>
      <c r="E298" s="60"/>
      <c r="F298" s="61"/>
      <c r="G298" s="63"/>
    </row>
    <row r="299" spans="1:8" ht="42.75">
      <c r="A299" s="92" t="s">
        <v>208</v>
      </c>
      <c r="B299" s="96" t="s">
        <v>209</v>
      </c>
      <c r="C299" s="355" t="s">
        <v>20</v>
      </c>
      <c r="D299" s="63">
        <v>3</v>
      </c>
      <c r="E299" s="63">
        <v>3</v>
      </c>
      <c r="F299" s="39">
        <f>D299-E299</f>
        <v>0</v>
      </c>
      <c r="G299" s="64"/>
      <c r="H299" s="319">
        <f>F299*G299</f>
        <v>0</v>
      </c>
    </row>
    <row r="300" spans="1:7" ht="15">
      <c r="A300" s="94"/>
      <c r="B300" s="95"/>
      <c r="C300" s="354"/>
      <c r="D300" s="60"/>
      <c r="E300" s="60"/>
      <c r="F300" s="61"/>
      <c r="G300" s="60"/>
    </row>
    <row r="301" spans="1:8" ht="28.5">
      <c r="A301" s="92" t="s">
        <v>210</v>
      </c>
      <c r="B301" s="96" t="s">
        <v>2929</v>
      </c>
      <c r="C301" s="355" t="s">
        <v>187</v>
      </c>
      <c r="D301" s="63">
        <v>173</v>
      </c>
      <c r="E301" s="63">
        <v>0</v>
      </c>
      <c r="F301" s="39">
        <f>D301-E301</f>
        <v>173</v>
      </c>
      <c r="G301" s="85"/>
      <c r="H301" s="319">
        <f>F301*G301</f>
        <v>0</v>
      </c>
    </row>
    <row r="302" spans="1:7" ht="15">
      <c r="A302" s="94"/>
      <c r="B302" s="95"/>
      <c r="C302" s="354"/>
      <c r="D302" s="60"/>
      <c r="E302" s="60"/>
      <c r="F302" s="61"/>
      <c r="G302" s="60"/>
    </row>
    <row r="303" spans="1:7" ht="15">
      <c r="A303" s="94"/>
      <c r="B303" s="95"/>
      <c r="C303" s="354"/>
      <c r="D303" s="60"/>
      <c r="E303" s="60"/>
      <c r="F303" s="61"/>
      <c r="G303" s="60"/>
    </row>
    <row r="304" spans="1:8" ht="15">
      <c r="A304" s="94"/>
      <c r="B304" s="97" t="s">
        <v>211</v>
      </c>
      <c r="C304" s="354"/>
      <c r="D304" s="60"/>
      <c r="E304" s="60"/>
      <c r="F304" s="61"/>
      <c r="G304" s="60"/>
      <c r="H304" s="318">
        <f>SUM(H267:H302)</f>
        <v>0</v>
      </c>
    </row>
    <row r="305" spans="1:8" ht="15">
      <c r="A305" s="94"/>
      <c r="B305" s="97"/>
      <c r="C305" s="354"/>
      <c r="D305" s="60"/>
      <c r="E305" s="60"/>
      <c r="F305" s="61"/>
      <c r="G305" s="60"/>
      <c r="H305" s="318"/>
    </row>
    <row r="306" spans="1:7" ht="15">
      <c r="A306" s="94"/>
      <c r="B306" s="95"/>
      <c r="C306" s="354"/>
      <c r="D306" s="60"/>
      <c r="E306" s="60"/>
      <c r="F306" s="61"/>
      <c r="G306" s="60"/>
    </row>
    <row r="307" spans="1:8" ht="15">
      <c r="A307" s="371" t="s">
        <v>40</v>
      </c>
      <c r="B307" s="372" t="s">
        <v>41</v>
      </c>
      <c r="C307" s="365"/>
      <c r="D307" s="366"/>
      <c r="E307" s="366"/>
      <c r="F307" s="367"/>
      <c r="G307" s="366"/>
      <c r="H307" s="333"/>
    </row>
    <row r="308" spans="1:7" ht="15">
      <c r="A308" s="94"/>
      <c r="B308" s="95"/>
      <c r="C308" s="354"/>
      <c r="D308" s="60"/>
      <c r="E308" s="60"/>
      <c r="F308" s="61"/>
      <c r="G308" s="60"/>
    </row>
    <row r="309" spans="1:8" ht="15">
      <c r="A309" s="92" t="s">
        <v>212</v>
      </c>
      <c r="B309" s="93" t="s">
        <v>2933</v>
      </c>
      <c r="C309" s="354" t="s">
        <v>187</v>
      </c>
      <c r="D309" s="60">
        <v>523</v>
      </c>
      <c r="E309" s="60">
        <v>523</v>
      </c>
      <c r="F309" s="39">
        <f>D309-E309</f>
        <v>0</v>
      </c>
      <c r="G309" s="64"/>
      <c r="H309" s="319">
        <f>F309*G309</f>
        <v>0</v>
      </c>
    </row>
    <row r="310" spans="1:7" ht="15">
      <c r="A310" s="94"/>
      <c r="B310" s="95"/>
      <c r="C310" s="354"/>
      <c r="D310" s="60"/>
      <c r="E310" s="60"/>
      <c r="F310" s="61"/>
      <c r="G310" s="60"/>
    </row>
    <row r="311" spans="1:8" ht="42.75">
      <c r="A311" s="92" t="s">
        <v>213</v>
      </c>
      <c r="B311" s="93" t="s">
        <v>189</v>
      </c>
      <c r="C311" s="354" t="s">
        <v>20</v>
      </c>
      <c r="D311" s="60">
        <v>34</v>
      </c>
      <c r="E311" s="60">
        <v>34</v>
      </c>
      <c r="F311" s="39">
        <f>D311-E311</f>
        <v>0</v>
      </c>
      <c r="G311" s="64"/>
      <c r="H311" s="319">
        <f>F311*G311</f>
        <v>0</v>
      </c>
    </row>
    <row r="312" spans="1:7" ht="15">
      <c r="A312" s="94"/>
      <c r="B312" s="95"/>
      <c r="C312" s="354"/>
      <c r="D312" s="60"/>
      <c r="E312" s="60"/>
      <c r="F312" s="61"/>
      <c r="G312" s="60"/>
    </row>
    <row r="313" spans="1:8" ht="71.25">
      <c r="A313" s="92" t="s">
        <v>214</v>
      </c>
      <c r="B313" s="96" t="s">
        <v>2921</v>
      </c>
      <c r="C313" s="354" t="s">
        <v>65</v>
      </c>
      <c r="D313" s="60">
        <v>540.9</v>
      </c>
      <c r="E313" s="60">
        <v>540.9</v>
      </c>
      <c r="F313" s="39">
        <f>D313-E313</f>
        <v>0</v>
      </c>
      <c r="G313" s="64"/>
      <c r="H313" s="319">
        <f>F313*G313</f>
        <v>0</v>
      </c>
    </row>
    <row r="314" spans="1:7" ht="15">
      <c r="A314" s="94"/>
      <c r="B314" s="100"/>
      <c r="C314" s="354"/>
      <c r="D314" s="60"/>
      <c r="E314" s="60"/>
      <c r="F314" s="61"/>
      <c r="G314" s="60"/>
    </row>
    <row r="315" spans="1:8" ht="28.5">
      <c r="A315" s="92" t="s">
        <v>215</v>
      </c>
      <c r="B315" s="96" t="s">
        <v>2922</v>
      </c>
      <c r="C315" s="354" t="s">
        <v>61</v>
      </c>
      <c r="D315" s="60">
        <v>462.2</v>
      </c>
      <c r="E315" s="60">
        <v>462.2</v>
      </c>
      <c r="F315" s="39">
        <f>D315-E315</f>
        <v>0</v>
      </c>
      <c r="G315" s="64"/>
      <c r="H315" s="319">
        <f>F315*G315</f>
        <v>0</v>
      </c>
    </row>
    <row r="316" spans="1:7" ht="15">
      <c r="A316" s="94"/>
      <c r="B316" s="100"/>
      <c r="C316" s="354"/>
      <c r="D316" s="60"/>
      <c r="E316" s="60"/>
      <c r="F316" s="61"/>
      <c r="G316" s="60"/>
    </row>
    <row r="317" spans="1:8" ht="57">
      <c r="A317" s="92" t="s">
        <v>216</v>
      </c>
      <c r="B317" s="96" t="s">
        <v>2934</v>
      </c>
      <c r="C317" s="354" t="s">
        <v>65</v>
      </c>
      <c r="D317" s="60">
        <v>46.1</v>
      </c>
      <c r="E317" s="60">
        <v>46.1</v>
      </c>
      <c r="F317" s="39">
        <f>D317-E317</f>
        <v>0</v>
      </c>
      <c r="G317" s="64"/>
      <c r="H317" s="319">
        <f>F317*G317</f>
        <v>0</v>
      </c>
    </row>
    <row r="318" spans="1:7" ht="15">
      <c r="A318" s="94"/>
      <c r="B318" s="100"/>
      <c r="C318" s="354"/>
      <c r="D318" s="60"/>
      <c r="E318" s="60"/>
      <c r="F318" s="61"/>
      <c r="G318" s="60"/>
    </row>
    <row r="319" spans="1:8" ht="47.25" customHeight="1">
      <c r="A319" s="92" t="s">
        <v>217</v>
      </c>
      <c r="B319" s="96" t="s">
        <v>195</v>
      </c>
      <c r="C319" s="354" t="s">
        <v>65</v>
      </c>
      <c r="D319" s="60">
        <v>494.8</v>
      </c>
      <c r="E319" s="60">
        <v>494.8</v>
      </c>
      <c r="F319" s="39">
        <f>D319-E319</f>
        <v>0</v>
      </c>
      <c r="G319" s="64"/>
      <c r="H319" s="319">
        <f>F319*G319</f>
        <v>0</v>
      </c>
    </row>
    <row r="320" spans="1:7" ht="15">
      <c r="A320" s="94"/>
      <c r="B320" s="100"/>
      <c r="C320" s="354"/>
      <c r="D320" s="60"/>
      <c r="E320" s="60"/>
      <c r="F320" s="61"/>
      <c r="G320" s="60"/>
    </row>
    <row r="321" spans="1:8" ht="28.5">
      <c r="A321" s="92" t="s">
        <v>218</v>
      </c>
      <c r="B321" s="96" t="s">
        <v>193</v>
      </c>
      <c r="C321" s="354" t="s">
        <v>65</v>
      </c>
      <c r="D321" s="60">
        <v>138.7</v>
      </c>
      <c r="E321" s="60">
        <v>138.7</v>
      </c>
      <c r="F321" s="39">
        <f>D321-E321</f>
        <v>0</v>
      </c>
      <c r="G321" s="64"/>
      <c r="H321" s="319">
        <f>F321*G321</f>
        <v>0</v>
      </c>
    </row>
    <row r="322" spans="1:7" ht="15">
      <c r="A322" s="94"/>
      <c r="B322" s="100"/>
      <c r="C322" s="354"/>
      <c r="D322" s="60"/>
      <c r="E322" s="60"/>
      <c r="F322" s="61"/>
      <c r="G322" s="60"/>
    </row>
    <row r="323" spans="1:8" ht="28.5">
      <c r="A323" s="92" t="s">
        <v>219</v>
      </c>
      <c r="B323" s="96" t="s">
        <v>2935</v>
      </c>
      <c r="C323" s="354" t="s">
        <v>187</v>
      </c>
      <c r="D323" s="63">
        <f>123+4+2</f>
        <v>129</v>
      </c>
      <c r="E323" s="60">
        <v>129</v>
      </c>
      <c r="F323" s="39">
        <f>D323-E323</f>
        <v>0</v>
      </c>
      <c r="G323" s="64"/>
      <c r="H323" s="319">
        <f>F323*G323</f>
        <v>0</v>
      </c>
    </row>
    <row r="324" spans="1:7" ht="15">
      <c r="A324" s="94"/>
      <c r="B324" s="100"/>
      <c r="C324" s="354"/>
      <c r="D324" s="60"/>
      <c r="E324" s="60"/>
      <c r="F324" s="61"/>
      <c r="G324" s="63"/>
    </row>
    <row r="325" spans="1:8" ht="28.5">
      <c r="A325" s="92" t="s">
        <v>220</v>
      </c>
      <c r="B325" s="96" t="s">
        <v>2936</v>
      </c>
      <c r="C325" s="354" t="s">
        <v>187</v>
      </c>
      <c r="D325" s="60">
        <v>145</v>
      </c>
      <c r="E325" s="60">
        <v>145</v>
      </c>
      <c r="F325" s="39">
        <f>D325-E325</f>
        <v>0</v>
      </c>
      <c r="G325" s="64"/>
      <c r="H325" s="319">
        <f>F325*G325</f>
        <v>0</v>
      </c>
    </row>
    <row r="326" spans="1:7" ht="15">
      <c r="A326" s="94"/>
      <c r="B326" s="95"/>
      <c r="C326" s="354"/>
      <c r="D326" s="60"/>
      <c r="E326" s="60"/>
      <c r="F326" s="61"/>
      <c r="G326" s="60"/>
    </row>
    <row r="327" spans="1:8" ht="28.5">
      <c r="A327" s="92" t="s">
        <v>221</v>
      </c>
      <c r="B327" s="96" t="s">
        <v>2937</v>
      </c>
      <c r="C327" s="354" t="s">
        <v>187</v>
      </c>
      <c r="D327" s="60">
        <v>77</v>
      </c>
      <c r="E327" s="60">
        <v>77</v>
      </c>
      <c r="F327" s="39">
        <f>D327-E327</f>
        <v>0</v>
      </c>
      <c r="G327" s="64"/>
      <c r="H327" s="319">
        <f>F327*G327</f>
        <v>0</v>
      </c>
    </row>
    <row r="328" spans="1:7" ht="15">
      <c r="A328" s="94"/>
      <c r="B328" s="100"/>
      <c r="C328" s="354"/>
      <c r="D328" s="60"/>
      <c r="E328" s="60"/>
      <c r="F328" s="61"/>
      <c r="G328" s="60"/>
    </row>
    <row r="329" spans="1:8" ht="28.5">
      <c r="A329" s="92" t="s">
        <v>222</v>
      </c>
      <c r="B329" s="96" t="s">
        <v>2938</v>
      </c>
      <c r="C329" s="354" t="s">
        <v>187</v>
      </c>
      <c r="D329" s="60">
        <v>145</v>
      </c>
      <c r="E329" s="60">
        <v>145</v>
      </c>
      <c r="F329" s="39">
        <f>D329-E329</f>
        <v>0</v>
      </c>
      <c r="G329" s="64"/>
      <c r="H329" s="319">
        <f>F329*G329</f>
        <v>0</v>
      </c>
    </row>
    <row r="330" spans="1:7" ht="15">
      <c r="A330" s="94"/>
      <c r="B330" s="95"/>
      <c r="C330" s="354"/>
      <c r="D330" s="60"/>
      <c r="E330" s="60"/>
      <c r="F330" s="61"/>
      <c r="G330" s="60"/>
    </row>
    <row r="331" spans="1:8" ht="71.25">
      <c r="A331" s="92" t="s">
        <v>223</v>
      </c>
      <c r="B331" s="96" t="s">
        <v>2939</v>
      </c>
      <c r="C331" s="354" t="s">
        <v>20</v>
      </c>
      <c r="D331" s="60">
        <v>16</v>
      </c>
      <c r="E331" s="60">
        <v>16</v>
      </c>
      <c r="F331" s="39">
        <f>D331-E331</f>
        <v>0</v>
      </c>
      <c r="G331" s="64"/>
      <c r="H331" s="319">
        <f>F331*G331</f>
        <v>0</v>
      </c>
    </row>
    <row r="332" spans="1:7" ht="15">
      <c r="A332" s="94"/>
      <c r="B332" s="95"/>
      <c r="C332" s="354"/>
      <c r="D332" s="60"/>
      <c r="E332" s="60"/>
      <c r="F332" s="61"/>
      <c r="G332" s="60"/>
    </row>
    <row r="333" spans="1:8" ht="71.25">
      <c r="A333" s="92" t="s">
        <v>224</v>
      </c>
      <c r="B333" s="96" t="s">
        <v>2940</v>
      </c>
      <c r="C333" s="354" t="s">
        <v>20</v>
      </c>
      <c r="D333" s="60">
        <v>9</v>
      </c>
      <c r="E333" s="60">
        <v>9</v>
      </c>
      <c r="F333" s="39">
        <f>D333-E333</f>
        <v>0</v>
      </c>
      <c r="G333" s="64"/>
      <c r="H333" s="319">
        <f>F333*G333</f>
        <v>0</v>
      </c>
    </row>
    <row r="334" spans="1:7" ht="15">
      <c r="A334" s="94"/>
      <c r="B334" s="95"/>
      <c r="C334" s="354"/>
      <c r="D334" s="60"/>
      <c r="E334" s="60"/>
      <c r="F334" s="61"/>
      <c r="G334" s="60"/>
    </row>
    <row r="335" spans="1:8" ht="71.25">
      <c r="A335" s="92" t="s">
        <v>225</v>
      </c>
      <c r="B335" s="93" t="s">
        <v>2941</v>
      </c>
      <c r="C335" s="354" t="s">
        <v>20</v>
      </c>
      <c r="D335" s="60">
        <v>3</v>
      </c>
      <c r="E335" s="60">
        <v>3</v>
      </c>
      <c r="F335" s="39">
        <f>D335-E335</f>
        <v>0</v>
      </c>
      <c r="G335" s="64"/>
      <c r="H335" s="319">
        <f>F335*G335</f>
        <v>0</v>
      </c>
    </row>
    <row r="336" spans="1:7" ht="15">
      <c r="A336" s="94"/>
      <c r="B336" s="95"/>
      <c r="C336" s="354"/>
      <c r="D336" s="60"/>
      <c r="E336" s="60"/>
      <c r="F336" s="61"/>
      <c r="G336" s="63"/>
    </row>
    <row r="337" spans="1:8" ht="71.25">
      <c r="A337" s="92" t="s">
        <v>226</v>
      </c>
      <c r="B337" s="93" t="s">
        <v>227</v>
      </c>
      <c r="C337" s="354" t="s">
        <v>20</v>
      </c>
      <c r="D337" s="60">
        <v>2</v>
      </c>
      <c r="E337" s="60">
        <v>2</v>
      </c>
      <c r="F337" s="39">
        <f>D337-E337</f>
        <v>0</v>
      </c>
      <c r="G337" s="64"/>
      <c r="H337" s="319">
        <f>F337*G337</f>
        <v>0</v>
      </c>
    </row>
    <row r="338" spans="1:7" ht="15">
      <c r="A338" s="94"/>
      <c r="B338" s="95"/>
      <c r="C338" s="354"/>
      <c r="D338" s="60"/>
      <c r="E338" s="60"/>
      <c r="F338" s="61"/>
      <c r="G338" s="63"/>
    </row>
    <row r="339" spans="1:8" ht="71.25">
      <c r="A339" s="92" t="s">
        <v>228</v>
      </c>
      <c r="B339" s="93" t="s">
        <v>229</v>
      </c>
      <c r="C339" s="354" t="s">
        <v>20</v>
      </c>
      <c r="D339" s="60">
        <v>1</v>
      </c>
      <c r="E339" s="60">
        <v>1</v>
      </c>
      <c r="F339" s="39">
        <f>D339-E339</f>
        <v>0</v>
      </c>
      <c r="G339" s="64"/>
      <c r="H339" s="319">
        <f>F339*G339</f>
        <v>0</v>
      </c>
    </row>
    <row r="340" spans="1:7" ht="15">
      <c r="A340" s="94"/>
      <c r="B340" s="95"/>
      <c r="C340" s="354"/>
      <c r="D340" s="60"/>
      <c r="E340" s="60"/>
      <c r="F340" s="61"/>
      <c r="G340" s="63"/>
    </row>
    <row r="341" spans="1:8" ht="71.25">
      <c r="A341" s="92" t="s">
        <v>230</v>
      </c>
      <c r="B341" s="93" t="s">
        <v>2942</v>
      </c>
      <c r="C341" s="354" t="s">
        <v>20</v>
      </c>
      <c r="D341" s="60">
        <v>2</v>
      </c>
      <c r="E341" s="60">
        <v>2</v>
      </c>
      <c r="F341" s="39">
        <f>D341-E341</f>
        <v>0</v>
      </c>
      <c r="G341" s="64"/>
      <c r="H341" s="319">
        <f>F341*G341</f>
        <v>0</v>
      </c>
    </row>
    <row r="342" spans="1:7" ht="15">
      <c r="A342" s="94"/>
      <c r="B342" s="95"/>
      <c r="C342" s="354"/>
      <c r="D342" s="60"/>
      <c r="E342" s="60"/>
      <c r="F342" s="61"/>
      <c r="G342" s="63"/>
    </row>
    <row r="343" spans="1:8" ht="42.75">
      <c r="A343" s="92" t="s">
        <v>231</v>
      </c>
      <c r="B343" s="93" t="s">
        <v>232</v>
      </c>
      <c r="C343" s="354" t="s">
        <v>20</v>
      </c>
      <c r="D343" s="63">
        <f>45+2+2</f>
        <v>49</v>
      </c>
      <c r="E343" s="60">
        <v>49</v>
      </c>
      <c r="F343" s="39">
        <f>D343-E343</f>
        <v>0</v>
      </c>
      <c r="G343" s="64"/>
      <c r="H343" s="319">
        <f>F343*G343</f>
        <v>0</v>
      </c>
    </row>
    <row r="344" spans="1:7" ht="15">
      <c r="A344" s="94"/>
      <c r="B344" s="95"/>
      <c r="C344" s="354"/>
      <c r="D344" s="60"/>
      <c r="E344" s="60"/>
      <c r="F344" s="61"/>
      <c r="G344" s="60"/>
    </row>
    <row r="345" spans="1:8" ht="42.75">
      <c r="A345" s="98" t="s">
        <v>233</v>
      </c>
      <c r="B345" s="96" t="s">
        <v>234</v>
      </c>
      <c r="C345" s="355" t="s">
        <v>20</v>
      </c>
      <c r="D345" s="63">
        <v>29</v>
      </c>
      <c r="E345" s="63">
        <v>29</v>
      </c>
      <c r="F345" s="39">
        <f>D345-E345</f>
        <v>0</v>
      </c>
      <c r="G345" s="64"/>
      <c r="H345" s="319">
        <f>F345*G345</f>
        <v>0</v>
      </c>
    </row>
    <row r="346" spans="1:7" ht="15">
      <c r="A346" s="99"/>
      <c r="B346" s="100"/>
      <c r="C346" s="355"/>
      <c r="D346" s="63"/>
      <c r="E346" s="63"/>
      <c r="F346" s="39"/>
      <c r="G346" s="60"/>
    </row>
    <row r="347" spans="1:8" ht="42.75">
      <c r="A347" s="98" t="s">
        <v>235</v>
      </c>
      <c r="B347" s="96" t="s">
        <v>2943</v>
      </c>
      <c r="C347" s="355" t="s">
        <v>20</v>
      </c>
      <c r="D347" s="63">
        <v>103</v>
      </c>
      <c r="E347" s="63">
        <v>103</v>
      </c>
      <c r="F347" s="39">
        <f>D347-E347</f>
        <v>0</v>
      </c>
      <c r="G347" s="85"/>
      <c r="H347" s="328">
        <f>F347*G347</f>
        <v>0</v>
      </c>
    </row>
    <row r="348" spans="1:8" ht="15">
      <c r="A348" s="99"/>
      <c r="B348" s="100"/>
      <c r="C348" s="355"/>
      <c r="D348" s="63"/>
      <c r="E348" s="63"/>
      <c r="F348" s="39"/>
      <c r="G348" s="63"/>
      <c r="H348" s="328"/>
    </row>
    <row r="349" spans="1:8" ht="42.75">
      <c r="A349" s="98" t="s">
        <v>3656</v>
      </c>
      <c r="B349" s="96" t="s">
        <v>3553</v>
      </c>
      <c r="C349" s="355" t="s">
        <v>96</v>
      </c>
      <c r="D349" s="63">
        <v>1</v>
      </c>
      <c r="E349" s="63">
        <v>1</v>
      </c>
      <c r="F349" s="39">
        <f>D349-E349</f>
        <v>0</v>
      </c>
      <c r="G349" s="85"/>
      <c r="H349" s="328">
        <f>F349*G349</f>
        <v>0</v>
      </c>
    </row>
    <row r="350" spans="1:8" ht="15">
      <c r="A350" s="99"/>
      <c r="B350" s="100"/>
      <c r="C350" s="355"/>
      <c r="D350" s="63"/>
      <c r="E350" s="63"/>
      <c r="F350" s="39"/>
      <c r="G350" s="63"/>
      <c r="H350" s="328"/>
    </row>
    <row r="351" spans="1:8" ht="28.5">
      <c r="A351" s="98" t="s">
        <v>236</v>
      </c>
      <c r="B351" s="96" t="s">
        <v>237</v>
      </c>
      <c r="C351" s="355" t="s">
        <v>187</v>
      </c>
      <c r="D351" s="63">
        <f>523+4</f>
        <v>527</v>
      </c>
      <c r="E351" s="63">
        <v>0</v>
      </c>
      <c r="F351" s="39">
        <f>D351-E351</f>
        <v>527</v>
      </c>
      <c r="G351" s="85"/>
      <c r="H351" s="328">
        <f>F351*G351</f>
        <v>0</v>
      </c>
    </row>
    <row r="352" spans="1:7" ht="15">
      <c r="A352" s="94"/>
      <c r="B352" s="95"/>
      <c r="C352" s="354"/>
      <c r="D352" s="60"/>
      <c r="E352" s="60"/>
      <c r="F352" s="61"/>
      <c r="G352" s="60"/>
    </row>
    <row r="353" spans="1:8" ht="15">
      <c r="A353" s="94"/>
      <c r="B353" s="97" t="s">
        <v>238</v>
      </c>
      <c r="C353" s="354"/>
      <c r="D353" s="101"/>
      <c r="E353" s="101"/>
      <c r="F353" s="102"/>
      <c r="G353" s="60"/>
      <c r="H353" s="318">
        <f>SUM(H309:H352)</f>
        <v>0</v>
      </c>
    </row>
  </sheetData>
  <sheetProtection selectLockedCells="1" selectUnlockedCells="1"/>
  <printOptions/>
  <pageMargins left="0.7" right="0.7" top="0.8916666666666666" bottom="0.75" header="0.3" footer="0.5118055555555555"/>
  <pageSetup horizontalDpi="300" verticalDpi="300" orientation="portrait" paperSize="9" scale="68" r:id="rId1"/>
  <headerFooter alignWithMargins="0">
    <oddHeader>&amp;L&amp;"Arial,Navadno"ARHIKON d.o.o.
Tovarniška cesta 2a
5270 AJDOVŠČINA &amp;C&amp;"Arial,Navadno"GRADBENA DELA&amp;R&amp;"Arial,Navadno"OŠ DANILO LOKAR AJDOVŠČINA
GRADBENA DELA</oddHeader>
  </headerFooter>
</worksheet>
</file>

<file path=xl/worksheets/sheet4.xml><?xml version="1.0" encoding="utf-8"?>
<worksheet xmlns="http://schemas.openxmlformats.org/spreadsheetml/2006/main" xmlns:r="http://schemas.openxmlformats.org/officeDocument/2006/relationships">
  <sheetPr>
    <tabColor indexed="22"/>
  </sheetPr>
  <dimension ref="A1:H670"/>
  <sheetViews>
    <sheetView tabSelected="1" view="pageBreakPreview" zoomScaleSheetLayoutView="100" zoomScalePageLayoutView="0" workbookViewId="0" topLeftCell="A1">
      <selection activeCell="B397" sqref="B397"/>
    </sheetView>
  </sheetViews>
  <sheetFormatPr defaultColWidth="9.140625" defaultRowHeight="15"/>
  <cols>
    <col min="1" max="1" width="11.57421875" style="0" customWidth="1"/>
    <col min="2" max="2" width="45.140625" style="0" customWidth="1"/>
    <col min="3" max="3" width="6.28125" style="0" customWidth="1"/>
    <col min="4" max="4" width="11.7109375" style="650" customWidth="1"/>
    <col min="5" max="5" width="11.7109375" style="651" customWidth="1"/>
    <col min="6" max="6" width="11.7109375" style="652" customWidth="1"/>
    <col min="7" max="7" width="11.7109375" style="0" customWidth="1"/>
    <col min="8" max="8" width="12.7109375" style="319" customWidth="1"/>
  </cols>
  <sheetData>
    <row r="1" spans="1:7" ht="20.25">
      <c r="A1" s="104" t="s">
        <v>239</v>
      </c>
      <c r="B1" s="105" t="s">
        <v>240</v>
      </c>
      <c r="C1" s="42"/>
      <c r="D1" s="612"/>
      <c r="E1" s="612"/>
      <c r="F1" s="613"/>
      <c r="G1" s="40"/>
    </row>
    <row r="2" spans="1:7" ht="15.75">
      <c r="A2" s="41"/>
      <c r="B2" s="42"/>
      <c r="C2" s="42"/>
      <c r="D2" s="612"/>
      <c r="E2" s="612"/>
      <c r="F2" s="613"/>
      <c r="G2" s="40"/>
    </row>
    <row r="3" spans="1:8" ht="15">
      <c r="A3" s="44" t="s">
        <v>241</v>
      </c>
      <c r="B3" s="45" t="s">
        <v>242</v>
      </c>
      <c r="C3" s="45"/>
      <c r="D3" s="614"/>
      <c r="E3" s="614"/>
      <c r="F3" s="615"/>
      <c r="G3" s="48"/>
      <c r="H3" s="316">
        <f>H55</f>
        <v>0</v>
      </c>
    </row>
    <row r="4" spans="1:8" ht="15">
      <c r="A4" s="44" t="s">
        <v>243</v>
      </c>
      <c r="B4" s="45" t="s">
        <v>244</v>
      </c>
      <c r="C4" s="45"/>
      <c r="D4" s="614"/>
      <c r="E4" s="614"/>
      <c r="F4" s="615"/>
      <c r="G4" s="48"/>
      <c r="H4" s="316">
        <f>H91</f>
        <v>0</v>
      </c>
    </row>
    <row r="5" spans="1:8" ht="15">
      <c r="A5" s="44" t="s">
        <v>245</v>
      </c>
      <c r="B5" s="45" t="s">
        <v>246</v>
      </c>
      <c r="C5" s="45"/>
      <c r="D5" s="614"/>
      <c r="E5" s="614"/>
      <c r="F5" s="615"/>
      <c r="G5" s="48"/>
      <c r="H5" s="316">
        <f>H336</f>
        <v>0</v>
      </c>
    </row>
    <row r="6" spans="1:8" ht="15">
      <c r="A6" s="44" t="s">
        <v>247</v>
      </c>
      <c r="B6" s="45" t="s">
        <v>248</v>
      </c>
      <c r="C6" s="45"/>
      <c r="D6" s="614"/>
      <c r="E6" s="614"/>
      <c r="F6" s="615"/>
      <c r="G6" s="48"/>
      <c r="H6" s="316">
        <f>H353</f>
        <v>0</v>
      </c>
    </row>
    <row r="7" spans="1:8" ht="15">
      <c r="A7" s="44" t="s">
        <v>249</v>
      </c>
      <c r="B7" s="45" t="s">
        <v>250</v>
      </c>
      <c r="C7" s="45"/>
      <c r="D7" s="614"/>
      <c r="E7" s="614"/>
      <c r="F7" s="615"/>
      <c r="G7" s="48"/>
      <c r="H7" s="316">
        <f>H416</f>
        <v>0</v>
      </c>
    </row>
    <row r="8" spans="1:8" ht="15">
      <c r="A8" s="44" t="s">
        <v>251</v>
      </c>
      <c r="B8" s="45" t="s">
        <v>252</v>
      </c>
      <c r="C8" s="45"/>
      <c r="D8" s="614"/>
      <c r="E8" s="614"/>
      <c r="F8" s="615"/>
      <c r="G8" s="48"/>
      <c r="H8" s="316">
        <f>H433</f>
        <v>0</v>
      </c>
    </row>
    <row r="9" spans="1:8" ht="15">
      <c r="A9" s="44" t="s">
        <v>253</v>
      </c>
      <c r="B9" s="45" t="s">
        <v>254</v>
      </c>
      <c r="C9" s="45"/>
      <c r="D9" s="614"/>
      <c r="E9" s="614"/>
      <c r="F9" s="615"/>
      <c r="G9" s="48"/>
      <c r="H9" s="316">
        <f>H448</f>
        <v>0</v>
      </c>
    </row>
    <row r="10" spans="1:8" ht="15">
      <c r="A10" s="44" t="s">
        <v>255</v>
      </c>
      <c r="B10" s="45" t="s">
        <v>256</v>
      </c>
      <c r="C10" s="45"/>
      <c r="D10" s="614"/>
      <c r="E10" s="614"/>
      <c r="F10" s="615"/>
      <c r="G10" s="48"/>
      <c r="H10" s="316">
        <f>H469</f>
        <v>0</v>
      </c>
    </row>
    <row r="11" spans="1:8" ht="15">
      <c r="A11" s="44" t="s">
        <v>257</v>
      </c>
      <c r="B11" s="45" t="s">
        <v>258</v>
      </c>
      <c r="C11" s="45"/>
      <c r="D11" s="614"/>
      <c r="E11" s="614"/>
      <c r="F11" s="615"/>
      <c r="G11" s="48"/>
      <c r="H11" s="316">
        <f>H492</f>
        <v>0</v>
      </c>
    </row>
    <row r="12" spans="1:8" ht="15">
      <c r="A12" s="44" t="s">
        <v>259</v>
      </c>
      <c r="B12" s="45" t="s">
        <v>260</v>
      </c>
      <c r="C12" s="45"/>
      <c r="D12" s="614"/>
      <c r="E12" s="614"/>
      <c r="F12" s="615"/>
      <c r="G12" s="48"/>
      <c r="H12" s="316">
        <f>H523</f>
        <v>0</v>
      </c>
    </row>
    <row r="13" spans="1:8" ht="15">
      <c r="A13" s="44" t="s">
        <v>261</v>
      </c>
      <c r="B13" s="45" t="s">
        <v>262</v>
      </c>
      <c r="C13" s="45"/>
      <c r="D13" s="614"/>
      <c r="E13" s="614"/>
      <c r="F13" s="615"/>
      <c r="G13" s="48"/>
      <c r="H13" s="316">
        <f>H534</f>
        <v>0</v>
      </c>
    </row>
    <row r="14" spans="1:8" ht="15">
      <c r="A14" s="44" t="s">
        <v>263</v>
      </c>
      <c r="B14" s="45" t="s">
        <v>264</v>
      </c>
      <c r="C14" s="45"/>
      <c r="D14" s="614"/>
      <c r="E14" s="614"/>
      <c r="F14" s="615"/>
      <c r="G14" s="48"/>
      <c r="H14" s="316">
        <f>H541</f>
        <v>0</v>
      </c>
    </row>
    <row r="15" spans="1:8" ht="15">
      <c r="A15" s="44" t="s">
        <v>265</v>
      </c>
      <c r="B15" s="45" t="s">
        <v>266</v>
      </c>
      <c r="C15" s="45"/>
      <c r="D15" s="614"/>
      <c r="E15" s="614"/>
      <c r="F15" s="615"/>
      <c r="G15" s="48"/>
      <c r="H15" s="316">
        <f>H670</f>
        <v>0</v>
      </c>
    </row>
    <row r="16" spans="1:8" ht="15.75">
      <c r="A16" s="54"/>
      <c r="B16" s="42" t="s">
        <v>267</v>
      </c>
      <c r="C16" s="107"/>
      <c r="D16" s="616"/>
      <c r="E16" s="616"/>
      <c r="F16" s="617"/>
      <c r="G16" s="110"/>
      <c r="H16" s="317">
        <f>SUM(H3:H15)</f>
        <v>0</v>
      </c>
    </row>
    <row r="17" spans="1:7" ht="15">
      <c r="A17" s="54"/>
      <c r="B17" s="37"/>
      <c r="C17" s="106"/>
      <c r="D17" s="612"/>
      <c r="E17" s="612"/>
      <c r="F17" s="613"/>
      <c r="G17" s="56"/>
    </row>
    <row r="18" spans="1:8" ht="15">
      <c r="A18" s="519" t="s">
        <v>3687</v>
      </c>
      <c r="B18" s="520" t="s">
        <v>3688</v>
      </c>
      <c r="C18" s="521" t="s">
        <v>3681</v>
      </c>
      <c r="D18" s="618" t="s">
        <v>3686</v>
      </c>
      <c r="E18" s="618" t="s">
        <v>3685</v>
      </c>
      <c r="F18" s="619" t="s">
        <v>3682</v>
      </c>
      <c r="G18" s="524" t="s">
        <v>3683</v>
      </c>
      <c r="H18" s="525" t="s">
        <v>3684</v>
      </c>
    </row>
    <row r="19" spans="1:8" ht="15">
      <c r="A19" s="359" t="s">
        <v>241</v>
      </c>
      <c r="B19" s="360" t="s">
        <v>268</v>
      </c>
      <c r="C19" s="332"/>
      <c r="D19" s="620"/>
      <c r="E19" s="621"/>
      <c r="F19" s="622"/>
      <c r="G19" s="381"/>
      <c r="H19" s="364"/>
    </row>
    <row r="20" spans="1:7" ht="15">
      <c r="A20" s="54"/>
      <c r="B20" s="37"/>
      <c r="C20" s="106"/>
      <c r="D20" s="612"/>
      <c r="E20" s="612"/>
      <c r="F20" s="613"/>
      <c r="G20" s="56"/>
    </row>
    <row r="21" spans="1:8" ht="214.5" customHeight="1">
      <c r="A21" s="59" t="s">
        <v>269</v>
      </c>
      <c r="B21" s="111" t="s">
        <v>270</v>
      </c>
      <c r="C21" s="112" t="s">
        <v>45</v>
      </c>
      <c r="D21" s="623">
        <f>2943+27.54</f>
        <v>2970.54</v>
      </c>
      <c r="E21" s="624">
        <v>2970.54</v>
      </c>
      <c r="F21" s="625">
        <f>D21-E21</f>
        <v>0</v>
      </c>
      <c r="G21" s="114"/>
      <c r="H21" s="319">
        <f>F21*G21</f>
        <v>0</v>
      </c>
    </row>
    <row r="22" spans="1:7" ht="28.5">
      <c r="A22" s="59"/>
      <c r="B22" s="68" t="s">
        <v>2957</v>
      </c>
      <c r="C22" s="112"/>
      <c r="D22" s="624"/>
      <c r="E22" s="624"/>
      <c r="F22" s="625"/>
      <c r="G22" s="113"/>
    </row>
    <row r="23" spans="1:7" ht="15">
      <c r="A23" s="59"/>
      <c r="B23" s="67"/>
      <c r="C23" s="112"/>
      <c r="D23" s="624"/>
      <c r="E23" s="624"/>
      <c r="F23" s="625"/>
      <c r="G23" s="113"/>
    </row>
    <row r="24" spans="1:8" ht="99.75">
      <c r="A24" s="59" t="s">
        <v>271</v>
      </c>
      <c r="B24" s="115" t="s">
        <v>2958</v>
      </c>
      <c r="C24" s="112" t="s">
        <v>45</v>
      </c>
      <c r="D24" s="624">
        <v>1637</v>
      </c>
      <c r="E24" s="624">
        <v>1637</v>
      </c>
      <c r="F24" s="625">
        <f>D24-E24</f>
        <v>0</v>
      </c>
      <c r="G24" s="116">
        <v>25.5</v>
      </c>
      <c r="H24" s="319">
        <f>F24*G24</f>
        <v>0</v>
      </c>
    </row>
    <row r="25" spans="1:7" ht="57">
      <c r="A25" s="59"/>
      <c r="B25" s="547" t="s">
        <v>2959</v>
      </c>
      <c r="C25" s="112"/>
      <c r="D25" s="624"/>
      <c r="E25" s="624"/>
      <c r="F25" s="625"/>
      <c r="G25" s="113"/>
    </row>
    <row r="26" spans="1:7" ht="15">
      <c r="A26" s="59"/>
      <c r="B26" s="71"/>
      <c r="C26" s="112"/>
      <c r="D26" s="624"/>
      <c r="E26" s="624"/>
      <c r="F26" s="625"/>
      <c r="G26" s="113"/>
    </row>
    <row r="27" spans="1:8" ht="42.75">
      <c r="A27" s="59" t="s">
        <v>272</v>
      </c>
      <c r="B27" s="117" t="s">
        <v>273</v>
      </c>
      <c r="C27" s="112" t="s">
        <v>45</v>
      </c>
      <c r="D27" s="624">
        <v>374</v>
      </c>
      <c r="E27" s="624">
        <v>374</v>
      </c>
      <c r="F27" s="625">
        <f>D27-E27</f>
        <v>0</v>
      </c>
      <c r="G27" s="116"/>
      <c r="H27" s="319">
        <f>F27*G27</f>
        <v>0</v>
      </c>
    </row>
    <row r="28" spans="1:7" ht="15">
      <c r="A28" s="59"/>
      <c r="B28" s="68"/>
      <c r="C28" s="112"/>
      <c r="D28" s="624"/>
      <c r="E28" s="624"/>
      <c r="F28" s="625"/>
      <c r="G28" s="113"/>
    </row>
    <row r="29" spans="1:8" ht="42.75">
      <c r="A29" s="59" t="s">
        <v>274</v>
      </c>
      <c r="B29" s="548" t="s">
        <v>2960</v>
      </c>
      <c r="C29" s="112" t="s">
        <v>61</v>
      </c>
      <c r="D29" s="624">
        <v>47</v>
      </c>
      <c r="E29" s="624">
        <v>47</v>
      </c>
      <c r="F29" s="625">
        <f>D29-E29</f>
        <v>0</v>
      </c>
      <c r="G29" s="114"/>
      <c r="H29" s="319">
        <f>F29*G29</f>
        <v>0</v>
      </c>
    </row>
    <row r="30" spans="1:7" ht="15">
      <c r="A30" s="59"/>
      <c r="B30" s="71"/>
      <c r="C30" s="112"/>
      <c r="D30" s="624"/>
      <c r="E30" s="624"/>
      <c r="F30" s="625"/>
      <c r="G30" s="113"/>
    </row>
    <row r="31" spans="1:8" ht="99.75">
      <c r="A31" s="59" t="s">
        <v>275</v>
      </c>
      <c r="B31" s="118" t="s">
        <v>2961</v>
      </c>
      <c r="C31" s="112" t="s">
        <v>86</v>
      </c>
      <c r="D31" s="624">
        <v>666</v>
      </c>
      <c r="E31" s="624">
        <v>666</v>
      </c>
      <c r="F31" s="625">
        <f>D31-E31</f>
        <v>0</v>
      </c>
      <c r="G31" s="114"/>
      <c r="H31" s="319">
        <f>F31*G31</f>
        <v>0</v>
      </c>
    </row>
    <row r="32" spans="1:7" ht="15">
      <c r="A32" s="59"/>
      <c r="B32" s="71"/>
      <c r="C32" s="112"/>
      <c r="D32" s="624"/>
      <c r="E32" s="624"/>
      <c r="F32" s="625"/>
      <c r="G32" s="113"/>
    </row>
    <row r="33" spans="1:8" ht="85.5">
      <c r="A33" s="59" t="s">
        <v>276</v>
      </c>
      <c r="B33" s="118" t="s">
        <v>2962</v>
      </c>
      <c r="C33" s="112" t="s">
        <v>61</v>
      </c>
      <c r="D33" s="624">
        <v>296</v>
      </c>
      <c r="E33" s="624">
        <v>296</v>
      </c>
      <c r="F33" s="625">
        <f>D33-E33</f>
        <v>0</v>
      </c>
      <c r="G33" s="114"/>
      <c r="H33" s="319">
        <f>F33*G33</f>
        <v>0</v>
      </c>
    </row>
    <row r="34" spans="1:7" ht="15">
      <c r="A34" s="59"/>
      <c r="B34" s="16"/>
      <c r="C34" s="112"/>
      <c r="D34" s="624"/>
      <c r="E34" s="624"/>
      <c r="F34" s="625"/>
      <c r="G34" s="113"/>
    </row>
    <row r="35" spans="1:8" ht="85.5">
      <c r="A35" s="59" t="s">
        <v>277</v>
      </c>
      <c r="B35" s="118" t="s">
        <v>2963</v>
      </c>
      <c r="C35" s="112" t="s">
        <v>61</v>
      </c>
      <c r="D35" s="624">
        <v>375</v>
      </c>
      <c r="E35" s="624">
        <v>375</v>
      </c>
      <c r="F35" s="625">
        <f>D35-E35</f>
        <v>0</v>
      </c>
      <c r="G35" s="114"/>
      <c r="H35" s="319">
        <f>F35*G35</f>
        <v>0</v>
      </c>
    </row>
    <row r="36" spans="1:7" ht="15">
      <c r="A36" s="59"/>
      <c r="B36" s="71"/>
      <c r="C36" s="112"/>
      <c r="D36" s="624"/>
      <c r="E36" s="624"/>
      <c r="F36" s="625"/>
      <c r="G36" s="113"/>
    </row>
    <row r="37" spans="1:8" ht="99.75">
      <c r="A37" s="119" t="s">
        <v>278</v>
      </c>
      <c r="B37" s="549" t="s">
        <v>2964</v>
      </c>
      <c r="C37" s="112" t="s">
        <v>61</v>
      </c>
      <c r="D37" s="624">
        <v>39.5</v>
      </c>
      <c r="E37" s="624">
        <v>39.5</v>
      </c>
      <c r="F37" s="625">
        <f>D37-E37</f>
        <v>0</v>
      </c>
      <c r="G37" s="114"/>
      <c r="H37" s="319">
        <f>F37*G37</f>
        <v>0</v>
      </c>
    </row>
    <row r="38" spans="1:7" ht="15">
      <c r="A38" s="59"/>
      <c r="B38" s="68"/>
      <c r="C38" s="112"/>
      <c r="D38" s="624"/>
      <c r="E38" s="624"/>
      <c r="F38" s="625"/>
      <c r="G38" s="113"/>
    </row>
    <row r="39" spans="1:8" ht="85.5">
      <c r="A39" s="120" t="s">
        <v>279</v>
      </c>
      <c r="B39" s="550" t="s">
        <v>2965</v>
      </c>
      <c r="C39" s="112" t="s">
        <v>96</v>
      </c>
      <c r="D39" s="624">
        <v>12</v>
      </c>
      <c r="E39" s="624">
        <v>12</v>
      </c>
      <c r="F39" s="625">
        <f>D39-E39</f>
        <v>0</v>
      </c>
      <c r="G39" s="114"/>
      <c r="H39" s="319">
        <f>F39*G39</f>
        <v>0</v>
      </c>
    </row>
    <row r="40" spans="1:7" ht="15">
      <c r="A40" s="59"/>
      <c r="B40" s="16"/>
      <c r="C40" s="112"/>
      <c r="D40" s="624"/>
      <c r="E40" s="624"/>
      <c r="F40" s="625"/>
      <c r="G40" s="113"/>
    </row>
    <row r="41" spans="1:8" ht="199.5">
      <c r="A41" s="59" t="s">
        <v>280</v>
      </c>
      <c r="B41" s="551" t="s">
        <v>2944</v>
      </c>
      <c r="C41" s="124" t="s">
        <v>187</v>
      </c>
      <c r="D41" s="623">
        <f>109.2+18.25</f>
        <v>127.45</v>
      </c>
      <c r="E41" s="624">
        <v>127.45</v>
      </c>
      <c r="F41" s="625">
        <f>D41-E41</f>
        <v>0</v>
      </c>
      <c r="G41" s="114"/>
      <c r="H41" s="319">
        <f>F41*G41</f>
        <v>0</v>
      </c>
    </row>
    <row r="42" spans="1:7" ht="15">
      <c r="A42" s="59"/>
      <c r="B42" s="552"/>
      <c r="C42" s="124"/>
      <c r="D42" s="623"/>
      <c r="E42" s="624"/>
      <c r="F42" s="625"/>
      <c r="G42" s="113"/>
    </row>
    <row r="43" spans="1:8" ht="85.5">
      <c r="A43" s="59" t="s">
        <v>281</v>
      </c>
      <c r="B43" s="68" t="s">
        <v>2966</v>
      </c>
      <c r="C43" s="124" t="s">
        <v>187</v>
      </c>
      <c r="D43" s="623">
        <v>206</v>
      </c>
      <c r="E43" s="624">
        <v>206</v>
      </c>
      <c r="F43" s="625">
        <f>D43-E43</f>
        <v>0</v>
      </c>
      <c r="G43" s="114"/>
      <c r="H43" s="319">
        <f>F43*G43</f>
        <v>0</v>
      </c>
    </row>
    <row r="44" spans="1:7" ht="15">
      <c r="A44" s="59"/>
      <c r="B44" s="68"/>
      <c r="C44" s="124"/>
      <c r="D44" s="623"/>
      <c r="E44" s="624"/>
      <c r="F44" s="625"/>
      <c r="G44" s="113"/>
    </row>
    <row r="45" spans="1:8" ht="57">
      <c r="A45" s="59" t="s">
        <v>282</v>
      </c>
      <c r="B45" s="68" t="s">
        <v>2967</v>
      </c>
      <c r="C45" s="124" t="s">
        <v>96</v>
      </c>
      <c r="D45" s="623">
        <v>9</v>
      </c>
      <c r="E45" s="624">
        <v>9</v>
      </c>
      <c r="F45" s="625">
        <f>D45-E45</f>
        <v>0</v>
      </c>
      <c r="G45" s="114"/>
      <c r="H45" s="319">
        <f>F45*G45</f>
        <v>0</v>
      </c>
    </row>
    <row r="46" spans="1:7" ht="15">
      <c r="A46" s="59"/>
      <c r="B46" s="68"/>
      <c r="C46" s="124"/>
      <c r="D46" s="623"/>
      <c r="E46" s="624"/>
      <c r="F46" s="625"/>
      <c r="G46" s="121"/>
    </row>
    <row r="47" spans="1:8" ht="42.75">
      <c r="A47" s="59" t="s">
        <v>283</v>
      </c>
      <c r="B47" s="527" t="s">
        <v>2968</v>
      </c>
      <c r="C47" s="124" t="s">
        <v>96</v>
      </c>
      <c r="D47" s="623">
        <v>9</v>
      </c>
      <c r="E47" s="624">
        <v>9</v>
      </c>
      <c r="F47" s="625">
        <f>D47-E47</f>
        <v>0</v>
      </c>
      <c r="G47" s="114"/>
      <c r="H47" s="319">
        <f>F47*G47</f>
        <v>0</v>
      </c>
    </row>
    <row r="48" spans="1:7" ht="15">
      <c r="A48" s="59"/>
      <c r="B48" s="68"/>
      <c r="C48" s="124"/>
      <c r="D48" s="623"/>
      <c r="E48" s="624"/>
      <c r="F48" s="625"/>
      <c r="G48" s="121"/>
    </row>
    <row r="49" spans="1:8" ht="105" customHeight="1">
      <c r="A49" s="59" t="s">
        <v>284</v>
      </c>
      <c r="B49" s="16" t="s">
        <v>2969</v>
      </c>
      <c r="C49" s="112" t="s">
        <v>86</v>
      </c>
      <c r="D49" s="624">
        <v>56</v>
      </c>
      <c r="E49" s="624">
        <v>56</v>
      </c>
      <c r="F49" s="625">
        <f>D49-E49</f>
        <v>0</v>
      </c>
      <c r="G49" s="114"/>
      <c r="H49" s="319">
        <f>F49*G49</f>
        <v>0</v>
      </c>
    </row>
    <row r="50" spans="1:7" ht="15">
      <c r="A50" s="59"/>
      <c r="B50" s="16"/>
      <c r="C50" s="112"/>
      <c r="D50" s="624"/>
      <c r="E50" s="624"/>
      <c r="F50" s="625"/>
      <c r="G50" s="121"/>
    </row>
    <row r="51" spans="1:8" ht="57">
      <c r="A51" s="59" t="s">
        <v>285</v>
      </c>
      <c r="B51" s="68" t="s">
        <v>2970</v>
      </c>
      <c r="C51" s="112" t="s">
        <v>86</v>
      </c>
      <c r="D51" s="624">
        <v>25.3</v>
      </c>
      <c r="E51" s="624">
        <v>25.3</v>
      </c>
      <c r="F51" s="625">
        <f>D51-E51</f>
        <v>0</v>
      </c>
      <c r="G51" s="114"/>
      <c r="H51" s="319">
        <f>F51*G51</f>
        <v>0</v>
      </c>
    </row>
    <row r="52" spans="1:7" ht="15">
      <c r="A52" s="59"/>
      <c r="B52" s="68"/>
      <c r="C52" s="112"/>
      <c r="D52" s="624"/>
      <c r="E52" s="624"/>
      <c r="F52" s="625"/>
      <c r="G52" s="121"/>
    </row>
    <row r="53" spans="1:8" ht="71.25">
      <c r="A53" s="59" t="s">
        <v>285</v>
      </c>
      <c r="B53" s="68" t="s">
        <v>2971</v>
      </c>
      <c r="C53" s="112" t="s">
        <v>86</v>
      </c>
      <c r="D53" s="624">
        <v>255</v>
      </c>
      <c r="E53" s="624">
        <v>255</v>
      </c>
      <c r="F53" s="625">
        <f>D53-E53</f>
        <v>0</v>
      </c>
      <c r="G53" s="114"/>
      <c r="H53" s="319">
        <f>F53*G53</f>
        <v>0</v>
      </c>
    </row>
    <row r="54" spans="1:7" ht="15">
      <c r="A54" s="59"/>
      <c r="B54" s="16"/>
      <c r="C54" s="112"/>
      <c r="D54" s="624"/>
      <c r="E54" s="624"/>
      <c r="F54" s="625"/>
      <c r="G54" s="113"/>
    </row>
    <row r="55" spans="1:8" ht="15">
      <c r="A55" s="59"/>
      <c r="B55" s="58" t="s">
        <v>286</v>
      </c>
      <c r="C55" s="112"/>
      <c r="D55" s="624"/>
      <c r="E55" s="624"/>
      <c r="F55" s="625"/>
      <c r="G55" s="113"/>
      <c r="H55" s="320">
        <f>SUM(H21:H53)</f>
        <v>0</v>
      </c>
    </row>
    <row r="56" spans="1:7" ht="15">
      <c r="A56" s="59"/>
      <c r="B56" s="58"/>
      <c r="C56" s="112"/>
      <c r="D56" s="624"/>
      <c r="E56" s="624"/>
      <c r="F56" s="625"/>
      <c r="G56" s="113"/>
    </row>
    <row r="57" spans="1:8" ht="15">
      <c r="A57" s="359" t="s">
        <v>243</v>
      </c>
      <c r="B57" s="360" t="s">
        <v>287</v>
      </c>
      <c r="C57" s="382" t="s">
        <v>51</v>
      </c>
      <c r="D57" s="626"/>
      <c r="E57" s="626"/>
      <c r="F57" s="627"/>
      <c r="G57" s="383"/>
      <c r="H57" s="333"/>
    </row>
    <row r="58" spans="1:7" ht="15">
      <c r="A58" s="122"/>
      <c r="B58" s="123"/>
      <c r="C58" s="124"/>
      <c r="D58" s="623"/>
      <c r="E58" s="623"/>
      <c r="F58" s="628"/>
      <c r="G58" s="121"/>
    </row>
    <row r="59" spans="1:8" ht="118.5" customHeight="1">
      <c r="A59" s="125" t="s">
        <v>288</v>
      </c>
      <c r="B59" s="126" t="s">
        <v>2972</v>
      </c>
      <c r="C59" s="127" t="s">
        <v>187</v>
      </c>
      <c r="D59" s="385">
        <v>35</v>
      </c>
      <c r="E59" s="128">
        <v>35</v>
      </c>
      <c r="F59" s="625">
        <f>D59-E59</f>
        <v>0</v>
      </c>
      <c r="G59" s="114"/>
      <c r="H59" s="319">
        <f>F59*G59</f>
        <v>0</v>
      </c>
    </row>
    <row r="60" spans="1:7" ht="15">
      <c r="A60" s="88"/>
      <c r="B60" s="71"/>
      <c r="C60" s="124"/>
      <c r="D60" s="623"/>
      <c r="E60" s="623"/>
      <c r="F60" s="628"/>
      <c r="G60" s="121"/>
    </row>
    <row r="61" spans="1:8" ht="114.75">
      <c r="A61" s="125" t="s">
        <v>289</v>
      </c>
      <c r="B61" s="126" t="s">
        <v>2973</v>
      </c>
      <c r="C61" s="127" t="s">
        <v>187</v>
      </c>
      <c r="D61" s="385">
        <v>7.7</v>
      </c>
      <c r="E61" s="128">
        <v>7.7</v>
      </c>
      <c r="F61" s="625">
        <f>D61-E61</f>
        <v>0</v>
      </c>
      <c r="G61" s="114"/>
      <c r="H61" s="319">
        <f>F61*G61</f>
        <v>0</v>
      </c>
    </row>
    <row r="62" spans="1:7" ht="15">
      <c r="A62" s="88"/>
      <c r="B62" s="71"/>
      <c r="C62" s="124"/>
      <c r="D62" s="623"/>
      <c r="E62" s="623"/>
      <c r="F62" s="628"/>
      <c r="G62" s="121"/>
    </row>
    <row r="63" spans="1:8" ht="119.25" customHeight="1">
      <c r="A63" s="125" t="s">
        <v>290</v>
      </c>
      <c r="B63" s="126" t="s">
        <v>2974</v>
      </c>
      <c r="C63" s="127" t="s">
        <v>187</v>
      </c>
      <c r="D63" s="385">
        <v>7.8</v>
      </c>
      <c r="E63" s="128">
        <v>7.8</v>
      </c>
      <c r="F63" s="625">
        <f>D63-E63</f>
        <v>0</v>
      </c>
      <c r="G63" s="114"/>
      <c r="H63" s="319">
        <f>F63*G63</f>
        <v>0</v>
      </c>
    </row>
    <row r="64" spans="1:7" ht="15">
      <c r="A64" s="88"/>
      <c r="B64" s="71"/>
      <c r="C64" s="124"/>
      <c r="D64" s="623"/>
      <c r="E64" s="623"/>
      <c r="F64" s="628"/>
      <c r="G64" s="121"/>
    </row>
    <row r="65" spans="1:8" ht="156.75">
      <c r="A65" s="125" t="s">
        <v>291</v>
      </c>
      <c r="B65" s="126" t="s">
        <v>2975</v>
      </c>
      <c r="C65" s="127" t="s">
        <v>187</v>
      </c>
      <c r="D65" s="385">
        <v>97</v>
      </c>
      <c r="E65" s="128">
        <v>97</v>
      </c>
      <c r="F65" s="625">
        <f>D65-E65</f>
        <v>0</v>
      </c>
      <c r="G65" s="114"/>
      <c r="H65" s="319">
        <f>F65*G65</f>
        <v>0</v>
      </c>
    </row>
    <row r="66" spans="1:7" ht="15">
      <c r="A66" s="88"/>
      <c r="B66" s="71"/>
      <c r="C66" s="124"/>
      <c r="D66" s="623"/>
      <c r="E66" s="623"/>
      <c r="F66" s="628"/>
      <c r="G66" s="121"/>
    </row>
    <row r="67" spans="1:8" ht="71.25">
      <c r="A67" s="88" t="s">
        <v>292</v>
      </c>
      <c r="B67" s="68" t="s">
        <v>2976</v>
      </c>
      <c r="C67" s="127" t="s">
        <v>187</v>
      </c>
      <c r="D67" s="385">
        <v>22</v>
      </c>
      <c r="E67" s="128">
        <v>22</v>
      </c>
      <c r="F67" s="625">
        <f>D67-E67</f>
        <v>0</v>
      </c>
      <c r="G67" s="114"/>
      <c r="H67" s="319">
        <f>F67*G67</f>
        <v>0</v>
      </c>
    </row>
    <row r="68" spans="1:7" ht="15">
      <c r="A68" s="88"/>
      <c r="B68" s="71"/>
      <c r="C68" s="127"/>
      <c r="D68" s="385"/>
      <c r="E68" s="128"/>
      <c r="F68" s="129"/>
      <c r="G68" s="130"/>
    </row>
    <row r="69" spans="1:8" ht="42.75">
      <c r="A69" s="88" t="s">
        <v>293</v>
      </c>
      <c r="B69" s="131" t="s">
        <v>2977</v>
      </c>
      <c r="C69" s="127" t="s">
        <v>20</v>
      </c>
      <c r="D69" s="385">
        <v>20</v>
      </c>
      <c r="E69" s="128">
        <v>20</v>
      </c>
      <c r="F69" s="625">
        <f>D69-E69</f>
        <v>0</v>
      </c>
      <c r="G69" s="114"/>
      <c r="H69" s="319">
        <f>F69*G69</f>
        <v>0</v>
      </c>
    </row>
    <row r="70" spans="1:7" ht="15">
      <c r="A70" s="88"/>
      <c r="B70" s="131"/>
      <c r="C70" s="127"/>
      <c r="D70" s="385"/>
      <c r="E70" s="128"/>
      <c r="F70" s="129"/>
      <c r="G70" s="130"/>
    </row>
    <row r="71" spans="1:8" ht="128.25">
      <c r="A71" s="88" t="s">
        <v>294</v>
      </c>
      <c r="B71" s="131" t="s">
        <v>2779</v>
      </c>
      <c r="C71" s="127" t="s">
        <v>187</v>
      </c>
      <c r="D71" s="385">
        <v>123</v>
      </c>
      <c r="E71" s="128">
        <v>0</v>
      </c>
      <c r="F71" s="628">
        <f>D71-E71</f>
        <v>123</v>
      </c>
      <c r="G71" s="116"/>
      <c r="H71" s="328">
        <f>F71*G71</f>
        <v>0</v>
      </c>
    </row>
    <row r="72" spans="1:7" ht="15">
      <c r="A72" s="88"/>
      <c r="B72" s="132"/>
      <c r="C72" s="127"/>
      <c r="D72" s="385"/>
      <c r="E72" s="128"/>
      <c r="F72" s="129"/>
      <c r="G72" s="130"/>
    </row>
    <row r="73" spans="1:8" ht="57">
      <c r="A73" s="384" t="s">
        <v>295</v>
      </c>
      <c r="B73" s="131" t="s">
        <v>296</v>
      </c>
      <c r="C73" s="127" t="s">
        <v>187</v>
      </c>
      <c r="D73" s="385">
        <v>45.5</v>
      </c>
      <c r="E73" s="128">
        <v>0</v>
      </c>
      <c r="F73" s="628">
        <f>D73-E73</f>
        <v>45.5</v>
      </c>
      <c r="G73" s="116"/>
      <c r="H73" s="328">
        <f>F73*G73</f>
        <v>0</v>
      </c>
    </row>
    <row r="74" spans="1:7" ht="15">
      <c r="A74" s="88"/>
      <c r="B74" s="132"/>
      <c r="C74" s="127"/>
      <c r="D74" s="385"/>
      <c r="E74" s="128"/>
      <c r="F74" s="129"/>
      <c r="G74" s="130"/>
    </row>
    <row r="75" spans="1:8" ht="114">
      <c r="A75" s="88" t="s">
        <v>297</v>
      </c>
      <c r="B75" s="131" t="s">
        <v>2978</v>
      </c>
      <c r="C75" s="127" t="s">
        <v>20</v>
      </c>
      <c r="D75" s="385">
        <v>1</v>
      </c>
      <c r="E75" s="128">
        <v>0</v>
      </c>
      <c r="F75" s="625">
        <f>D75-E75</f>
        <v>1</v>
      </c>
      <c r="G75" s="114"/>
      <c r="H75" s="319">
        <f>F75*G75</f>
        <v>0</v>
      </c>
    </row>
    <row r="76" spans="1:7" ht="15">
      <c r="A76" s="88"/>
      <c r="B76" s="131"/>
      <c r="C76" s="127"/>
      <c r="D76" s="385"/>
      <c r="E76" s="128"/>
      <c r="F76" s="129"/>
      <c r="G76" s="130"/>
    </row>
    <row r="77" spans="1:8" ht="32.25" customHeight="1">
      <c r="A77" s="88" t="s">
        <v>298</v>
      </c>
      <c r="B77" s="131" t="s">
        <v>2979</v>
      </c>
      <c r="C77" s="127" t="s">
        <v>96</v>
      </c>
      <c r="D77" s="385">
        <v>1</v>
      </c>
      <c r="E77" s="128">
        <v>0</v>
      </c>
      <c r="F77" s="625">
        <f>D77-E77</f>
        <v>1</v>
      </c>
      <c r="G77" s="114"/>
      <c r="H77" s="319">
        <f>F77*G77</f>
        <v>0</v>
      </c>
    </row>
    <row r="78" spans="1:7" ht="15">
      <c r="A78" s="88"/>
      <c r="B78" s="131"/>
      <c r="C78" s="133"/>
      <c r="D78" s="385"/>
      <c r="E78" s="128"/>
      <c r="F78" s="129"/>
      <c r="G78" s="130"/>
    </row>
    <row r="79" spans="1:8" ht="142.5">
      <c r="A79" s="88" t="s">
        <v>299</v>
      </c>
      <c r="B79" s="68" t="s">
        <v>2780</v>
      </c>
      <c r="C79" s="124" t="s">
        <v>134</v>
      </c>
      <c r="D79" s="623">
        <v>160</v>
      </c>
      <c r="E79" s="623">
        <v>0</v>
      </c>
      <c r="F79" s="625">
        <f>D79-E79</f>
        <v>160</v>
      </c>
      <c r="G79" s="116"/>
      <c r="H79" s="319">
        <f>F79*G79</f>
        <v>0</v>
      </c>
    </row>
    <row r="80" spans="1:7" ht="15">
      <c r="A80" s="88"/>
      <c r="B80" s="131"/>
      <c r="C80" s="133"/>
      <c r="D80" s="385"/>
      <c r="E80" s="128"/>
      <c r="F80" s="129"/>
      <c r="G80" s="130"/>
    </row>
    <row r="81" spans="1:8" ht="142.5">
      <c r="A81" s="88" t="s">
        <v>300</v>
      </c>
      <c r="B81" s="131" t="s">
        <v>301</v>
      </c>
      <c r="C81" s="124" t="s">
        <v>134</v>
      </c>
      <c r="D81" s="623">
        <v>50</v>
      </c>
      <c r="E81" s="623">
        <v>50</v>
      </c>
      <c r="F81" s="625">
        <f>D81-E81</f>
        <v>0</v>
      </c>
      <c r="G81" s="114"/>
      <c r="H81" s="319">
        <f>F81*G81</f>
        <v>0</v>
      </c>
    </row>
    <row r="82" spans="1:7" ht="15">
      <c r="A82" s="88"/>
      <c r="B82" s="132"/>
      <c r="C82" s="133"/>
      <c r="D82" s="385"/>
      <c r="E82" s="128"/>
      <c r="F82" s="129"/>
      <c r="G82" s="130"/>
    </row>
    <row r="83" spans="1:8" ht="57">
      <c r="A83" s="88" t="s">
        <v>302</v>
      </c>
      <c r="B83" s="131" t="s">
        <v>2781</v>
      </c>
      <c r="C83" s="124" t="s">
        <v>303</v>
      </c>
      <c r="D83" s="623">
        <v>1</v>
      </c>
      <c r="E83" s="623">
        <v>0</v>
      </c>
      <c r="F83" s="625">
        <f>D83-E83</f>
        <v>1</v>
      </c>
      <c r="G83" s="116"/>
      <c r="H83" s="319">
        <f>F83*G83</f>
        <v>0</v>
      </c>
    </row>
    <row r="84" spans="1:7" ht="15">
      <c r="A84" s="88"/>
      <c r="B84" s="131"/>
      <c r="C84" s="124"/>
      <c r="D84" s="623"/>
      <c r="E84" s="623"/>
      <c r="F84" s="628"/>
      <c r="G84" s="121"/>
    </row>
    <row r="85" spans="1:8" ht="149.25" customHeight="1">
      <c r="A85" s="88" t="s">
        <v>2980</v>
      </c>
      <c r="B85" s="131" t="s">
        <v>3478</v>
      </c>
      <c r="C85" s="124" t="s">
        <v>304</v>
      </c>
      <c r="D85" s="623">
        <v>13</v>
      </c>
      <c r="E85" s="623">
        <v>0</v>
      </c>
      <c r="F85" s="625">
        <f>D85-E85</f>
        <v>13</v>
      </c>
      <c r="G85" s="116"/>
      <c r="H85" s="319">
        <f>F85*G85</f>
        <v>0</v>
      </c>
    </row>
    <row r="86" spans="1:7" ht="15">
      <c r="A86" s="88"/>
      <c r="B86" s="131"/>
      <c r="C86" s="124"/>
      <c r="D86" s="623"/>
      <c r="E86" s="623"/>
      <c r="F86" s="628"/>
      <c r="G86" s="121"/>
    </row>
    <row r="87" spans="1:8" ht="57">
      <c r="A87" s="88" t="s">
        <v>305</v>
      </c>
      <c r="B87" s="131" t="s">
        <v>2782</v>
      </c>
      <c r="C87" s="124" t="s">
        <v>187</v>
      </c>
      <c r="D87" s="623">
        <v>8.22</v>
      </c>
      <c r="E87" s="623">
        <v>0</v>
      </c>
      <c r="F87" s="625">
        <f>D87-E87</f>
        <v>8.22</v>
      </c>
      <c r="G87" s="116"/>
      <c r="H87" s="319">
        <f>F87*G87</f>
        <v>0</v>
      </c>
    </row>
    <row r="88" spans="1:7" ht="15">
      <c r="A88" s="88"/>
      <c r="B88" s="131"/>
      <c r="C88" s="124"/>
      <c r="D88" s="623"/>
      <c r="E88" s="623"/>
      <c r="F88" s="628"/>
      <c r="G88" s="121"/>
    </row>
    <row r="89" spans="1:8" ht="71.25">
      <c r="A89" s="88" t="s">
        <v>306</v>
      </c>
      <c r="B89" s="131" t="s">
        <v>2783</v>
      </c>
      <c r="C89" s="124" t="s">
        <v>96</v>
      </c>
      <c r="D89" s="623">
        <v>90</v>
      </c>
      <c r="E89" s="623">
        <v>90</v>
      </c>
      <c r="F89" s="625">
        <f>D89-E89</f>
        <v>0</v>
      </c>
      <c r="G89" s="114"/>
      <c r="H89" s="319">
        <f>F89*G89</f>
        <v>0</v>
      </c>
    </row>
    <row r="90" spans="1:7" ht="15">
      <c r="A90" s="88"/>
      <c r="B90" s="131"/>
      <c r="C90" s="133"/>
      <c r="D90" s="385"/>
      <c r="E90" s="128"/>
      <c r="F90" s="129"/>
      <c r="G90" s="130"/>
    </row>
    <row r="91" spans="1:8" ht="15">
      <c r="A91" s="59"/>
      <c r="B91" s="134" t="s">
        <v>307</v>
      </c>
      <c r="C91" s="135"/>
      <c r="D91" s="386"/>
      <c r="E91" s="136"/>
      <c r="F91" s="137"/>
      <c r="G91" s="130"/>
      <c r="H91" s="320">
        <f>SUM(H59:H90)</f>
        <v>0</v>
      </c>
    </row>
    <row r="92" spans="1:7" ht="15">
      <c r="A92" s="59"/>
      <c r="B92" s="138"/>
      <c r="C92" s="135"/>
      <c r="D92" s="386"/>
      <c r="E92" s="136"/>
      <c r="F92" s="137"/>
      <c r="G92" s="130"/>
    </row>
    <row r="93" spans="1:7" ht="15">
      <c r="A93" s="59"/>
      <c r="B93" s="138"/>
      <c r="C93" s="135"/>
      <c r="D93" s="386"/>
      <c r="E93" s="136"/>
      <c r="F93" s="137"/>
      <c r="G93" s="130"/>
    </row>
    <row r="94" spans="1:8" ht="15">
      <c r="A94" s="392" t="s">
        <v>245</v>
      </c>
      <c r="B94" s="393" t="s">
        <v>308</v>
      </c>
      <c r="C94" s="394"/>
      <c r="D94" s="629"/>
      <c r="E94" s="630"/>
      <c r="F94" s="631"/>
      <c r="G94" s="394"/>
      <c r="H94" s="333"/>
    </row>
    <row r="95" spans="1:7" ht="15">
      <c r="A95" s="59"/>
      <c r="B95" s="16"/>
      <c r="C95" s="112"/>
      <c r="D95" s="624"/>
      <c r="E95" s="624"/>
      <c r="F95" s="625"/>
      <c r="G95" s="121"/>
    </row>
    <row r="96" spans="1:7" ht="114">
      <c r="A96" s="141" t="s">
        <v>309</v>
      </c>
      <c r="B96" s="553" t="s">
        <v>2981</v>
      </c>
      <c r="C96" s="139"/>
      <c r="D96" s="388"/>
      <c r="E96" s="161"/>
      <c r="F96" s="632"/>
      <c r="G96" s="140"/>
    </row>
    <row r="97" spans="1:7" ht="15">
      <c r="A97" s="141" t="s">
        <v>309</v>
      </c>
      <c r="B97" s="142" t="s">
        <v>310</v>
      </c>
      <c r="C97" s="139"/>
      <c r="D97" s="388"/>
      <c r="E97" s="161"/>
      <c r="F97" s="632"/>
      <c r="G97" s="140"/>
    </row>
    <row r="98" spans="1:7" ht="15">
      <c r="A98" s="141"/>
      <c r="B98" s="143" t="s">
        <v>311</v>
      </c>
      <c r="C98" s="139"/>
      <c r="D98" s="388"/>
      <c r="E98" s="161"/>
      <c r="F98" s="632"/>
      <c r="G98" s="140"/>
    </row>
    <row r="99" spans="1:7" ht="60">
      <c r="A99" s="141"/>
      <c r="B99" s="143" t="s">
        <v>312</v>
      </c>
      <c r="C99" s="139"/>
      <c r="D99" s="388"/>
      <c r="E99" s="161"/>
      <c r="F99" s="632"/>
      <c r="G99" s="140"/>
    </row>
    <row r="100" spans="1:7" ht="15">
      <c r="A100" s="141"/>
      <c r="B100" s="142" t="s">
        <v>313</v>
      </c>
      <c r="C100" s="139"/>
      <c r="D100" s="388"/>
      <c r="E100" s="161"/>
      <c r="F100" s="632"/>
      <c r="G100" s="140"/>
    </row>
    <row r="101" spans="1:7" ht="15">
      <c r="A101" s="141"/>
      <c r="B101" s="142" t="s">
        <v>314</v>
      </c>
      <c r="C101" s="139"/>
      <c r="D101" s="388"/>
      <c r="E101" s="161"/>
      <c r="F101" s="632"/>
      <c r="G101" s="140"/>
    </row>
    <row r="102" spans="1:7" ht="15">
      <c r="A102" s="141"/>
      <c r="B102" s="142" t="s">
        <v>315</v>
      </c>
      <c r="C102" s="139"/>
      <c r="D102" s="388"/>
      <c r="E102" s="161"/>
      <c r="F102" s="632"/>
      <c r="G102" s="140"/>
    </row>
    <row r="103" spans="1:7" ht="57">
      <c r="A103" s="141" t="s">
        <v>309</v>
      </c>
      <c r="B103" s="553" t="s">
        <v>2982</v>
      </c>
      <c r="C103" s="139"/>
      <c r="D103" s="388"/>
      <c r="E103" s="161"/>
      <c r="F103" s="632"/>
      <c r="G103" s="140"/>
    </row>
    <row r="104" spans="1:7" ht="144.75">
      <c r="A104" s="141"/>
      <c r="B104" s="553" t="s">
        <v>2983</v>
      </c>
      <c r="C104" s="139"/>
      <c r="D104" s="388"/>
      <c r="E104" s="161"/>
      <c r="F104" s="632"/>
      <c r="G104" s="140"/>
    </row>
    <row r="105" spans="1:7" ht="28.5">
      <c r="A105" s="141"/>
      <c r="B105" s="553" t="s">
        <v>2984</v>
      </c>
      <c r="C105" s="139"/>
      <c r="D105" s="388"/>
      <c r="E105" s="161"/>
      <c r="F105" s="632"/>
      <c r="G105" s="140"/>
    </row>
    <row r="106" spans="1:7" ht="57">
      <c r="A106" s="141"/>
      <c r="B106" s="142" t="s">
        <v>2985</v>
      </c>
      <c r="C106" s="139"/>
      <c r="D106" s="388"/>
      <c r="E106" s="161"/>
      <c r="F106" s="632"/>
      <c r="G106" s="140"/>
    </row>
    <row r="107" spans="1:7" ht="42.75">
      <c r="A107" s="59"/>
      <c r="B107" s="50" t="s">
        <v>316</v>
      </c>
      <c r="C107" s="112"/>
      <c r="D107" s="624"/>
      <c r="E107" s="624"/>
      <c r="F107" s="625"/>
      <c r="G107" s="121"/>
    </row>
    <row r="108" spans="1:7" ht="114">
      <c r="A108" s="59"/>
      <c r="B108" s="50" t="s">
        <v>2986</v>
      </c>
      <c r="C108" s="112"/>
      <c r="D108" s="624"/>
      <c r="E108" s="624"/>
      <c r="F108" s="625"/>
      <c r="G108" s="121"/>
    </row>
    <row r="109" spans="1:7" ht="28.5">
      <c r="A109" s="59"/>
      <c r="B109" s="50" t="s">
        <v>2987</v>
      </c>
      <c r="C109" s="112"/>
      <c r="D109" s="624"/>
      <c r="E109" s="624"/>
      <c r="F109" s="625"/>
      <c r="G109" s="121"/>
    </row>
    <row r="110" spans="1:7" ht="57">
      <c r="A110" s="59"/>
      <c r="B110" s="50" t="s">
        <v>2988</v>
      </c>
      <c r="C110" s="112"/>
      <c r="D110" s="624"/>
      <c r="E110" s="624"/>
      <c r="F110" s="625"/>
      <c r="G110" s="121"/>
    </row>
    <row r="111" spans="1:7" ht="15">
      <c r="A111" s="59"/>
      <c r="B111" s="504" t="s">
        <v>2989</v>
      </c>
      <c r="C111" s="112"/>
      <c r="D111" s="624"/>
      <c r="E111" s="624"/>
      <c r="F111" s="625"/>
      <c r="G111" s="121"/>
    </row>
    <row r="112" spans="1:7" ht="60">
      <c r="A112" s="59"/>
      <c r="B112" s="207" t="s">
        <v>2990</v>
      </c>
      <c r="C112" s="112"/>
      <c r="D112" s="624"/>
      <c r="E112" s="624"/>
      <c r="F112" s="625"/>
      <c r="G112" s="121"/>
    </row>
    <row r="113" spans="1:7" ht="60">
      <c r="A113" s="59"/>
      <c r="B113" s="207" t="s">
        <v>317</v>
      </c>
      <c r="C113" s="112"/>
      <c r="D113" s="624"/>
      <c r="E113" s="624"/>
      <c r="F113" s="625"/>
      <c r="G113" s="121"/>
    </row>
    <row r="114" spans="1:7" ht="15">
      <c r="A114" s="88"/>
      <c r="B114" s="68"/>
      <c r="C114" s="124"/>
      <c r="D114" s="623"/>
      <c r="E114" s="623"/>
      <c r="F114" s="628"/>
      <c r="G114" s="121"/>
    </row>
    <row r="115" spans="1:7" ht="15">
      <c r="A115" s="88"/>
      <c r="B115" s="123" t="s">
        <v>308</v>
      </c>
      <c r="C115" s="124"/>
      <c r="D115" s="623"/>
      <c r="E115" s="623"/>
      <c r="F115" s="628"/>
      <c r="G115" s="121"/>
    </row>
    <row r="116" spans="1:7" ht="15">
      <c r="A116" s="88"/>
      <c r="B116" s="123"/>
      <c r="C116" s="124"/>
      <c r="D116" s="623"/>
      <c r="E116" s="623"/>
      <c r="F116" s="628"/>
      <c r="G116" s="121"/>
    </row>
    <row r="117" spans="1:8" ht="15">
      <c r="A117" s="88"/>
      <c r="B117" s="713" t="s">
        <v>2991</v>
      </c>
      <c r="C117" s="714"/>
      <c r="D117" s="714"/>
      <c r="E117" s="714"/>
      <c r="F117" s="714"/>
      <c r="G117" s="714"/>
      <c r="H117" s="714"/>
    </row>
    <row r="118" spans="1:8" ht="15">
      <c r="A118" s="88"/>
      <c r="B118" s="713" t="s">
        <v>2992</v>
      </c>
      <c r="C118" s="714"/>
      <c r="D118" s="714"/>
      <c r="E118" s="714"/>
      <c r="F118" s="714"/>
      <c r="G118" s="714"/>
      <c r="H118" s="714"/>
    </row>
    <row r="119" spans="1:8" ht="15">
      <c r="A119" s="88"/>
      <c r="B119" s="68" t="s">
        <v>2993</v>
      </c>
      <c r="C119" s="124"/>
      <c r="D119" s="623"/>
      <c r="E119" s="623"/>
      <c r="F119" s="623"/>
      <c r="G119" s="121"/>
      <c r="H119" s="554"/>
    </row>
    <row r="120" spans="1:8" ht="15">
      <c r="A120" s="88"/>
      <c r="B120" s="68" t="s">
        <v>2994</v>
      </c>
      <c r="C120" s="124"/>
      <c r="D120" s="623"/>
      <c r="E120" s="623"/>
      <c r="F120" s="623"/>
      <c r="G120" s="121"/>
      <c r="H120" s="554"/>
    </row>
    <row r="121" spans="1:8" ht="15">
      <c r="A121" s="88"/>
      <c r="B121" s="713" t="s">
        <v>2995</v>
      </c>
      <c r="C121" s="714"/>
      <c r="D121" s="714"/>
      <c r="E121" s="714"/>
      <c r="F121" s="714"/>
      <c r="G121" s="714"/>
      <c r="H121" s="714"/>
    </row>
    <row r="122" spans="1:8" ht="15">
      <c r="A122" s="88"/>
      <c r="B122" s="68" t="s">
        <v>2996</v>
      </c>
      <c r="C122" s="124"/>
      <c r="D122" s="623"/>
      <c r="E122" s="623"/>
      <c r="F122" s="623"/>
      <c r="G122" s="121"/>
      <c r="H122" s="554"/>
    </row>
    <row r="123" spans="1:8" ht="15">
      <c r="A123" s="88"/>
      <c r="B123" s="713" t="s">
        <v>2997</v>
      </c>
      <c r="C123" s="715"/>
      <c r="D123" s="715"/>
      <c r="E123" s="715"/>
      <c r="F123" s="715"/>
      <c r="G123" s="715"/>
      <c r="H123" s="715"/>
    </row>
    <row r="124" spans="1:7" ht="15">
      <c r="A124" s="88"/>
      <c r="B124" s="123"/>
      <c r="C124" s="124"/>
      <c r="D124" s="623"/>
      <c r="E124" s="623"/>
      <c r="F124" s="628"/>
      <c r="G124" s="121"/>
    </row>
    <row r="125" spans="1:8" ht="15">
      <c r="A125" s="144" t="s">
        <v>318</v>
      </c>
      <c r="B125" s="123" t="s">
        <v>319</v>
      </c>
      <c r="C125" s="145" t="s">
        <v>20</v>
      </c>
      <c r="D125" s="149">
        <v>1</v>
      </c>
      <c r="E125" s="146">
        <v>1</v>
      </c>
      <c r="F125" s="625">
        <v>1</v>
      </c>
      <c r="G125" s="114"/>
      <c r="H125" s="319">
        <f>F125*G125</f>
        <v>0</v>
      </c>
    </row>
    <row r="126" spans="1:7" ht="71.25">
      <c r="A126" s="144"/>
      <c r="B126" s="147" t="s">
        <v>2998</v>
      </c>
      <c r="C126" s="145"/>
      <c r="D126" s="149"/>
      <c r="E126" s="146"/>
      <c r="F126" s="148"/>
      <c r="G126" s="149"/>
    </row>
    <row r="127" spans="1:7" ht="15">
      <c r="A127" s="150"/>
      <c r="B127" s="151"/>
      <c r="C127" s="145"/>
      <c r="D127" s="149"/>
      <c r="E127" s="146"/>
      <c r="F127" s="148"/>
      <c r="G127" s="149"/>
    </row>
    <row r="128" spans="1:8" ht="15">
      <c r="A128" s="150" t="s">
        <v>320</v>
      </c>
      <c r="B128" s="123" t="s">
        <v>321</v>
      </c>
      <c r="C128" s="145" t="s">
        <v>20</v>
      </c>
      <c r="D128" s="149">
        <v>2</v>
      </c>
      <c r="E128" s="146">
        <v>2</v>
      </c>
      <c r="F128" s="625">
        <v>2</v>
      </c>
      <c r="G128" s="114"/>
      <c r="H128" s="319">
        <f>F128*G128</f>
        <v>0</v>
      </c>
    </row>
    <row r="129" spans="1:7" ht="71.25">
      <c r="A129" s="150"/>
      <c r="B129" s="147" t="s">
        <v>2999</v>
      </c>
      <c r="C129" s="145"/>
      <c r="D129" s="149"/>
      <c r="E129" s="146"/>
      <c r="F129" s="148"/>
      <c r="G129" s="149"/>
    </row>
    <row r="130" spans="1:7" ht="15">
      <c r="A130" s="150"/>
      <c r="B130" s="151"/>
      <c r="C130" s="145"/>
      <c r="D130" s="149"/>
      <c r="E130" s="146"/>
      <c r="F130" s="148"/>
      <c r="G130" s="149"/>
    </row>
    <row r="131" spans="1:8" ht="15">
      <c r="A131" s="144" t="s">
        <v>322</v>
      </c>
      <c r="B131" s="123" t="s">
        <v>323</v>
      </c>
      <c r="C131" s="145" t="s">
        <v>20</v>
      </c>
      <c r="D131" s="149">
        <v>1</v>
      </c>
      <c r="E131" s="146">
        <v>1</v>
      </c>
      <c r="F131" s="625">
        <v>1</v>
      </c>
      <c r="G131" s="114"/>
      <c r="H131" s="319">
        <f>F131*G131</f>
        <v>0</v>
      </c>
    </row>
    <row r="132" spans="1:7" ht="85.5">
      <c r="A132" s="150"/>
      <c r="B132" s="147" t="s">
        <v>3001</v>
      </c>
      <c r="C132" s="145"/>
      <c r="D132" s="149"/>
      <c r="E132" s="146"/>
      <c r="F132" s="148"/>
      <c r="G132" s="149"/>
    </row>
    <row r="133" spans="1:7" ht="15">
      <c r="A133" s="150"/>
      <c r="B133" s="151"/>
      <c r="C133" s="145"/>
      <c r="D133" s="149"/>
      <c r="E133" s="146"/>
      <c r="F133" s="148"/>
      <c r="G133" s="149"/>
    </row>
    <row r="134" spans="1:8" ht="15">
      <c r="A134" s="144" t="s">
        <v>324</v>
      </c>
      <c r="B134" s="123" t="s">
        <v>325</v>
      </c>
      <c r="C134" s="145" t="s">
        <v>20</v>
      </c>
      <c r="D134" s="149">
        <v>2</v>
      </c>
      <c r="E134" s="146">
        <v>2</v>
      </c>
      <c r="F134" s="625">
        <v>2</v>
      </c>
      <c r="G134" s="114"/>
      <c r="H134" s="319">
        <f>F134*G134</f>
        <v>0</v>
      </c>
    </row>
    <row r="135" spans="1:7" ht="57">
      <c r="A135" s="150"/>
      <c r="B135" s="147" t="s">
        <v>3000</v>
      </c>
      <c r="C135" s="145"/>
      <c r="D135" s="149"/>
      <c r="E135" s="146"/>
      <c r="F135" s="148"/>
      <c r="G135" s="149"/>
    </row>
    <row r="136" spans="1:7" ht="15">
      <c r="A136" s="150"/>
      <c r="B136" s="151"/>
      <c r="C136" s="145"/>
      <c r="D136" s="149"/>
      <c r="E136" s="146"/>
      <c r="F136" s="148"/>
      <c r="G136" s="149"/>
    </row>
    <row r="137" spans="1:8" ht="15">
      <c r="A137" s="144" t="s">
        <v>326</v>
      </c>
      <c r="B137" s="123" t="s">
        <v>327</v>
      </c>
      <c r="C137" s="145" t="s">
        <v>20</v>
      </c>
      <c r="D137" s="149">
        <v>1</v>
      </c>
      <c r="E137" s="146">
        <v>1</v>
      </c>
      <c r="F137" s="625">
        <v>1</v>
      </c>
      <c r="G137" s="114"/>
      <c r="H137" s="319">
        <f>F137*G137</f>
        <v>0</v>
      </c>
    </row>
    <row r="138" spans="1:7" ht="29.25" customHeight="1">
      <c r="A138" s="150"/>
      <c r="B138" s="147" t="s">
        <v>3002</v>
      </c>
      <c r="C138" s="145"/>
      <c r="D138" s="149"/>
      <c r="E138" s="146"/>
      <c r="F138" s="148"/>
      <c r="G138" s="149"/>
    </row>
    <row r="139" spans="1:7" ht="15">
      <c r="A139" s="150"/>
      <c r="B139" s="151"/>
      <c r="C139" s="145"/>
      <c r="D139" s="149"/>
      <c r="E139" s="146"/>
      <c r="F139" s="148"/>
      <c r="G139" s="149"/>
    </row>
    <row r="140" spans="1:8" ht="15">
      <c r="A140" s="144" t="s">
        <v>328</v>
      </c>
      <c r="B140" s="123" t="s">
        <v>329</v>
      </c>
      <c r="C140" s="145" t="s">
        <v>20</v>
      </c>
      <c r="D140" s="149">
        <v>1</v>
      </c>
      <c r="E140" s="146">
        <v>1</v>
      </c>
      <c r="F140" s="625">
        <v>1</v>
      </c>
      <c r="G140" s="114"/>
      <c r="H140" s="319">
        <f>F140*G140</f>
        <v>0</v>
      </c>
    </row>
    <row r="141" spans="1:7" ht="71.25">
      <c r="A141" s="150"/>
      <c r="B141" s="147" t="s">
        <v>3003</v>
      </c>
      <c r="C141" s="145"/>
      <c r="D141" s="149"/>
      <c r="E141" s="146"/>
      <c r="F141" s="148"/>
      <c r="G141" s="149"/>
    </row>
    <row r="142" spans="1:7" ht="15">
      <c r="A142" s="150"/>
      <c r="B142" s="151"/>
      <c r="C142" s="145"/>
      <c r="D142" s="149"/>
      <c r="E142" s="146"/>
      <c r="F142" s="148"/>
      <c r="G142" s="149"/>
    </row>
    <row r="143" spans="1:8" ht="15">
      <c r="A143" s="144" t="s">
        <v>330</v>
      </c>
      <c r="B143" s="123" t="s">
        <v>331</v>
      </c>
      <c r="C143" s="145" t="s">
        <v>20</v>
      </c>
      <c r="D143" s="149">
        <v>1</v>
      </c>
      <c r="E143" s="146">
        <v>1</v>
      </c>
      <c r="F143" s="625">
        <v>1</v>
      </c>
      <c r="G143" s="114"/>
      <c r="H143" s="319">
        <f>F143*G143</f>
        <v>0</v>
      </c>
    </row>
    <row r="144" spans="1:7" ht="71.25">
      <c r="A144" s="150"/>
      <c r="B144" s="147" t="s">
        <v>3004</v>
      </c>
      <c r="C144" s="145"/>
      <c r="D144" s="149"/>
      <c r="E144" s="146"/>
      <c r="F144" s="148"/>
      <c r="G144" s="149"/>
    </row>
    <row r="145" spans="1:7" ht="15">
      <c r="A145" s="150"/>
      <c r="B145" s="147"/>
      <c r="C145" s="145"/>
      <c r="D145" s="149"/>
      <c r="E145" s="146"/>
      <c r="F145" s="148"/>
      <c r="G145" s="149"/>
    </row>
    <row r="146" spans="1:8" ht="15">
      <c r="A146" s="144" t="s">
        <v>332</v>
      </c>
      <c r="B146" s="123" t="s">
        <v>333</v>
      </c>
      <c r="C146" s="145" t="s">
        <v>20</v>
      </c>
      <c r="D146" s="149">
        <v>2</v>
      </c>
      <c r="E146" s="146">
        <v>2</v>
      </c>
      <c r="F146" s="625">
        <v>2</v>
      </c>
      <c r="G146" s="114"/>
      <c r="H146" s="319">
        <f>F146*G146</f>
        <v>0</v>
      </c>
    </row>
    <row r="147" spans="1:7" ht="57">
      <c r="A147" s="150"/>
      <c r="B147" s="147" t="s">
        <v>3005</v>
      </c>
      <c r="C147" s="145"/>
      <c r="D147" s="149"/>
      <c r="E147" s="146"/>
      <c r="F147" s="148"/>
      <c r="G147" s="149"/>
    </row>
    <row r="148" spans="1:7" ht="15">
      <c r="A148" s="150"/>
      <c r="B148" s="151"/>
      <c r="C148" s="145"/>
      <c r="D148" s="149"/>
      <c r="E148" s="146"/>
      <c r="F148" s="148"/>
      <c r="G148" s="149"/>
    </row>
    <row r="149" spans="1:8" ht="15">
      <c r="A149" s="150" t="s">
        <v>334</v>
      </c>
      <c r="B149" s="123" t="s">
        <v>335</v>
      </c>
      <c r="C149" s="145" t="s">
        <v>20</v>
      </c>
      <c r="D149" s="149">
        <v>1</v>
      </c>
      <c r="E149" s="146">
        <v>1</v>
      </c>
      <c r="F149" s="625">
        <v>1</v>
      </c>
      <c r="G149" s="114"/>
      <c r="H149" s="319">
        <f>F149*G149</f>
        <v>0</v>
      </c>
    </row>
    <row r="150" spans="1:7" ht="99.75">
      <c r="A150" s="150"/>
      <c r="B150" s="147" t="s">
        <v>3006</v>
      </c>
      <c r="C150" s="145"/>
      <c r="D150" s="149"/>
      <c r="E150" s="146"/>
      <c r="F150" s="148"/>
      <c r="G150" s="149"/>
    </row>
    <row r="151" spans="1:7" ht="15">
      <c r="A151" s="150"/>
      <c r="B151" s="147"/>
      <c r="C151" s="145"/>
      <c r="D151" s="149"/>
      <c r="E151" s="146"/>
      <c r="F151" s="148"/>
      <c r="G151" s="149"/>
    </row>
    <row r="152" spans="1:8" ht="15">
      <c r="A152" s="150"/>
      <c r="B152" s="123" t="s">
        <v>336</v>
      </c>
      <c r="C152" s="145" t="s">
        <v>20</v>
      </c>
      <c r="D152" s="149">
        <v>1</v>
      </c>
      <c r="E152" s="146">
        <v>1</v>
      </c>
      <c r="F152" s="625">
        <v>1</v>
      </c>
      <c r="G152" s="114"/>
      <c r="H152" s="319">
        <f>F152*G152</f>
        <v>0</v>
      </c>
    </row>
    <row r="153" spans="1:7" ht="99.75">
      <c r="A153" s="150"/>
      <c r="B153" s="147" t="s">
        <v>3007</v>
      </c>
      <c r="C153" s="145"/>
      <c r="D153" s="149"/>
      <c r="E153" s="146"/>
      <c r="F153" s="148"/>
      <c r="G153" s="149"/>
    </row>
    <row r="154" spans="1:7" ht="15">
      <c r="A154" s="150"/>
      <c r="B154" s="147"/>
      <c r="C154" s="145"/>
      <c r="D154" s="149"/>
      <c r="E154" s="146"/>
      <c r="F154" s="148"/>
      <c r="G154" s="149"/>
    </row>
    <row r="155" spans="1:8" ht="15">
      <c r="A155" s="144" t="s">
        <v>337</v>
      </c>
      <c r="B155" s="123" t="s">
        <v>338</v>
      </c>
      <c r="C155" s="145" t="s">
        <v>20</v>
      </c>
      <c r="D155" s="149">
        <v>1</v>
      </c>
      <c r="E155" s="146">
        <v>1</v>
      </c>
      <c r="F155" s="625">
        <v>1</v>
      </c>
      <c r="G155" s="114"/>
      <c r="H155" s="319">
        <f>F155*G155</f>
        <v>0</v>
      </c>
    </row>
    <row r="156" spans="1:7" ht="71.25">
      <c r="A156" s="150"/>
      <c r="B156" s="147" t="s">
        <v>3008</v>
      </c>
      <c r="C156" s="140"/>
      <c r="D156" s="149"/>
      <c r="E156" s="146"/>
      <c r="F156" s="148"/>
      <c r="G156" s="149"/>
    </row>
    <row r="157" spans="1:7" ht="15">
      <c r="A157" s="150"/>
      <c r="B157" s="147"/>
      <c r="C157" s="140"/>
      <c r="D157" s="149"/>
      <c r="E157" s="146"/>
      <c r="F157" s="148"/>
      <c r="G157" s="149"/>
    </row>
    <row r="158" spans="1:8" ht="15">
      <c r="A158" s="150" t="s">
        <v>339</v>
      </c>
      <c r="B158" s="123" t="s">
        <v>340</v>
      </c>
      <c r="C158" s="145" t="s">
        <v>20</v>
      </c>
      <c r="D158" s="149">
        <v>1</v>
      </c>
      <c r="E158" s="146">
        <v>1</v>
      </c>
      <c r="F158" s="625">
        <v>1</v>
      </c>
      <c r="G158" s="114"/>
      <c r="H158" s="319">
        <f>F158*G158</f>
        <v>0</v>
      </c>
    </row>
    <row r="159" spans="1:7" ht="42.75">
      <c r="A159" s="150"/>
      <c r="B159" s="147" t="s">
        <v>3009</v>
      </c>
      <c r="C159" s="140"/>
      <c r="D159" s="149"/>
      <c r="E159" s="146"/>
      <c r="F159" s="148"/>
      <c r="G159" s="149"/>
    </row>
    <row r="160" spans="1:7" ht="15">
      <c r="A160" s="150"/>
      <c r="B160" s="151"/>
      <c r="C160" s="140"/>
      <c r="D160" s="149"/>
      <c r="E160" s="146"/>
      <c r="F160" s="148"/>
      <c r="G160" s="149"/>
    </row>
    <row r="161" spans="1:8" ht="15">
      <c r="A161" s="144" t="s">
        <v>341</v>
      </c>
      <c r="B161" s="123" t="s">
        <v>342</v>
      </c>
      <c r="C161" s="145" t="s">
        <v>20</v>
      </c>
      <c r="D161" s="149">
        <v>4</v>
      </c>
      <c r="E161" s="146">
        <v>4</v>
      </c>
      <c r="F161" s="625">
        <v>4</v>
      </c>
      <c r="G161" s="114"/>
      <c r="H161" s="319">
        <f>F161*G161</f>
        <v>0</v>
      </c>
    </row>
    <row r="162" spans="1:7" ht="57">
      <c r="A162" s="144"/>
      <c r="B162" s="147" t="s">
        <v>3010</v>
      </c>
      <c r="C162" s="145"/>
      <c r="D162" s="149"/>
      <c r="E162" s="146"/>
      <c r="F162" s="148"/>
      <c r="G162" s="149"/>
    </row>
    <row r="163" spans="1:7" ht="15">
      <c r="A163" s="150"/>
      <c r="B163" s="151"/>
      <c r="C163" s="145"/>
      <c r="D163" s="149"/>
      <c r="E163" s="146"/>
      <c r="F163" s="148"/>
      <c r="G163" s="149"/>
    </row>
    <row r="164" spans="1:8" ht="15">
      <c r="A164" s="144" t="s">
        <v>343</v>
      </c>
      <c r="B164" s="123" t="s">
        <v>344</v>
      </c>
      <c r="C164" s="145" t="s">
        <v>20</v>
      </c>
      <c r="D164" s="149">
        <v>6</v>
      </c>
      <c r="E164" s="146">
        <v>6</v>
      </c>
      <c r="F164" s="625">
        <v>6</v>
      </c>
      <c r="G164" s="114"/>
      <c r="H164" s="319">
        <f>F164*G164</f>
        <v>0</v>
      </c>
    </row>
    <row r="165" spans="1:7" ht="57">
      <c r="A165" s="144"/>
      <c r="B165" s="147" t="s">
        <v>3011</v>
      </c>
      <c r="C165" s="145"/>
      <c r="D165" s="149"/>
      <c r="E165" s="146"/>
      <c r="F165" s="148"/>
      <c r="G165" s="149"/>
    </row>
    <row r="166" spans="1:8" ht="15">
      <c r="A166" s="150" t="s">
        <v>345</v>
      </c>
      <c r="B166" s="123" t="s">
        <v>346</v>
      </c>
      <c r="C166" s="145" t="s">
        <v>20</v>
      </c>
      <c r="D166" s="149">
        <v>1</v>
      </c>
      <c r="E166" s="146">
        <v>1</v>
      </c>
      <c r="F166" s="625">
        <v>1</v>
      </c>
      <c r="G166" s="114"/>
      <c r="H166" s="319">
        <f>F166*G166</f>
        <v>0</v>
      </c>
    </row>
    <row r="167" spans="1:7" ht="57">
      <c r="A167" s="150"/>
      <c r="B167" s="147" t="s">
        <v>3012</v>
      </c>
      <c r="C167" s="145"/>
      <c r="D167" s="149"/>
      <c r="E167" s="146"/>
      <c r="F167" s="148"/>
      <c r="G167" s="149"/>
    </row>
    <row r="168" spans="1:7" ht="15">
      <c r="A168" s="150"/>
      <c r="B168" s="151"/>
      <c r="C168" s="145"/>
      <c r="D168" s="149"/>
      <c r="E168" s="146"/>
      <c r="F168" s="148"/>
      <c r="G168" s="149"/>
    </row>
    <row r="169" spans="1:8" ht="15">
      <c r="A169" s="144" t="s">
        <v>347</v>
      </c>
      <c r="B169" s="123" t="s">
        <v>348</v>
      </c>
      <c r="C169" s="145" t="s">
        <v>20</v>
      </c>
      <c r="D169" s="149">
        <v>1</v>
      </c>
      <c r="E169" s="146">
        <v>1</v>
      </c>
      <c r="F169" s="625">
        <v>1</v>
      </c>
      <c r="G169" s="114"/>
      <c r="H169" s="319">
        <f>F169*G169</f>
        <v>0</v>
      </c>
    </row>
    <row r="170" spans="1:7" ht="42.75">
      <c r="A170" s="144"/>
      <c r="B170" s="147" t="s">
        <v>3013</v>
      </c>
      <c r="C170" s="145"/>
      <c r="D170" s="149"/>
      <c r="E170" s="146"/>
      <c r="F170" s="148"/>
      <c r="G170" s="149"/>
    </row>
    <row r="171" spans="1:7" ht="15">
      <c r="A171" s="150"/>
      <c r="B171" s="151"/>
      <c r="C171" s="145"/>
      <c r="D171" s="149"/>
      <c r="E171" s="146"/>
      <c r="F171" s="148"/>
      <c r="G171" s="149"/>
    </row>
    <row r="172" spans="1:8" ht="15">
      <c r="A172" s="144" t="s">
        <v>349</v>
      </c>
      <c r="B172" s="123" t="s">
        <v>350</v>
      </c>
      <c r="C172" s="145" t="s">
        <v>20</v>
      </c>
      <c r="D172" s="149">
        <v>5</v>
      </c>
      <c r="E172" s="146">
        <v>5</v>
      </c>
      <c r="F172" s="625">
        <v>5</v>
      </c>
      <c r="G172" s="114"/>
      <c r="H172" s="319">
        <f>F172*G172</f>
        <v>0</v>
      </c>
    </row>
    <row r="173" spans="1:7" ht="57">
      <c r="A173" s="150"/>
      <c r="B173" s="147" t="s">
        <v>3014</v>
      </c>
      <c r="C173" s="145"/>
      <c r="D173" s="149"/>
      <c r="E173" s="146"/>
      <c r="F173" s="148"/>
      <c r="G173" s="149"/>
    </row>
    <row r="174" spans="1:7" ht="15">
      <c r="A174" s="150"/>
      <c r="B174" s="151"/>
      <c r="C174" s="145"/>
      <c r="D174" s="149"/>
      <c r="E174" s="146"/>
      <c r="F174" s="148"/>
      <c r="G174" s="149"/>
    </row>
    <row r="175" spans="1:8" ht="15">
      <c r="A175" s="144" t="s">
        <v>351</v>
      </c>
      <c r="B175" s="123" t="s">
        <v>352</v>
      </c>
      <c r="C175" s="145" t="s">
        <v>20</v>
      </c>
      <c r="D175" s="149">
        <v>22</v>
      </c>
      <c r="E175" s="146">
        <v>22</v>
      </c>
      <c r="F175" s="625">
        <v>22</v>
      </c>
      <c r="G175" s="114"/>
      <c r="H175" s="319">
        <f>F175*G175</f>
        <v>0</v>
      </c>
    </row>
    <row r="176" spans="1:7" ht="57">
      <c r="A176" s="144"/>
      <c r="B176" s="147" t="s">
        <v>3015</v>
      </c>
      <c r="C176" s="145"/>
      <c r="D176" s="149"/>
      <c r="E176" s="146"/>
      <c r="F176" s="148"/>
      <c r="G176" s="149"/>
    </row>
    <row r="177" spans="1:7" ht="15">
      <c r="A177" s="150"/>
      <c r="B177" s="152"/>
      <c r="C177" s="140"/>
      <c r="D177" s="149"/>
      <c r="E177" s="146"/>
      <c r="F177" s="148"/>
      <c r="G177" s="149"/>
    </row>
    <row r="178" spans="1:8" ht="15">
      <c r="A178" s="144" t="s">
        <v>353</v>
      </c>
      <c r="B178" s="123" t="s">
        <v>354</v>
      </c>
      <c r="C178" s="145" t="s">
        <v>20</v>
      </c>
      <c r="D178" s="149">
        <v>21</v>
      </c>
      <c r="E178" s="146">
        <v>21</v>
      </c>
      <c r="F178" s="625">
        <v>21</v>
      </c>
      <c r="G178" s="114"/>
      <c r="H178" s="319">
        <f>F178*G178</f>
        <v>0</v>
      </c>
    </row>
    <row r="179" spans="1:7" ht="71.25">
      <c r="A179" s="144"/>
      <c r="B179" s="147" t="s">
        <v>3016</v>
      </c>
      <c r="C179" s="145"/>
      <c r="D179" s="149"/>
      <c r="E179" s="146"/>
      <c r="F179" s="148"/>
      <c r="G179" s="149"/>
    </row>
    <row r="180" spans="1:8" ht="15">
      <c r="A180" s="144" t="s">
        <v>355</v>
      </c>
      <c r="B180" s="123" t="s">
        <v>356</v>
      </c>
      <c r="C180" s="145" t="s">
        <v>20</v>
      </c>
      <c r="D180" s="149">
        <v>3</v>
      </c>
      <c r="E180" s="146">
        <v>3</v>
      </c>
      <c r="F180" s="625">
        <v>3</v>
      </c>
      <c r="G180" s="114"/>
      <c r="H180" s="319">
        <f>F180*G180</f>
        <v>0</v>
      </c>
    </row>
    <row r="181" spans="1:7" ht="71.25">
      <c r="A181" s="144"/>
      <c r="B181" s="147" t="s">
        <v>3017</v>
      </c>
      <c r="C181" s="145"/>
      <c r="D181" s="149"/>
      <c r="E181" s="146"/>
      <c r="F181" s="148"/>
      <c r="G181" s="149"/>
    </row>
    <row r="182" spans="1:7" ht="15">
      <c r="A182" s="144"/>
      <c r="B182" s="147"/>
      <c r="C182" s="145"/>
      <c r="D182" s="149"/>
      <c r="E182" s="146"/>
      <c r="F182" s="148"/>
      <c r="G182" s="149"/>
    </row>
    <row r="183" spans="1:8" ht="15">
      <c r="A183" s="144" t="s">
        <v>357</v>
      </c>
      <c r="B183" s="123" t="s">
        <v>358</v>
      </c>
      <c r="C183" s="145" t="s">
        <v>20</v>
      </c>
      <c r="D183" s="149">
        <v>2</v>
      </c>
      <c r="E183" s="146">
        <v>2</v>
      </c>
      <c r="F183" s="625">
        <v>2</v>
      </c>
      <c r="G183" s="114"/>
      <c r="H183" s="319">
        <f>F183*G183</f>
        <v>0</v>
      </c>
    </row>
    <row r="184" spans="1:7" ht="42.75">
      <c r="A184" s="144"/>
      <c r="B184" s="147" t="s">
        <v>3018</v>
      </c>
      <c r="C184" s="145"/>
      <c r="D184" s="149"/>
      <c r="E184" s="146"/>
      <c r="F184" s="148"/>
      <c r="G184" s="149"/>
    </row>
    <row r="185" spans="1:7" ht="15">
      <c r="A185" s="144"/>
      <c r="B185" s="147"/>
      <c r="C185" s="145"/>
      <c r="D185" s="149"/>
      <c r="E185" s="146"/>
      <c r="F185" s="148"/>
      <c r="G185" s="149"/>
    </row>
    <row r="186" spans="1:8" ht="15">
      <c r="A186" s="144" t="s">
        <v>359</v>
      </c>
      <c r="B186" s="123" t="s">
        <v>360</v>
      </c>
      <c r="C186" s="145" t="s">
        <v>20</v>
      </c>
      <c r="D186" s="149">
        <v>4</v>
      </c>
      <c r="E186" s="146">
        <v>4</v>
      </c>
      <c r="F186" s="625">
        <v>4</v>
      </c>
      <c r="G186" s="114"/>
      <c r="H186" s="319">
        <f>F186*G186</f>
        <v>0</v>
      </c>
    </row>
    <row r="187" spans="1:7" ht="71.25">
      <c r="A187" s="144"/>
      <c r="B187" s="147" t="s">
        <v>3019</v>
      </c>
      <c r="C187" s="145"/>
      <c r="D187" s="149"/>
      <c r="E187" s="146"/>
      <c r="F187" s="148"/>
      <c r="G187" s="149"/>
    </row>
    <row r="188" spans="1:7" ht="15">
      <c r="A188" s="88"/>
      <c r="B188" s="71"/>
      <c r="C188" s="124"/>
      <c r="D188" s="623"/>
      <c r="E188" s="633"/>
      <c r="F188" s="634"/>
      <c r="G188" s="121"/>
    </row>
    <row r="189" spans="1:8" ht="15">
      <c r="A189" s="144" t="s">
        <v>361</v>
      </c>
      <c r="B189" s="123" t="s">
        <v>362</v>
      </c>
      <c r="C189" s="145" t="s">
        <v>20</v>
      </c>
      <c r="D189" s="149">
        <v>16</v>
      </c>
      <c r="E189" s="146">
        <v>16</v>
      </c>
      <c r="F189" s="625">
        <v>16</v>
      </c>
      <c r="G189" s="114"/>
      <c r="H189" s="319">
        <f>F189*G189</f>
        <v>0</v>
      </c>
    </row>
    <row r="190" spans="1:7" ht="42.75">
      <c r="A190" s="144"/>
      <c r="B190" s="147" t="s">
        <v>3020</v>
      </c>
      <c r="C190" s="145"/>
      <c r="D190" s="149"/>
      <c r="E190" s="146"/>
      <c r="F190" s="148"/>
      <c r="G190" s="149"/>
    </row>
    <row r="191" spans="1:7" ht="15">
      <c r="A191" s="144"/>
      <c r="B191" s="147"/>
      <c r="C191" s="145"/>
      <c r="D191" s="149"/>
      <c r="E191" s="146"/>
      <c r="F191" s="148"/>
      <c r="G191" s="149"/>
    </row>
    <row r="192" spans="1:8" ht="15">
      <c r="A192" s="144" t="s">
        <v>363</v>
      </c>
      <c r="B192" s="123" t="s">
        <v>364</v>
      </c>
      <c r="C192" s="145" t="s">
        <v>20</v>
      </c>
      <c r="D192" s="149">
        <v>6</v>
      </c>
      <c r="E192" s="146">
        <v>6</v>
      </c>
      <c r="F192" s="625">
        <v>6</v>
      </c>
      <c r="G192" s="114"/>
      <c r="H192" s="319">
        <f>F192*G192</f>
        <v>0</v>
      </c>
    </row>
    <row r="193" spans="1:7" ht="57">
      <c r="A193" s="144"/>
      <c r="B193" s="147" t="s">
        <v>3021</v>
      </c>
      <c r="C193" s="145"/>
      <c r="D193" s="149"/>
      <c r="E193" s="146"/>
      <c r="F193" s="148"/>
      <c r="G193" s="149"/>
    </row>
    <row r="194" spans="1:7" ht="15">
      <c r="A194" s="150"/>
      <c r="B194" s="152"/>
      <c r="C194" s="145"/>
      <c r="D194" s="149"/>
      <c r="E194" s="146"/>
      <c r="F194" s="148"/>
      <c r="G194" s="149"/>
    </row>
    <row r="195" spans="1:8" ht="15">
      <c r="A195" s="150" t="s">
        <v>365</v>
      </c>
      <c r="B195" s="123" t="s">
        <v>366</v>
      </c>
      <c r="C195" s="145" t="s">
        <v>20</v>
      </c>
      <c r="D195" s="149">
        <v>1</v>
      </c>
      <c r="E195" s="146">
        <v>1</v>
      </c>
      <c r="F195" s="625">
        <v>1</v>
      </c>
      <c r="G195" s="114"/>
      <c r="H195" s="319">
        <f>F195*G195</f>
        <v>0</v>
      </c>
    </row>
    <row r="196" spans="1:7" ht="57">
      <c r="A196" s="150"/>
      <c r="B196" s="147" t="s">
        <v>3022</v>
      </c>
      <c r="C196" s="145"/>
      <c r="D196" s="149"/>
      <c r="E196" s="146"/>
      <c r="F196" s="148"/>
      <c r="G196" s="149"/>
    </row>
    <row r="197" spans="1:7" ht="15">
      <c r="A197" s="150"/>
      <c r="B197" s="152"/>
      <c r="C197" s="145"/>
      <c r="D197" s="149"/>
      <c r="E197" s="146"/>
      <c r="F197" s="148"/>
      <c r="G197" s="149"/>
    </row>
    <row r="198" spans="1:8" ht="15">
      <c r="A198" s="150" t="s">
        <v>367</v>
      </c>
      <c r="B198" s="123" t="s">
        <v>368</v>
      </c>
      <c r="C198" s="145" t="s">
        <v>20</v>
      </c>
      <c r="D198" s="149">
        <v>1</v>
      </c>
      <c r="E198" s="146">
        <v>1</v>
      </c>
      <c r="F198" s="625">
        <v>1</v>
      </c>
      <c r="G198" s="114"/>
      <c r="H198" s="319">
        <f>F198*G198</f>
        <v>0</v>
      </c>
    </row>
    <row r="199" spans="1:7" ht="57.75">
      <c r="A199" s="144"/>
      <c r="B199" s="153" t="s">
        <v>3023</v>
      </c>
      <c r="C199" s="145"/>
      <c r="D199" s="149"/>
      <c r="E199" s="146"/>
      <c r="F199" s="148"/>
      <c r="G199" s="149"/>
    </row>
    <row r="200" spans="1:7" ht="15">
      <c r="A200" s="144"/>
      <c r="B200" s="151"/>
      <c r="C200" s="145"/>
      <c r="D200" s="149"/>
      <c r="E200" s="146"/>
      <c r="F200" s="148"/>
      <c r="G200" s="149"/>
    </row>
    <row r="201" spans="1:8" ht="15">
      <c r="A201" s="150" t="s">
        <v>369</v>
      </c>
      <c r="B201" s="123" t="s">
        <v>370</v>
      </c>
      <c r="C201" s="145" t="s">
        <v>20</v>
      </c>
      <c r="D201" s="149">
        <v>3</v>
      </c>
      <c r="E201" s="146">
        <v>3</v>
      </c>
      <c r="F201" s="625">
        <v>3</v>
      </c>
      <c r="G201" s="114"/>
      <c r="H201" s="319">
        <f>F201*G201</f>
        <v>0</v>
      </c>
    </row>
    <row r="202" spans="1:7" ht="86.25">
      <c r="A202" s="150"/>
      <c r="B202" s="153" t="s">
        <v>3024</v>
      </c>
      <c r="C202" s="145"/>
      <c r="D202" s="149"/>
      <c r="E202" s="146"/>
      <c r="F202" s="148"/>
      <c r="G202" s="149"/>
    </row>
    <row r="203" spans="1:7" ht="15">
      <c r="A203" s="150"/>
      <c r="B203" s="153"/>
      <c r="C203" s="145"/>
      <c r="D203" s="149"/>
      <c r="E203" s="146"/>
      <c r="F203" s="148"/>
      <c r="G203" s="149"/>
    </row>
    <row r="204" spans="1:8" ht="15">
      <c r="A204" s="144" t="s">
        <v>371</v>
      </c>
      <c r="B204" s="123" t="s">
        <v>372</v>
      </c>
      <c r="C204" s="145" t="s">
        <v>20</v>
      </c>
      <c r="D204" s="149">
        <v>2</v>
      </c>
      <c r="E204" s="146">
        <v>2</v>
      </c>
      <c r="F204" s="625">
        <v>2</v>
      </c>
      <c r="G204" s="114"/>
      <c r="H204" s="319">
        <f>F204*G204</f>
        <v>0</v>
      </c>
    </row>
    <row r="205" spans="1:7" ht="86.25">
      <c r="A205" s="144"/>
      <c r="B205" s="153" t="s">
        <v>3025</v>
      </c>
      <c r="C205" s="145"/>
      <c r="D205" s="149"/>
      <c r="E205" s="146"/>
      <c r="F205" s="148"/>
      <c r="G205" s="149"/>
    </row>
    <row r="206" spans="1:7" ht="15">
      <c r="A206" s="150"/>
      <c r="B206" s="152"/>
      <c r="C206" s="145"/>
      <c r="D206" s="149"/>
      <c r="E206" s="146"/>
      <c r="F206" s="148"/>
      <c r="G206" s="149"/>
    </row>
    <row r="207" spans="1:8" ht="15">
      <c r="A207" s="144" t="s">
        <v>373</v>
      </c>
      <c r="B207" s="123" t="s">
        <v>374</v>
      </c>
      <c r="C207" s="145" t="s">
        <v>20</v>
      </c>
      <c r="D207" s="149">
        <v>5</v>
      </c>
      <c r="E207" s="146">
        <v>5</v>
      </c>
      <c r="F207" s="625">
        <v>5</v>
      </c>
      <c r="G207" s="114"/>
      <c r="H207" s="319">
        <f>F207*G207</f>
        <v>0</v>
      </c>
    </row>
    <row r="208" spans="1:7" ht="85.5">
      <c r="A208" s="144"/>
      <c r="B208" s="147" t="s">
        <v>3026</v>
      </c>
      <c r="C208" s="145"/>
      <c r="D208" s="149"/>
      <c r="E208" s="146"/>
      <c r="F208" s="148"/>
      <c r="G208" s="149"/>
    </row>
    <row r="209" spans="1:7" ht="15">
      <c r="A209" s="150"/>
      <c r="B209" s="152"/>
      <c r="C209" s="145"/>
      <c r="D209" s="149"/>
      <c r="E209" s="146"/>
      <c r="F209" s="148"/>
      <c r="G209" s="149"/>
    </row>
    <row r="210" spans="1:8" ht="15">
      <c r="A210" s="150" t="s">
        <v>375</v>
      </c>
      <c r="B210" s="123" t="s">
        <v>376</v>
      </c>
      <c r="C210" s="145" t="s">
        <v>20</v>
      </c>
      <c r="D210" s="149">
        <v>1</v>
      </c>
      <c r="E210" s="146">
        <v>1</v>
      </c>
      <c r="F210" s="625">
        <v>1</v>
      </c>
      <c r="G210" s="114"/>
      <c r="H210" s="319">
        <f>F210*G210</f>
        <v>0</v>
      </c>
    </row>
    <row r="211" spans="1:7" ht="85.5">
      <c r="A211" s="150"/>
      <c r="B211" s="147" t="s">
        <v>3027</v>
      </c>
      <c r="C211" s="145"/>
      <c r="D211" s="149"/>
      <c r="E211" s="146"/>
      <c r="F211" s="148"/>
      <c r="G211" s="149"/>
    </row>
    <row r="212" spans="1:7" ht="15">
      <c r="A212" s="150"/>
      <c r="B212" s="152"/>
      <c r="C212" s="145"/>
      <c r="D212" s="149"/>
      <c r="E212" s="146"/>
      <c r="F212" s="148"/>
      <c r="G212" s="149"/>
    </row>
    <row r="213" spans="1:8" ht="15">
      <c r="A213" s="144" t="s">
        <v>377</v>
      </c>
      <c r="B213" s="123" t="s">
        <v>378</v>
      </c>
      <c r="C213" s="145" t="s">
        <v>20</v>
      </c>
      <c r="D213" s="149">
        <v>2</v>
      </c>
      <c r="E213" s="146">
        <v>2</v>
      </c>
      <c r="F213" s="625">
        <v>2</v>
      </c>
      <c r="G213" s="114"/>
      <c r="H213" s="319">
        <f>F213*G213</f>
        <v>0</v>
      </c>
    </row>
    <row r="214" spans="1:7" ht="42.75">
      <c r="A214" s="144"/>
      <c r="B214" s="147" t="s">
        <v>3028</v>
      </c>
      <c r="C214" s="145"/>
      <c r="D214" s="149"/>
      <c r="E214" s="146"/>
      <c r="F214" s="148"/>
      <c r="G214" s="149"/>
    </row>
    <row r="215" spans="1:7" ht="15">
      <c r="A215" s="150"/>
      <c r="B215" s="150"/>
      <c r="C215" s="140"/>
      <c r="D215" s="149"/>
      <c r="E215" s="146"/>
      <c r="F215" s="148"/>
      <c r="G215" s="140"/>
    </row>
    <row r="216" spans="1:8" ht="15">
      <c r="A216" s="144" t="s">
        <v>379</v>
      </c>
      <c r="B216" s="123" t="s">
        <v>380</v>
      </c>
      <c r="C216" s="145" t="s">
        <v>20</v>
      </c>
      <c r="D216" s="149">
        <v>5</v>
      </c>
      <c r="E216" s="146">
        <v>5</v>
      </c>
      <c r="F216" s="625">
        <v>5</v>
      </c>
      <c r="G216" s="114"/>
      <c r="H216" s="319">
        <f>F216*G216</f>
        <v>0</v>
      </c>
    </row>
    <row r="217" spans="1:7" ht="57">
      <c r="A217" s="144"/>
      <c r="B217" s="147" t="s">
        <v>3029</v>
      </c>
      <c r="C217" s="145"/>
      <c r="D217" s="149"/>
      <c r="E217" s="146"/>
      <c r="F217" s="148"/>
      <c r="G217" s="149"/>
    </row>
    <row r="218" spans="1:7" ht="15">
      <c r="A218" s="144"/>
      <c r="B218" s="147"/>
      <c r="C218" s="145"/>
      <c r="D218" s="149"/>
      <c r="E218" s="146"/>
      <c r="F218" s="148"/>
      <c r="G218" s="149"/>
    </row>
    <row r="219" spans="1:8" ht="15">
      <c r="A219" s="144" t="s">
        <v>381</v>
      </c>
      <c r="B219" s="123" t="s">
        <v>382</v>
      </c>
      <c r="C219" s="145" t="s">
        <v>20</v>
      </c>
      <c r="D219" s="149">
        <v>3</v>
      </c>
      <c r="E219" s="146">
        <v>3</v>
      </c>
      <c r="F219" s="625">
        <v>3</v>
      </c>
      <c r="G219" s="114"/>
      <c r="H219" s="319">
        <f>F219*G219</f>
        <v>0</v>
      </c>
    </row>
    <row r="220" spans="1:7" ht="57">
      <c r="A220" s="144"/>
      <c r="B220" s="147" t="s">
        <v>3030</v>
      </c>
      <c r="C220" s="145"/>
      <c r="D220" s="149"/>
      <c r="E220" s="146"/>
      <c r="F220" s="148"/>
      <c r="G220" s="149"/>
    </row>
    <row r="221" spans="1:7" ht="15">
      <c r="A221" s="150"/>
      <c r="B221" s="152"/>
      <c r="C221" s="145"/>
      <c r="D221" s="149"/>
      <c r="E221" s="146"/>
      <c r="F221" s="148"/>
      <c r="G221" s="149"/>
    </row>
    <row r="222" spans="1:8" ht="15">
      <c r="A222" s="150" t="s">
        <v>383</v>
      </c>
      <c r="B222" s="123" t="s">
        <v>384</v>
      </c>
      <c r="C222" s="145" t="s">
        <v>20</v>
      </c>
      <c r="D222" s="149">
        <v>3</v>
      </c>
      <c r="E222" s="146">
        <v>3</v>
      </c>
      <c r="F222" s="625">
        <v>3</v>
      </c>
      <c r="G222" s="114"/>
      <c r="H222" s="319">
        <f>F222*G222</f>
        <v>0</v>
      </c>
    </row>
    <row r="223" spans="1:7" ht="57">
      <c r="A223" s="150"/>
      <c r="B223" s="147" t="s">
        <v>3030</v>
      </c>
      <c r="C223" s="145"/>
      <c r="D223" s="149"/>
      <c r="E223" s="146"/>
      <c r="F223" s="148"/>
      <c r="G223" s="149"/>
    </row>
    <row r="224" spans="1:7" ht="15">
      <c r="A224" s="150"/>
      <c r="B224" s="152"/>
      <c r="C224" s="145"/>
      <c r="D224" s="149"/>
      <c r="E224" s="146"/>
      <c r="F224" s="148"/>
      <c r="G224" s="149"/>
    </row>
    <row r="225" spans="1:8" ht="15">
      <c r="A225" s="144" t="s">
        <v>385</v>
      </c>
      <c r="B225" s="123" t="s">
        <v>386</v>
      </c>
      <c r="C225" s="145" t="s">
        <v>20</v>
      </c>
      <c r="D225" s="149">
        <v>1</v>
      </c>
      <c r="E225" s="146">
        <v>1</v>
      </c>
      <c r="F225" s="625">
        <v>1</v>
      </c>
      <c r="G225" s="114"/>
      <c r="H225" s="319">
        <f>F225*G225</f>
        <v>0</v>
      </c>
    </row>
    <row r="226" spans="1:7" ht="57">
      <c r="A226" s="144"/>
      <c r="B226" s="147" t="s">
        <v>3031</v>
      </c>
      <c r="C226" s="145"/>
      <c r="D226" s="149"/>
      <c r="E226" s="146"/>
      <c r="F226" s="148"/>
      <c r="G226" s="149"/>
    </row>
    <row r="227" spans="1:7" ht="15">
      <c r="A227" s="144"/>
      <c r="B227" s="151"/>
      <c r="C227" s="145"/>
      <c r="D227" s="149"/>
      <c r="E227" s="146"/>
      <c r="F227" s="148"/>
      <c r="G227" s="149"/>
    </row>
    <row r="228" spans="1:8" ht="15">
      <c r="A228" s="144" t="s">
        <v>387</v>
      </c>
      <c r="B228" s="123" t="s">
        <v>388</v>
      </c>
      <c r="C228" s="145" t="s">
        <v>20</v>
      </c>
      <c r="D228" s="149">
        <v>2</v>
      </c>
      <c r="E228" s="146">
        <v>2</v>
      </c>
      <c r="F228" s="625">
        <v>2</v>
      </c>
      <c r="G228" s="114"/>
      <c r="H228" s="319">
        <f>F228*G228</f>
        <v>0</v>
      </c>
    </row>
    <row r="229" spans="1:7" ht="57">
      <c r="A229" s="144"/>
      <c r="B229" s="147" t="s">
        <v>3032</v>
      </c>
      <c r="C229" s="145"/>
      <c r="D229" s="149"/>
      <c r="E229" s="146"/>
      <c r="F229" s="148"/>
      <c r="G229" s="149"/>
    </row>
    <row r="230" spans="1:7" ht="15">
      <c r="A230" s="144"/>
      <c r="B230" s="151"/>
      <c r="C230" s="145"/>
      <c r="D230" s="149"/>
      <c r="E230" s="146"/>
      <c r="F230" s="148"/>
      <c r="G230" s="149"/>
    </row>
    <row r="231" spans="1:8" ht="15">
      <c r="A231" s="144" t="s">
        <v>389</v>
      </c>
      <c r="B231" s="123" t="s">
        <v>390</v>
      </c>
      <c r="C231" s="145" t="s">
        <v>20</v>
      </c>
      <c r="D231" s="149">
        <v>3</v>
      </c>
      <c r="E231" s="146">
        <v>3</v>
      </c>
      <c r="F231" s="625">
        <v>3</v>
      </c>
      <c r="G231" s="114"/>
      <c r="H231" s="319">
        <f>F231*G231</f>
        <v>0</v>
      </c>
    </row>
    <row r="232" spans="1:7" ht="57">
      <c r="A232" s="144"/>
      <c r="B232" s="147" t="s">
        <v>3033</v>
      </c>
      <c r="C232" s="145"/>
      <c r="D232" s="149"/>
      <c r="E232" s="146"/>
      <c r="F232" s="148"/>
      <c r="G232" s="149"/>
    </row>
    <row r="233" spans="1:7" ht="15">
      <c r="A233" s="144"/>
      <c r="B233" s="152"/>
      <c r="C233" s="145"/>
      <c r="D233" s="149"/>
      <c r="E233" s="146"/>
      <c r="F233" s="148"/>
      <c r="G233" s="149"/>
    </row>
    <row r="234" spans="1:8" ht="15">
      <c r="A234" s="144" t="s">
        <v>391</v>
      </c>
      <c r="B234" s="123" t="s">
        <v>392</v>
      </c>
      <c r="C234" s="145" t="s">
        <v>20</v>
      </c>
      <c r="D234" s="149">
        <v>1</v>
      </c>
      <c r="E234" s="146">
        <v>1</v>
      </c>
      <c r="F234" s="625">
        <v>1</v>
      </c>
      <c r="G234" s="114"/>
      <c r="H234" s="319">
        <f>F234*G234</f>
        <v>0</v>
      </c>
    </row>
    <row r="235" spans="1:7" ht="42.75">
      <c r="A235" s="144"/>
      <c r="B235" s="147" t="s">
        <v>3034</v>
      </c>
      <c r="C235" s="145"/>
      <c r="D235" s="149"/>
      <c r="E235" s="146"/>
      <c r="F235" s="148"/>
      <c r="G235" s="149"/>
    </row>
    <row r="236" spans="1:7" ht="15">
      <c r="A236" s="150"/>
      <c r="B236" s="151"/>
      <c r="C236" s="145"/>
      <c r="D236" s="149"/>
      <c r="E236" s="146"/>
      <c r="F236" s="148"/>
      <c r="G236" s="149"/>
    </row>
    <row r="237" spans="1:8" ht="15">
      <c r="A237" s="144" t="s">
        <v>393</v>
      </c>
      <c r="B237" s="123" t="s">
        <v>394</v>
      </c>
      <c r="C237" s="145" t="s">
        <v>20</v>
      </c>
      <c r="D237" s="149">
        <v>1</v>
      </c>
      <c r="E237" s="146">
        <v>1</v>
      </c>
      <c r="F237" s="625">
        <v>1</v>
      </c>
      <c r="G237" s="114"/>
      <c r="H237" s="319">
        <f>F237*G237</f>
        <v>0</v>
      </c>
    </row>
    <row r="238" spans="1:7" ht="42.75">
      <c r="A238" s="144"/>
      <c r="B238" s="147" t="s">
        <v>3035</v>
      </c>
      <c r="C238" s="145"/>
      <c r="D238" s="149"/>
      <c r="E238" s="146"/>
      <c r="F238" s="148"/>
      <c r="G238" s="149"/>
    </row>
    <row r="239" spans="1:7" ht="15">
      <c r="A239" s="144"/>
      <c r="B239" s="151"/>
      <c r="C239" s="145"/>
      <c r="D239" s="149"/>
      <c r="E239" s="146"/>
      <c r="F239" s="148"/>
      <c r="G239" s="149"/>
    </row>
    <row r="240" spans="1:8" ht="15">
      <c r="A240" s="144" t="s">
        <v>395</v>
      </c>
      <c r="B240" s="123" t="s">
        <v>396</v>
      </c>
      <c r="C240" s="145" t="s">
        <v>20</v>
      </c>
      <c r="D240" s="149">
        <v>12</v>
      </c>
      <c r="E240" s="146">
        <v>12</v>
      </c>
      <c r="F240" s="625">
        <v>12</v>
      </c>
      <c r="G240" s="114"/>
      <c r="H240" s="319">
        <f>F240*G240</f>
        <v>0</v>
      </c>
    </row>
    <row r="241" spans="1:7" ht="57">
      <c r="A241" s="144"/>
      <c r="B241" s="147" t="s">
        <v>3036</v>
      </c>
      <c r="C241" s="145"/>
      <c r="D241" s="149"/>
      <c r="E241" s="146"/>
      <c r="F241" s="148"/>
      <c r="G241" s="149"/>
    </row>
    <row r="242" spans="1:7" ht="15">
      <c r="A242" s="144"/>
      <c r="B242" s="151"/>
      <c r="C242" s="145"/>
      <c r="D242" s="149"/>
      <c r="E242" s="146"/>
      <c r="F242" s="148"/>
      <c r="G242" s="149"/>
    </row>
    <row r="243" spans="1:8" ht="15">
      <c r="A243" s="144" t="s">
        <v>397</v>
      </c>
      <c r="B243" s="123" t="s">
        <v>398</v>
      </c>
      <c r="C243" s="145" t="s">
        <v>20</v>
      </c>
      <c r="D243" s="149">
        <v>2</v>
      </c>
      <c r="E243" s="146">
        <v>2</v>
      </c>
      <c r="F243" s="625">
        <v>2</v>
      </c>
      <c r="G243" s="114"/>
      <c r="H243" s="319">
        <f>F243*G243</f>
        <v>0</v>
      </c>
    </row>
    <row r="244" spans="1:7" ht="42.75">
      <c r="A244" s="144"/>
      <c r="B244" s="147" t="s">
        <v>3037</v>
      </c>
      <c r="C244" s="145"/>
      <c r="D244" s="149"/>
      <c r="E244" s="146"/>
      <c r="F244" s="148"/>
      <c r="G244" s="149"/>
    </row>
    <row r="245" spans="1:7" ht="15">
      <c r="A245" s="144"/>
      <c r="B245" s="151"/>
      <c r="C245" s="145"/>
      <c r="D245" s="149"/>
      <c r="E245" s="146"/>
      <c r="F245" s="148"/>
      <c r="G245" s="149"/>
    </row>
    <row r="246" spans="1:8" ht="15">
      <c r="A246" s="144" t="s">
        <v>399</v>
      </c>
      <c r="B246" s="123" t="s">
        <v>400</v>
      </c>
      <c r="C246" s="145" t="s">
        <v>20</v>
      </c>
      <c r="D246" s="149">
        <v>4</v>
      </c>
      <c r="E246" s="146">
        <v>4</v>
      </c>
      <c r="F246" s="625">
        <v>4</v>
      </c>
      <c r="G246" s="114"/>
      <c r="H246" s="319">
        <f>F246*G246</f>
        <v>0</v>
      </c>
    </row>
    <row r="247" spans="1:7" ht="57">
      <c r="A247" s="144"/>
      <c r="B247" s="147" t="s">
        <v>3038</v>
      </c>
      <c r="C247" s="145"/>
      <c r="D247" s="149"/>
      <c r="E247" s="146"/>
      <c r="F247" s="148"/>
      <c r="G247" s="149"/>
    </row>
    <row r="248" spans="1:7" ht="15">
      <c r="A248" s="144"/>
      <c r="B248" s="151"/>
      <c r="C248" s="145"/>
      <c r="D248" s="149"/>
      <c r="E248" s="146"/>
      <c r="F248" s="148"/>
      <c r="G248" s="149"/>
    </row>
    <row r="249" spans="1:8" ht="15">
      <c r="A249" s="144" t="s">
        <v>401</v>
      </c>
      <c r="B249" s="123" t="s">
        <v>402</v>
      </c>
      <c r="C249" s="145" t="s">
        <v>20</v>
      </c>
      <c r="D249" s="149">
        <v>2</v>
      </c>
      <c r="E249" s="146">
        <v>2</v>
      </c>
      <c r="F249" s="625">
        <v>2</v>
      </c>
      <c r="G249" s="114"/>
      <c r="H249" s="319">
        <f>F249*G249</f>
        <v>0</v>
      </c>
    </row>
    <row r="250" spans="1:7" ht="42.75">
      <c r="A250" s="144"/>
      <c r="B250" s="147" t="s">
        <v>3039</v>
      </c>
      <c r="C250" s="145"/>
      <c r="D250" s="149"/>
      <c r="E250" s="146"/>
      <c r="F250" s="148"/>
      <c r="G250" s="149"/>
    </row>
    <row r="251" spans="1:7" ht="15">
      <c r="A251" s="144"/>
      <c r="B251" s="151"/>
      <c r="C251" s="140"/>
      <c r="D251" s="149"/>
      <c r="E251" s="146"/>
      <c r="F251" s="148"/>
      <c r="G251" s="149"/>
    </row>
    <row r="252" spans="1:8" ht="15">
      <c r="A252" s="144" t="s">
        <v>403</v>
      </c>
      <c r="B252" s="123" t="s">
        <v>404</v>
      </c>
      <c r="C252" s="145" t="s">
        <v>20</v>
      </c>
      <c r="D252" s="149">
        <v>2</v>
      </c>
      <c r="E252" s="146">
        <v>2</v>
      </c>
      <c r="F252" s="625">
        <v>2</v>
      </c>
      <c r="G252" s="114"/>
      <c r="H252" s="319">
        <f>F252*G252</f>
        <v>0</v>
      </c>
    </row>
    <row r="253" spans="1:7" ht="57">
      <c r="A253" s="144"/>
      <c r="B253" s="147" t="s">
        <v>3040</v>
      </c>
      <c r="C253" s="140"/>
      <c r="D253" s="149"/>
      <c r="E253" s="146"/>
      <c r="F253" s="148"/>
      <c r="G253" s="149"/>
    </row>
    <row r="254" spans="1:7" ht="15">
      <c r="A254" s="144"/>
      <c r="B254" s="151"/>
      <c r="C254" s="140"/>
      <c r="D254" s="149"/>
      <c r="E254" s="146"/>
      <c r="F254" s="148"/>
      <c r="G254" s="149"/>
    </row>
    <row r="255" spans="1:8" ht="15">
      <c r="A255" s="144" t="s">
        <v>405</v>
      </c>
      <c r="B255" s="123" t="s">
        <v>406</v>
      </c>
      <c r="C255" s="145" t="s">
        <v>20</v>
      </c>
      <c r="D255" s="149">
        <v>2</v>
      </c>
      <c r="E255" s="146">
        <v>2</v>
      </c>
      <c r="F255" s="625">
        <v>2</v>
      </c>
      <c r="G255" s="114"/>
      <c r="H255" s="319">
        <f>F255*G255</f>
        <v>0</v>
      </c>
    </row>
    <row r="256" spans="1:7" ht="42.75">
      <c r="A256" s="144"/>
      <c r="B256" s="147" t="s">
        <v>3039</v>
      </c>
      <c r="C256" s="140"/>
      <c r="D256" s="149"/>
      <c r="E256" s="146"/>
      <c r="F256" s="148"/>
      <c r="G256" s="149"/>
    </row>
    <row r="257" spans="1:7" ht="15">
      <c r="A257" s="144"/>
      <c r="B257" s="151"/>
      <c r="C257" s="140"/>
      <c r="D257" s="149"/>
      <c r="E257" s="146"/>
      <c r="F257" s="148"/>
      <c r="G257" s="149"/>
    </row>
    <row r="258" spans="1:8" ht="15">
      <c r="A258" s="144" t="s">
        <v>407</v>
      </c>
      <c r="B258" s="123" t="s">
        <v>408</v>
      </c>
      <c r="C258" s="145" t="s">
        <v>20</v>
      </c>
      <c r="D258" s="149">
        <v>5</v>
      </c>
      <c r="E258" s="146">
        <v>5</v>
      </c>
      <c r="F258" s="625">
        <v>5</v>
      </c>
      <c r="G258" s="114"/>
      <c r="H258" s="319">
        <f>F258*G258</f>
        <v>0</v>
      </c>
    </row>
    <row r="259" spans="1:7" ht="57">
      <c r="A259" s="144"/>
      <c r="B259" s="147" t="s">
        <v>3041</v>
      </c>
      <c r="C259" s="145"/>
      <c r="D259" s="149"/>
      <c r="E259" s="146"/>
      <c r="F259" s="148"/>
      <c r="G259" s="149"/>
    </row>
    <row r="260" spans="1:7" ht="15">
      <c r="A260" s="144"/>
      <c r="B260" s="147"/>
      <c r="C260" s="140"/>
      <c r="D260" s="149"/>
      <c r="E260" s="146"/>
      <c r="F260" s="148"/>
      <c r="G260" s="149"/>
    </row>
    <row r="261" spans="1:8" ht="15">
      <c r="A261" s="144" t="s">
        <v>409</v>
      </c>
      <c r="B261" s="123" t="s">
        <v>410</v>
      </c>
      <c r="C261" s="145" t="s">
        <v>20</v>
      </c>
      <c r="D261" s="149">
        <v>3</v>
      </c>
      <c r="E261" s="146">
        <v>3</v>
      </c>
      <c r="F261" s="625">
        <v>3</v>
      </c>
      <c r="G261" s="114"/>
      <c r="H261" s="319">
        <f>F261*G261</f>
        <v>0</v>
      </c>
    </row>
    <row r="262" spans="1:7" ht="42.75">
      <c r="A262" s="144"/>
      <c r="B262" s="147" t="s">
        <v>3039</v>
      </c>
      <c r="C262" s="145"/>
      <c r="D262" s="149"/>
      <c r="E262" s="146"/>
      <c r="F262" s="148"/>
      <c r="G262" s="149"/>
    </row>
    <row r="263" spans="1:7" ht="15">
      <c r="A263" s="144"/>
      <c r="B263" s="147"/>
      <c r="C263" s="140"/>
      <c r="D263" s="149"/>
      <c r="E263" s="146"/>
      <c r="F263" s="148"/>
      <c r="G263" s="149"/>
    </row>
    <row r="264" spans="1:8" ht="15">
      <c r="A264" s="144" t="s">
        <v>411</v>
      </c>
      <c r="B264" s="123" t="s">
        <v>412</v>
      </c>
      <c r="C264" s="145" t="s">
        <v>20</v>
      </c>
      <c r="D264" s="149">
        <v>1</v>
      </c>
      <c r="E264" s="146">
        <v>1</v>
      </c>
      <c r="F264" s="625">
        <v>1</v>
      </c>
      <c r="G264" s="114"/>
      <c r="H264" s="319">
        <f>F264*G264</f>
        <v>0</v>
      </c>
    </row>
    <row r="265" spans="1:7" ht="57">
      <c r="A265" s="144"/>
      <c r="B265" s="147" t="s">
        <v>3042</v>
      </c>
      <c r="C265" s="145"/>
      <c r="D265" s="149"/>
      <c r="E265" s="146"/>
      <c r="F265" s="148"/>
      <c r="G265" s="149"/>
    </row>
    <row r="266" spans="1:7" ht="15">
      <c r="A266" s="144"/>
      <c r="B266" s="147"/>
      <c r="C266" s="140"/>
      <c r="D266" s="149"/>
      <c r="E266" s="146"/>
      <c r="F266" s="148"/>
      <c r="G266" s="149"/>
    </row>
    <row r="267" spans="1:8" ht="15">
      <c r="A267" s="144" t="s">
        <v>413</v>
      </c>
      <c r="B267" s="123" t="s">
        <v>414</v>
      </c>
      <c r="C267" s="145" t="s">
        <v>20</v>
      </c>
      <c r="D267" s="149">
        <v>8</v>
      </c>
      <c r="E267" s="146">
        <v>0</v>
      </c>
      <c r="F267" s="625">
        <f>D267-E267</f>
        <v>8</v>
      </c>
      <c r="G267" s="114"/>
      <c r="H267" s="319">
        <f>F267*G267</f>
        <v>0</v>
      </c>
    </row>
    <row r="268" spans="1:7" ht="42.75">
      <c r="A268" s="144"/>
      <c r="B268" s="147" t="s">
        <v>3665</v>
      </c>
      <c r="C268" s="145"/>
      <c r="D268" s="149"/>
      <c r="E268" s="146"/>
      <c r="F268" s="148"/>
      <c r="G268" s="149"/>
    </row>
    <row r="269" spans="1:7" ht="15">
      <c r="A269" s="144"/>
      <c r="B269" s="147"/>
      <c r="C269" s="140"/>
      <c r="D269" s="149"/>
      <c r="E269" s="146"/>
      <c r="F269" s="148"/>
      <c r="G269" s="149"/>
    </row>
    <row r="270" spans="1:8" ht="15">
      <c r="A270" s="144" t="s">
        <v>415</v>
      </c>
      <c r="B270" s="123" t="s">
        <v>416</v>
      </c>
      <c r="C270" s="145" t="s">
        <v>20</v>
      </c>
      <c r="D270" s="149">
        <v>1</v>
      </c>
      <c r="E270" s="146">
        <v>0</v>
      </c>
      <c r="F270" s="625">
        <f>D270-E270</f>
        <v>1</v>
      </c>
      <c r="G270" s="114"/>
      <c r="H270" s="319">
        <f>F270*G270</f>
        <v>0</v>
      </c>
    </row>
    <row r="271" spans="1:7" ht="15">
      <c r="A271" s="144"/>
      <c r="B271" s="147" t="s">
        <v>3666</v>
      </c>
      <c r="C271" s="145"/>
      <c r="D271" s="149"/>
      <c r="E271" s="146"/>
      <c r="F271" s="148"/>
      <c r="G271" s="149"/>
    </row>
    <row r="272" spans="1:7" ht="15">
      <c r="A272" s="144"/>
      <c r="B272" s="147"/>
      <c r="C272" s="140"/>
      <c r="D272" s="149"/>
      <c r="E272" s="146"/>
      <c r="F272" s="148"/>
      <c r="G272" s="149"/>
    </row>
    <row r="273" spans="1:8" ht="15">
      <c r="A273" s="144" t="s">
        <v>417</v>
      </c>
      <c r="B273" s="123" t="s">
        <v>418</v>
      </c>
      <c r="C273" s="145" t="s">
        <v>20</v>
      </c>
      <c r="D273" s="149">
        <v>5</v>
      </c>
      <c r="E273" s="146">
        <v>0</v>
      </c>
      <c r="F273" s="625">
        <f>D273-E273</f>
        <v>5</v>
      </c>
      <c r="G273" s="114"/>
      <c r="H273" s="319">
        <f>F273*G273</f>
        <v>0</v>
      </c>
    </row>
    <row r="274" spans="1:7" ht="42.75">
      <c r="A274" s="144"/>
      <c r="B274" s="147" t="s">
        <v>3667</v>
      </c>
      <c r="C274" s="145"/>
      <c r="D274" s="149"/>
      <c r="E274" s="146"/>
      <c r="F274" s="148"/>
      <c r="G274" s="149"/>
    </row>
    <row r="275" spans="1:7" ht="15">
      <c r="A275" s="144"/>
      <c r="B275" s="147"/>
      <c r="C275" s="145"/>
      <c r="D275" s="149"/>
      <c r="E275" s="146"/>
      <c r="F275" s="148"/>
      <c r="G275" s="149"/>
    </row>
    <row r="276" spans="1:8" ht="15">
      <c r="A276" s="144" t="s">
        <v>419</v>
      </c>
      <c r="B276" s="123" t="s">
        <v>420</v>
      </c>
      <c r="C276" s="145" t="s">
        <v>20</v>
      </c>
      <c r="D276" s="149">
        <v>9</v>
      </c>
      <c r="E276" s="146">
        <v>0</v>
      </c>
      <c r="F276" s="625">
        <f>D276-E276</f>
        <v>9</v>
      </c>
      <c r="G276" s="114"/>
      <c r="H276" s="319">
        <f>F276*G276</f>
        <v>0</v>
      </c>
    </row>
    <row r="277" spans="1:7" ht="28.5">
      <c r="A277" s="144"/>
      <c r="B277" s="147" t="s">
        <v>3668</v>
      </c>
      <c r="C277" s="145"/>
      <c r="D277" s="149"/>
      <c r="E277" s="146"/>
      <c r="F277" s="148"/>
      <c r="G277" s="149"/>
    </row>
    <row r="278" spans="1:7" ht="15">
      <c r="A278" s="150"/>
      <c r="B278" s="147"/>
      <c r="C278" s="140"/>
      <c r="D278" s="149"/>
      <c r="E278" s="146"/>
      <c r="F278" s="148"/>
      <c r="G278" s="149"/>
    </row>
    <row r="279" spans="1:8" ht="15">
      <c r="A279" s="150" t="s">
        <v>421</v>
      </c>
      <c r="B279" s="123" t="s">
        <v>422</v>
      </c>
      <c r="C279" s="145" t="s">
        <v>20</v>
      </c>
      <c r="D279" s="149">
        <v>1</v>
      </c>
      <c r="E279" s="146">
        <v>0</v>
      </c>
      <c r="F279" s="625">
        <f>D279-E279</f>
        <v>1</v>
      </c>
      <c r="G279" s="114"/>
      <c r="H279" s="319">
        <f>F279*G279</f>
        <v>0</v>
      </c>
    </row>
    <row r="280" spans="1:7" ht="42.75">
      <c r="A280" s="150"/>
      <c r="B280" s="147" t="s">
        <v>3669</v>
      </c>
      <c r="C280" s="140"/>
      <c r="D280" s="149"/>
      <c r="E280" s="146"/>
      <c r="F280" s="148"/>
      <c r="G280" s="149"/>
    </row>
    <row r="281" spans="1:7" ht="15">
      <c r="A281" s="150"/>
      <c r="B281" s="147"/>
      <c r="C281" s="140"/>
      <c r="D281" s="149"/>
      <c r="E281" s="146"/>
      <c r="F281" s="148"/>
      <c r="G281" s="149"/>
    </row>
    <row r="282" spans="1:8" ht="15">
      <c r="A282" s="150" t="s">
        <v>423</v>
      </c>
      <c r="B282" s="123" t="s">
        <v>424</v>
      </c>
      <c r="C282" s="145" t="s">
        <v>20</v>
      </c>
      <c r="D282" s="149">
        <v>1</v>
      </c>
      <c r="E282" s="146">
        <v>0</v>
      </c>
      <c r="F282" s="625">
        <f>D282-E282</f>
        <v>1</v>
      </c>
      <c r="G282" s="114"/>
      <c r="H282" s="319">
        <f>F282*G282</f>
        <v>0</v>
      </c>
    </row>
    <row r="283" spans="1:7" ht="57">
      <c r="A283" s="150"/>
      <c r="B283" s="147" t="s">
        <v>3670</v>
      </c>
      <c r="C283" s="140"/>
      <c r="D283" s="149"/>
      <c r="E283" s="146"/>
      <c r="F283" s="148"/>
      <c r="G283" s="149"/>
    </row>
    <row r="284" spans="1:7" ht="15">
      <c r="A284" s="150"/>
      <c r="B284" s="147"/>
      <c r="C284" s="140"/>
      <c r="D284" s="149"/>
      <c r="E284" s="146"/>
      <c r="F284" s="148"/>
      <c r="G284" s="149"/>
    </row>
    <row r="285" spans="1:8" ht="15">
      <c r="A285" s="150" t="s">
        <v>425</v>
      </c>
      <c r="B285" s="123" t="s">
        <v>426</v>
      </c>
      <c r="C285" s="145" t="s">
        <v>20</v>
      </c>
      <c r="D285" s="149">
        <v>1</v>
      </c>
      <c r="E285" s="146">
        <v>1</v>
      </c>
      <c r="F285" s="625">
        <v>1</v>
      </c>
      <c r="G285" s="114"/>
      <c r="H285" s="319">
        <f>F285*G285</f>
        <v>0</v>
      </c>
    </row>
    <row r="286" spans="1:7" ht="42.75">
      <c r="A286" s="150"/>
      <c r="B286" s="147" t="s">
        <v>3043</v>
      </c>
      <c r="C286" s="140"/>
      <c r="D286" s="149"/>
      <c r="E286" s="146"/>
      <c r="F286" s="148"/>
      <c r="G286" s="149"/>
    </row>
    <row r="287" spans="1:7" ht="15">
      <c r="A287" s="150"/>
      <c r="B287" s="147"/>
      <c r="C287" s="140"/>
      <c r="D287" s="149"/>
      <c r="E287" s="146"/>
      <c r="F287" s="148"/>
      <c r="G287" s="149"/>
    </row>
    <row r="288" spans="1:8" ht="15">
      <c r="A288" s="150" t="s">
        <v>427</v>
      </c>
      <c r="B288" s="123" t="s">
        <v>428</v>
      </c>
      <c r="C288" s="145" t="s">
        <v>20</v>
      </c>
      <c r="D288" s="149">
        <v>1</v>
      </c>
      <c r="E288" s="146">
        <v>1</v>
      </c>
      <c r="F288" s="625">
        <f>D288-E288</f>
        <v>0</v>
      </c>
      <c r="G288" s="114"/>
      <c r="H288" s="319">
        <f>F288*G288</f>
        <v>0</v>
      </c>
    </row>
    <row r="289" spans="1:7" ht="28.5">
      <c r="A289" s="150"/>
      <c r="B289" s="147" t="s">
        <v>2842</v>
      </c>
      <c r="C289" s="140"/>
      <c r="D289" s="149"/>
      <c r="E289" s="146"/>
      <c r="F289" s="148"/>
      <c r="G289" s="149"/>
    </row>
    <row r="290" spans="1:7" ht="15">
      <c r="A290" s="150"/>
      <c r="B290" s="147"/>
      <c r="C290" s="140"/>
      <c r="D290" s="149"/>
      <c r="E290" s="146"/>
      <c r="F290" s="148"/>
      <c r="G290" s="149"/>
    </row>
    <row r="291" spans="1:8" ht="15">
      <c r="A291" s="150" t="s">
        <v>429</v>
      </c>
      <c r="B291" s="123" t="s">
        <v>430</v>
      </c>
      <c r="C291" s="145" t="s">
        <v>20</v>
      </c>
      <c r="D291" s="149">
        <v>2</v>
      </c>
      <c r="E291" s="146">
        <v>0</v>
      </c>
      <c r="F291" s="625">
        <f>D291-E291</f>
        <v>2</v>
      </c>
      <c r="G291" s="114"/>
      <c r="H291" s="319">
        <f>F291*G291</f>
        <v>0</v>
      </c>
    </row>
    <row r="292" spans="1:7" ht="128.25">
      <c r="A292" s="150"/>
      <c r="B292" s="147" t="s">
        <v>2841</v>
      </c>
      <c r="C292" s="140"/>
      <c r="D292" s="149"/>
      <c r="E292" s="146"/>
      <c r="F292" s="148"/>
      <c r="G292" s="149"/>
    </row>
    <row r="293" spans="1:7" ht="15">
      <c r="A293" s="150"/>
      <c r="B293" s="147"/>
      <c r="C293" s="140"/>
      <c r="D293" s="149"/>
      <c r="E293" s="146"/>
      <c r="F293" s="148"/>
      <c r="G293" s="149"/>
    </row>
    <row r="294" spans="1:8" ht="15">
      <c r="A294" s="150" t="s">
        <v>431</v>
      </c>
      <c r="B294" s="123" t="s">
        <v>432</v>
      </c>
      <c r="C294" s="145" t="s">
        <v>20</v>
      </c>
      <c r="D294" s="149">
        <v>1</v>
      </c>
      <c r="E294" s="146">
        <v>0</v>
      </c>
      <c r="F294" s="625">
        <f>D294-E294</f>
        <v>1</v>
      </c>
      <c r="G294" s="114"/>
      <c r="H294" s="319">
        <f>F294*G294</f>
        <v>0</v>
      </c>
    </row>
    <row r="295" spans="1:7" ht="114">
      <c r="A295" s="150"/>
      <c r="B295" s="147" t="s">
        <v>2840</v>
      </c>
      <c r="C295" s="140"/>
      <c r="D295" s="149"/>
      <c r="E295" s="146"/>
      <c r="F295" s="148"/>
      <c r="G295" s="149"/>
    </row>
    <row r="296" spans="1:7" ht="15">
      <c r="A296" s="150"/>
      <c r="B296" s="147"/>
      <c r="C296" s="140"/>
      <c r="D296" s="149"/>
      <c r="E296" s="146"/>
      <c r="F296" s="148"/>
      <c r="G296" s="149"/>
    </row>
    <row r="297" spans="1:8" ht="15">
      <c r="A297" s="150" t="s">
        <v>433</v>
      </c>
      <c r="B297" s="123" t="s">
        <v>434</v>
      </c>
      <c r="C297" s="145" t="s">
        <v>20</v>
      </c>
      <c r="D297" s="149">
        <v>1</v>
      </c>
      <c r="E297" s="146">
        <v>0</v>
      </c>
      <c r="F297" s="625">
        <f>D297-E297</f>
        <v>1</v>
      </c>
      <c r="G297" s="116"/>
      <c r="H297" s="319">
        <f>F297*G297</f>
        <v>0</v>
      </c>
    </row>
    <row r="298" spans="1:7" ht="142.5">
      <c r="A298" s="150"/>
      <c r="B298" s="147" t="s">
        <v>2839</v>
      </c>
      <c r="C298" s="140"/>
      <c r="D298" s="149"/>
      <c r="E298" s="146"/>
      <c r="F298" s="148"/>
      <c r="G298" s="149"/>
    </row>
    <row r="299" spans="1:7" ht="15">
      <c r="A299" s="150"/>
      <c r="B299" s="147"/>
      <c r="C299" s="140"/>
      <c r="D299" s="149"/>
      <c r="E299" s="146"/>
      <c r="F299" s="148"/>
      <c r="G299" s="149"/>
    </row>
    <row r="300" spans="1:8" ht="15">
      <c r="A300" s="150" t="s">
        <v>435</v>
      </c>
      <c r="B300" s="123" t="s">
        <v>436</v>
      </c>
      <c r="C300" s="145" t="s">
        <v>20</v>
      </c>
      <c r="D300" s="149">
        <v>1</v>
      </c>
      <c r="E300" s="146">
        <v>0</v>
      </c>
      <c r="F300" s="625">
        <f>D300-E300</f>
        <v>1</v>
      </c>
      <c r="G300" s="114"/>
      <c r="H300" s="319">
        <f>F300*G300</f>
        <v>0</v>
      </c>
    </row>
    <row r="301" spans="1:7" ht="99.75">
      <c r="A301" s="150"/>
      <c r="B301" s="147" t="s">
        <v>437</v>
      </c>
      <c r="C301" s="140"/>
      <c r="D301" s="149"/>
      <c r="E301" s="146"/>
      <c r="F301" s="148"/>
      <c r="G301" s="149"/>
    </row>
    <row r="302" spans="1:7" ht="15">
      <c r="A302" s="150"/>
      <c r="B302" s="147"/>
      <c r="C302" s="140"/>
      <c r="D302" s="149"/>
      <c r="E302" s="146"/>
      <c r="F302" s="148"/>
      <c r="G302" s="149"/>
    </row>
    <row r="303" spans="1:8" ht="15">
      <c r="A303" s="150" t="s">
        <v>438</v>
      </c>
      <c r="B303" s="123" t="s">
        <v>439</v>
      </c>
      <c r="C303" s="145" t="s">
        <v>20</v>
      </c>
      <c r="D303" s="149">
        <v>6</v>
      </c>
      <c r="E303" s="146">
        <v>0</v>
      </c>
      <c r="F303" s="625">
        <f>D303-E303</f>
        <v>6</v>
      </c>
      <c r="G303" s="116"/>
      <c r="H303" s="319">
        <f>F303*G303</f>
        <v>0</v>
      </c>
    </row>
    <row r="304" spans="1:7" ht="85.5">
      <c r="A304" s="150"/>
      <c r="B304" s="147" t="s">
        <v>440</v>
      </c>
      <c r="C304" s="140"/>
      <c r="D304" s="149"/>
      <c r="E304" s="146"/>
      <c r="F304" s="148"/>
      <c r="G304" s="149"/>
    </row>
    <row r="305" spans="1:7" ht="15">
      <c r="A305" s="150"/>
      <c r="B305" s="147"/>
      <c r="C305" s="140"/>
      <c r="D305" s="149"/>
      <c r="E305" s="146"/>
      <c r="F305" s="148"/>
      <c r="G305" s="149"/>
    </row>
    <row r="306" spans="1:8" ht="15">
      <c r="A306" s="150" t="s">
        <v>441</v>
      </c>
      <c r="B306" s="123" t="s">
        <v>442</v>
      </c>
      <c r="C306" s="145" t="s">
        <v>20</v>
      </c>
      <c r="D306" s="149">
        <v>10</v>
      </c>
      <c r="E306" s="146">
        <v>0</v>
      </c>
      <c r="F306" s="625">
        <f>D306-E306</f>
        <v>10</v>
      </c>
      <c r="G306" s="114"/>
      <c r="H306" s="319">
        <f>F306*G306</f>
        <v>0</v>
      </c>
    </row>
    <row r="307" spans="1:7" ht="171">
      <c r="A307" s="150"/>
      <c r="B307" s="147" t="s">
        <v>2838</v>
      </c>
      <c r="C307" s="140"/>
      <c r="D307" s="149"/>
      <c r="E307" s="146"/>
      <c r="F307" s="148"/>
      <c r="G307" s="149"/>
    </row>
    <row r="308" spans="1:7" ht="15">
      <c r="A308" s="150"/>
      <c r="B308" s="147"/>
      <c r="C308" s="140"/>
      <c r="D308" s="149"/>
      <c r="E308" s="146"/>
      <c r="F308" s="148"/>
      <c r="G308" s="149"/>
    </row>
    <row r="309" spans="1:8" ht="15">
      <c r="A309" s="150" t="s">
        <v>443</v>
      </c>
      <c r="B309" s="123" t="s">
        <v>444</v>
      </c>
      <c r="C309" s="145" t="s">
        <v>20</v>
      </c>
      <c r="D309" s="149">
        <v>1</v>
      </c>
      <c r="E309" s="146">
        <v>0</v>
      </c>
      <c r="F309" s="625">
        <f>D309-E309</f>
        <v>1</v>
      </c>
      <c r="G309" s="116"/>
      <c r="H309" s="319">
        <f>F309*G309</f>
        <v>0</v>
      </c>
    </row>
    <row r="310" spans="1:7" ht="114">
      <c r="A310" s="150"/>
      <c r="B310" s="147" t="s">
        <v>445</v>
      </c>
      <c r="C310" s="140"/>
      <c r="D310" s="149"/>
      <c r="E310" s="146"/>
      <c r="F310" s="148"/>
      <c r="G310" s="149"/>
    </row>
    <row r="311" spans="1:7" ht="15">
      <c r="A311" s="150"/>
      <c r="B311" s="147"/>
      <c r="C311" s="140"/>
      <c r="D311" s="149"/>
      <c r="E311" s="146"/>
      <c r="F311" s="148"/>
      <c r="G311" s="149"/>
    </row>
    <row r="312" spans="1:8" ht="15">
      <c r="A312" s="150" t="s">
        <v>446</v>
      </c>
      <c r="B312" s="123" t="s">
        <v>447</v>
      </c>
      <c r="C312" s="145" t="s">
        <v>20</v>
      </c>
      <c r="D312" s="149">
        <v>2</v>
      </c>
      <c r="E312" s="146">
        <v>0</v>
      </c>
      <c r="F312" s="625">
        <f>D312-E312</f>
        <v>2</v>
      </c>
      <c r="G312" s="114"/>
      <c r="H312" s="319">
        <f>F312*G312</f>
        <v>0</v>
      </c>
    </row>
    <row r="313" spans="1:7" ht="99.75">
      <c r="A313" s="150"/>
      <c r="B313" s="147" t="s">
        <v>2837</v>
      </c>
      <c r="C313" s="140"/>
      <c r="D313" s="149"/>
      <c r="E313" s="146"/>
      <c r="F313" s="148"/>
      <c r="G313" s="149"/>
    </row>
    <row r="314" spans="1:7" ht="15">
      <c r="A314" s="150"/>
      <c r="B314" s="147"/>
      <c r="C314" s="140"/>
      <c r="D314" s="149"/>
      <c r="E314" s="146"/>
      <c r="F314" s="148"/>
      <c r="G314" s="149"/>
    </row>
    <row r="315" spans="1:8" ht="15">
      <c r="A315" s="150" t="s">
        <v>448</v>
      </c>
      <c r="B315" s="123" t="s">
        <v>449</v>
      </c>
      <c r="C315" s="145" t="s">
        <v>20</v>
      </c>
      <c r="D315" s="149">
        <v>3</v>
      </c>
      <c r="E315" s="146">
        <v>0</v>
      </c>
      <c r="F315" s="625">
        <f>D315-E315</f>
        <v>3</v>
      </c>
      <c r="G315" s="114"/>
      <c r="H315" s="319">
        <f>F315*G315</f>
        <v>0</v>
      </c>
    </row>
    <row r="316" spans="1:7" ht="28.5">
      <c r="A316" s="150"/>
      <c r="B316" s="147" t="s">
        <v>2836</v>
      </c>
      <c r="C316" s="145"/>
      <c r="D316" s="149"/>
      <c r="E316" s="146"/>
      <c r="F316" s="148"/>
      <c r="G316" s="149"/>
    </row>
    <row r="317" spans="1:7" ht="15">
      <c r="A317" s="150"/>
      <c r="B317" s="147"/>
      <c r="C317" s="140"/>
      <c r="D317" s="149"/>
      <c r="E317" s="146"/>
      <c r="F317" s="148"/>
      <c r="G317" s="149"/>
    </row>
    <row r="318" spans="1:8" ht="15">
      <c r="A318" s="150" t="s">
        <v>450</v>
      </c>
      <c r="B318" s="123" t="s">
        <v>451</v>
      </c>
      <c r="C318" s="145" t="s">
        <v>20</v>
      </c>
      <c r="D318" s="149">
        <v>1</v>
      </c>
      <c r="E318" s="146">
        <v>0</v>
      </c>
      <c r="F318" s="625">
        <f>D318-E318</f>
        <v>1</v>
      </c>
      <c r="G318" s="114"/>
      <c r="H318" s="319">
        <f>F318*G318</f>
        <v>0</v>
      </c>
    </row>
    <row r="319" spans="1:7" ht="28.5">
      <c r="A319" s="150"/>
      <c r="B319" s="147" t="s">
        <v>452</v>
      </c>
      <c r="C319" s="145"/>
      <c r="D319" s="149"/>
      <c r="E319" s="146"/>
      <c r="F319" s="148"/>
      <c r="G319" s="149"/>
    </row>
    <row r="320" spans="1:7" ht="15">
      <c r="A320" s="150"/>
      <c r="B320" s="147"/>
      <c r="C320" s="140"/>
      <c r="D320" s="149"/>
      <c r="E320" s="146"/>
      <c r="F320" s="148"/>
      <c r="G320" s="149"/>
    </row>
    <row r="321" spans="1:8" ht="15">
      <c r="A321" s="150" t="s">
        <v>453</v>
      </c>
      <c r="B321" s="123" t="s">
        <v>454</v>
      </c>
      <c r="C321" s="145" t="s">
        <v>20</v>
      </c>
      <c r="D321" s="149">
        <v>2</v>
      </c>
      <c r="E321" s="146">
        <v>0</v>
      </c>
      <c r="F321" s="625">
        <f>D321-E321</f>
        <v>2</v>
      </c>
      <c r="G321" s="114"/>
      <c r="H321" s="319">
        <f>F321*G321</f>
        <v>0</v>
      </c>
    </row>
    <row r="322" spans="1:7" ht="28.5">
      <c r="A322" s="150"/>
      <c r="B322" s="147" t="s">
        <v>2834</v>
      </c>
      <c r="C322" s="140"/>
      <c r="D322" s="149"/>
      <c r="E322" s="146"/>
      <c r="F322" s="148"/>
      <c r="G322" s="149"/>
    </row>
    <row r="323" spans="1:7" ht="15">
      <c r="A323" s="150"/>
      <c r="B323" s="147"/>
      <c r="C323" s="140"/>
      <c r="D323" s="149"/>
      <c r="E323" s="146"/>
      <c r="F323" s="148"/>
      <c r="G323" s="149"/>
    </row>
    <row r="324" spans="1:8" ht="15">
      <c r="A324" s="150" t="s">
        <v>455</v>
      </c>
      <c r="B324" s="123" t="s">
        <v>456</v>
      </c>
      <c r="C324" s="145" t="s">
        <v>20</v>
      </c>
      <c r="D324" s="149">
        <v>1</v>
      </c>
      <c r="E324" s="146">
        <v>0</v>
      </c>
      <c r="F324" s="625">
        <f>D324-E324</f>
        <v>1</v>
      </c>
      <c r="G324" s="114"/>
      <c r="H324" s="319">
        <f>F324*G324</f>
        <v>0</v>
      </c>
    </row>
    <row r="325" spans="1:7" ht="42.75">
      <c r="A325" s="150"/>
      <c r="B325" s="147" t="s">
        <v>2835</v>
      </c>
      <c r="C325" s="140"/>
      <c r="D325" s="149"/>
      <c r="E325" s="146"/>
      <c r="F325" s="148"/>
      <c r="G325" s="149"/>
    </row>
    <row r="326" spans="1:7" ht="15">
      <c r="A326" s="150"/>
      <c r="B326" s="147"/>
      <c r="C326" s="140"/>
      <c r="D326" s="149"/>
      <c r="E326" s="146"/>
      <c r="F326" s="148"/>
      <c r="G326" s="149"/>
    </row>
    <row r="327" spans="1:8" ht="15">
      <c r="A327" s="150" t="s">
        <v>457</v>
      </c>
      <c r="B327" s="123" t="s">
        <v>458</v>
      </c>
      <c r="C327" s="145" t="s">
        <v>20</v>
      </c>
      <c r="D327" s="149">
        <v>1</v>
      </c>
      <c r="E327" s="146">
        <v>0</v>
      </c>
      <c r="F327" s="625">
        <f>D327-E327</f>
        <v>1</v>
      </c>
      <c r="G327" s="114"/>
      <c r="H327" s="319">
        <f>F327*G327</f>
        <v>0</v>
      </c>
    </row>
    <row r="328" spans="1:7" ht="99.75">
      <c r="A328" s="150"/>
      <c r="B328" s="147" t="s">
        <v>2833</v>
      </c>
      <c r="C328" s="140"/>
      <c r="D328" s="149"/>
      <c r="E328" s="146"/>
      <c r="F328" s="148"/>
      <c r="G328" s="149"/>
    </row>
    <row r="329" spans="1:7" ht="15">
      <c r="A329" s="150"/>
      <c r="B329" s="147"/>
      <c r="C329" s="140"/>
      <c r="D329" s="149"/>
      <c r="E329" s="146"/>
      <c r="F329" s="148"/>
      <c r="G329" s="149"/>
    </row>
    <row r="330" spans="1:8" ht="15">
      <c r="A330" s="150" t="s">
        <v>459</v>
      </c>
      <c r="B330" s="123" t="s">
        <v>460</v>
      </c>
      <c r="C330" s="145" t="s">
        <v>20</v>
      </c>
      <c r="D330" s="149">
        <v>1</v>
      </c>
      <c r="E330" s="146">
        <v>0</v>
      </c>
      <c r="F330" s="625">
        <f>D330-E330</f>
        <v>1</v>
      </c>
      <c r="G330" s="114"/>
      <c r="H330" s="319">
        <f>F330*G330</f>
        <v>0</v>
      </c>
    </row>
    <row r="331" spans="1:7" ht="85.5">
      <c r="A331" s="150"/>
      <c r="B331" s="147" t="s">
        <v>2784</v>
      </c>
      <c r="C331" s="140"/>
      <c r="D331" s="149"/>
      <c r="E331" s="146"/>
      <c r="F331" s="148"/>
      <c r="G331" s="149"/>
    </row>
    <row r="332" spans="1:7" ht="15">
      <c r="A332" s="150"/>
      <c r="B332" s="147"/>
      <c r="C332" s="140"/>
      <c r="D332" s="149"/>
      <c r="E332" s="146"/>
      <c r="F332" s="148"/>
      <c r="G332" s="149"/>
    </row>
    <row r="333" spans="1:8" ht="15">
      <c r="A333" s="150" t="s">
        <v>461</v>
      </c>
      <c r="B333" s="123" t="s">
        <v>462</v>
      </c>
      <c r="C333" s="145" t="s">
        <v>20</v>
      </c>
      <c r="D333" s="149">
        <v>1</v>
      </c>
      <c r="E333" s="146">
        <v>1</v>
      </c>
      <c r="F333" s="625">
        <v>1</v>
      </c>
      <c r="G333" s="114"/>
      <c r="H333" s="319">
        <f>F333*G333</f>
        <v>0</v>
      </c>
    </row>
    <row r="334" spans="1:7" ht="71.25">
      <c r="A334" s="150"/>
      <c r="B334" s="147" t="s">
        <v>3479</v>
      </c>
      <c r="C334" s="140"/>
      <c r="D334" s="149"/>
      <c r="E334" s="146"/>
      <c r="F334" s="148"/>
      <c r="G334" s="149"/>
    </row>
    <row r="335" spans="1:7" ht="15">
      <c r="A335" s="150"/>
      <c r="B335" s="151"/>
      <c r="C335" s="140"/>
      <c r="D335" s="149"/>
      <c r="E335" s="146"/>
      <c r="F335" s="148"/>
      <c r="G335" s="149"/>
    </row>
    <row r="336" spans="1:8" ht="15">
      <c r="A336" s="150"/>
      <c r="B336" s="123" t="s">
        <v>2832</v>
      </c>
      <c r="C336" s="154"/>
      <c r="D336" s="387"/>
      <c r="E336" s="155"/>
      <c r="F336" s="156"/>
      <c r="G336" s="157"/>
      <c r="H336" s="320">
        <f>SUM(H125:H335)</f>
        <v>0</v>
      </c>
    </row>
    <row r="337" spans="1:7" ht="15">
      <c r="A337" s="88"/>
      <c r="B337" s="68"/>
      <c r="C337" s="124"/>
      <c r="D337" s="623"/>
      <c r="E337" s="623"/>
      <c r="F337" s="628"/>
      <c r="G337" s="121"/>
    </row>
    <row r="338" spans="1:7" ht="15">
      <c r="A338" s="88"/>
      <c r="B338" s="68"/>
      <c r="C338" s="124"/>
      <c r="D338" s="623"/>
      <c r="E338" s="623"/>
      <c r="F338" s="628"/>
      <c r="G338" s="121"/>
    </row>
    <row r="339" spans="1:8" ht="15">
      <c r="A339" s="323" t="s">
        <v>247</v>
      </c>
      <c r="B339" s="324" t="s">
        <v>248</v>
      </c>
      <c r="C339" s="325"/>
      <c r="D339" s="635"/>
      <c r="E339" s="635"/>
      <c r="F339" s="636"/>
      <c r="G339" s="326"/>
      <c r="H339" s="327"/>
    </row>
    <row r="340" spans="1:7" ht="15">
      <c r="A340" s="88"/>
      <c r="B340" s="68"/>
      <c r="C340" s="124"/>
      <c r="D340" s="623"/>
      <c r="E340" s="623"/>
      <c r="F340" s="628"/>
      <c r="G340" s="121"/>
    </row>
    <row r="341" spans="1:8" ht="222" customHeight="1">
      <c r="A341" s="88" t="s">
        <v>463</v>
      </c>
      <c r="B341" s="147" t="s">
        <v>3044</v>
      </c>
      <c r="C341" s="145" t="s">
        <v>187</v>
      </c>
      <c r="D341" s="149">
        <v>536</v>
      </c>
      <c r="E341" s="158">
        <v>536</v>
      </c>
      <c r="F341" s="625">
        <f>D341-E341</f>
        <v>0</v>
      </c>
      <c r="G341" s="114"/>
      <c r="H341" s="319">
        <f>F341*G341</f>
        <v>0</v>
      </c>
    </row>
    <row r="342" spans="1:7" ht="15">
      <c r="A342" s="88"/>
      <c r="B342" s="68"/>
      <c r="C342" s="124"/>
      <c r="D342" s="623"/>
      <c r="E342" s="623"/>
      <c r="F342" s="628"/>
      <c r="G342" s="121"/>
    </row>
    <row r="343" spans="1:8" ht="99.75">
      <c r="A343" s="88" t="s">
        <v>464</v>
      </c>
      <c r="B343" s="68" t="s">
        <v>2785</v>
      </c>
      <c r="C343" s="145" t="s">
        <v>61</v>
      </c>
      <c r="D343" s="149">
        <v>63.08</v>
      </c>
      <c r="E343" s="158">
        <v>0</v>
      </c>
      <c r="F343" s="625">
        <f>D343-E343</f>
        <v>63.08</v>
      </c>
      <c r="G343" s="114"/>
      <c r="H343" s="319">
        <f>F343*G343</f>
        <v>0</v>
      </c>
    </row>
    <row r="344" spans="1:7" ht="15">
      <c r="A344" s="159"/>
      <c r="B344" s="160"/>
      <c r="C344" s="161"/>
      <c r="D344" s="388"/>
      <c r="E344" s="162"/>
      <c r="F344" s="163"/>
      <c r="G344" s="149"/>
    </row>
    <row r="345" spans="1:8" ht="128.25">
      <c r="A345" s="59" t="s">
        <v>465</v>
      </c>
      <c r="B345" s="16" t="s">
        <v>2786</v>
      </c>
      <c r="C345" s="161" t="s">
        <v>61</v>
      </c>
      <c r="D345" s="388">
        <v>670</v>
      </c>
      <c r="E345" s="164">
        <v>0</v>
      </c>
      <c r="F345" s="625">
        <f>D345-E345</f>
        <v>670</v>
      </c>
      <c r="G345" s="114"/>
      <c r="H345" s="319">
        <f>F345*G345</f>
        <v>0</v>
      </c>
    </row>
    <row r="346" spans="1:7" ht="15">
      <c r="A346" s="59"/>
      <c r="B346" s="67"/>
      <c r="C346" s="161"/>
      <c r="D346" s="388"/>
      <c r="E346" s="162"/>
      <c r="F346" s="163"/>
      <c r="G346" s="149"/>
    </row>
    <row r="347" spans="1:8" ht="42.75">
      <c r="A347" s="59" t="s">
        <v>466</v>
      </c>
      <c r="B347" s="68" t="s">
        <v>2787</v>
      </c>
      <c r="C347" s="165" t="s">
        <v>467</v>
      </c>
      <c r="D347" s="389">
        <v>3</v>
      </c>
      <c r="E347" s="166">
        <v>0</v>
      </c>
      <c r="F347" s="625">
        <f>D347-E347</f>
        <v>3</v>
      </c>
      <c r="G347" s="114"/>
      <c r="H347" s="319">
        <f>F347*G347</f>
        <v>0</v>
      </c>
    </row>
    <row r="348" spans="1:7" ht="15">
      <c r="A348" s="59"/>
      <c r="B348" s="68"/>
      <c r="C348" s="165"/>
      <c r="D348" s="389"/>
      <c r="E348" s="166"/>
      <c r="F348" s="167"/>
      <c r="G348" s="168"/>
    </row>
    <row r="349" spans="1:8" ht="15">
      <c r="A349" s="59" t="s">
        <v>468</v>
      </c>
      <c r="B349" s="68" t="s">
        <v>2788</v>
      </c>
      <c r="C349" s="165" t="s">
        <v>467</v>
      </c>
      <c r="D349" s="389">
        <v>1</v>
      </c>
      <c r="E349" s="166">
        <v>0</v>
      </c>
      <c r="F349" s="625">
        <f>D349-E349</f>
        <v>1</v>
      </c>
      <c r="G349" s="114"/>
      <c r="H349" s="319">
        <f>F349*G349</f>
        <v>0</v>
      </c>
    </row>
    <row r="350" spans="1:7" ht="15">
      <c r="A350" s="59"/>
      <c r="B350" s="68"/>
      <c r="C350" s="165"/>
      <c r="D350" s="389"/>
      <c r="E350" s="166"/>
      <c r="F350" s="167"/>
      <c r="G350" s="168"/>
    </row>
    <row r="351" spans="1:8" ht="85.5">
      <c r="A351" s="59" t="s">
        <v>469</v>
      </c>
      <c r="B351" s="68" t="s">
        <v>2789</v>
      </c>
      <c r="C351" s="165" t="s">
        <v>61</v>
      </c>
      <c r="D351" s="389">
        <v>16.1</v>
      </c>
      <c r="E351" s="166">
        <v>0</v>
      </c>
      <c r="F351" s="625">
        <f>D351-E351</f>
        <v>16.1</v>
      </c>
      <c r="G351" s="114"/>
      <c r="H351" s="319">
        <f>F351*G351</f>
        <v>0</v>
      </c>
    </row>
    <row r="352" spans="1:7" ht="15">
      <c r="A352" s="59"/>
      <c r="B352" s="16"/>
      <c r="C352" s="165"/>
      <c r="D352" s="389"/>
      <c r="E352" s="166"/>
      <c r="F352" s="167"/>
      <c r="G352" s="168"/>
    </row>
    <row r="353" spans="1:8" ht="15">
      <c r="A353" s="59"/>
      <c r="B353" s="58" t="s">
        <v>470</v>
      </c>
      <c r="C353" s="112"/>
      <c r="D353" s="624"/>
      <c r="E353" s="624"/>
      <c r="F353" s="625"/>
      <c r="G353" s="121"/>
      <c r="H353" s="320">
        <f>SUM(H341:H352)</f>
        <v>0</v>
      </c>
    </row>
    <row r="354" spans="1:7" ht="15">
      <c r="A354" s="59"/>
      <c r="B354" s="16"/>
      <c r="C354" s="112"/>
      <c r="D354" s="624"/>
      <c r="E354" s="624"/>
      <c r="F354" s="625"/>
      <c r="G354" s="121"/>
    </row>
    <row r="355" spans="1:7" ht="15">
      <c r="A355" s="59"/>
      <c r="B355" s="16"/>
      <c r="C355" s="112"/>
      <c r="D355" s="624"/>
      <c r="E355" s="624"/>
      <c r="F355" s="625"/>
      <c r="G355" s="121"/>
    </row>
    <row r="356" spans="1:8" ht="15">
      <c r="A356" s="323" t="s">
        <v>249</v>
      </c>
      <c r="B356" s="324" t="s">
        <v>471</v>
      </c>
      <c r="C356" s="325" t="s">
        <v>51</v>
      </c>
      <c r="D356" s="635"/>
      <c r="E356" s="635"/>
      <c r="F356" s="636"/>
      <c r="G356" s="326"/>
      <c r="H356" s="327"/>
    </row>
    <row r="357" spans="1:7" ht="15">
      <c r="A357" s="57"/>
      <c r="B357" s="123"/>
      <c r="C357" s="112"/>
      <c r="D357" s="624"/>
      <c r="E357" s="624"/>
      <c r="F357" s="625"/>
      <c r="G357" s="121"/>
    </row>
    <row r="358" spans="1:7" ht="15">
      <c r="A358" s="59" t="s">
        <v>472</v>
      </c>
      <c r="B358" s="123" t="s">
        <v>473</v>
      </c>
      <c r="C358" s="112"/>
      <c r="D358" s="624"/>
      <c r="E358" s="624"/>
      <c r="F358" s="625"/>
      <c r="G358" s="121"/>
    </row>
    <row r="359" spans="1:8" ht="142.5">
      <c r="A359" s="59"/>
      <c r="B359" s="68" t="s">
        <v>2790</v>
      </c>
      <c r="C359" s="165" t="s">
        <v>20</v>
      </c>
      <c r="D359" s="389">
        <v>22</v>
      </c>
      <c r="E359" s="169">
        <v>0</v>
      </c>
      <c r="F359" s="625">
        <f>D359-E359</f>
        <v>22</v>
      </c>
      <c r="G359" s="114"/>
      <c r="H359" s="319">
        <f>F359*G359</f>
        <v>0</v>
      </c>
    </row>
    <row r="360" spans="1:7" ht="15">
      <c r="A360" s="59"/>
      <c r="B360" s="123"/>
      <c r="C360" s="112"/>
      <c r="D360" s="624"/>
      <c r="E360" s="637"/>
      <c r="F360" s="638"/>
      <c r="G360" s="121"/>
    </row>
    <row r="361" spans="1:7" ht="15">
      <c r="A361" s="59" t="s">
        <v>474</v>
      </c>
      <c r="B361" s="123" t="s">
        <v>475</v>
      </c>
      <c r="C361" s="112"/>
      <c r="D361" s="624"/>
      <c r="E361" s="637"/>
      <c r="F361" s="638"/>
      <c r="G361" s="121"/>
    </row>
    <row r="362" spans="1:8" ht="15">
      <c r="A362" s="59"/>
      <c r="B362" s="68" t="s">
        <v>2791</v>
      </c>
      <c r="C362" s="165" t="s">
        <v>20</v>
      </c>
      <c r="D362" s="389">
        <v>12</v>
      </c>
      <c r="E362" s="169">
        <v>0</v>
      </c>
      <c r="F362" s="625">
        <f>D362-E362</f>
        <v>12</v>
      </c>
      <c r="G362" s="114"/>
      <c r="H362" s="319">
        <f>F362*G362</f>
        <v>0</v>
      </c>
    </row>
    <row r="363" spans="1:7" ht="15">
      <c r="A363" s="59"/>
      <c r="B363" s="68"/>
      <c r="C363" s="165"/>
      <c r="D363" s="389"/>
      <c r="E363" s="169"/>
      <c r="F363" s="170"/>
      <c r="G363" s="168"/>
    </row>
    <row r="364" spans="1:7" ht="15">
      <c r="A364" s="59" t="s">
        <v>476</v>
      </c>
      <c r="B364" s="123" t="s">
        <v>477</v>
      </c>
      <c r="C364" s="165"/>
      <c r="D364" s="389"/>
      <c r="E364" s="169"/>
      <c r="F364" s="170"/>
      <c r="G364" s="168"/>
    </row>
    <row r="365" spans="1:8" ht="142.5">
      <c r="A365" s="59"/>
      <c r="B365" s="68" t="s">
        <v>2792</v>
      </c>
      <c r="C365" s="165" t="s">
        <v>20</v>
      </c>
      <c r="D365" s="389">
        <v>41</v>
      </c>
      <c r="E365" s="169">
        <v>0</v>
      </c>
      <c r="F365" s="625">
        <f>D365-E365</f>
        <v>41</v>
      </c>
      <c r="G365" s="114"/>
      <c r="H365" s="319">
        <f>F365*G365</f>
        <v>0</v>
      </c>
    </row>
    <row r="366" spans="1:7" ht="15">
      <c r="A366" s="59"/>
      <c r="B366" s="68"/>
      <c r="C366" s="165"/>
      <c r="D366" s="389"/>
      <c r="E366" s="171"/>
      <c r="F366" s="172"/>
      <c r="G366" s="168"/>
    </row>
    <row r="367" spans="1:7" ht="15">
      <c r="A367" s="59" t="s">
        <v>478</v>
      </c>
      <c r="B367" s="123" t="s">
        <v>479</v>
      </c>
      <c r="C367" s="165"/>
      <c r="D367" s="389"/>
      <c r="E367" s="171"/>
      <c r="F367" s="172"/>
      <c r="G367" s="168"/>
    </row>
    <row r="368" spans="1:8" ht="15">
      <c r="A368" s="59"/>
      <c r="B368" s="68" t="s">
        <v>2791</v>
      </c>
      <c r="C368" s="165" t="s">
        <v>20</v>
      </c>
      <c r="D368" s="389">
        <v>10</v>
      </c>
      <c r="E368" s="169">
        <v>0</v>
      </c>
      <c r="F368" s="625">
        <f>D368-E368</f>
        <v>10</v>
      </c>
      <c r="G368" s="114"/>
      <c r="H368" s="319">
        <f>F368*G368</f>
        <v>0</v>
      </c>
    </row>
    <row r="369" spans="1:7" ht="15">
      <c r="A369" s="59"/>
      <c r="B369" s="68"/>
      <c r="C369" s="165"/>
      <c r="D369" s="389"/>
      <c r="E369" s="171"/>
      <c r="F369" s="172"/>
      <c r="G369" s="168"/>
    </row>
    <row r="370" spans="1:7" ht="15">
      <c r="A370" s="59" t="s">
        <v>480</v>
      </c>
      <c r="B370" s="123" t="s">
        <v>481</v>
      </c>
      <c r="C370" s="165"/>
      <c r="D370" s="389"/>
      <c r="E370" s="171"/>
      <c r="F370" s="172"/>
      <c r="G370" s="168"/>
    </row>
    <row r="371" spans="1:8" ht="128.25">
      <c r="A371" s="59"/>
      <c r="B371" s="68" t="s">
        <v>2793</v>
      </c>
      <c r="C371" s="165" t="s">
        <v>20</v>
      </c>
      <c r="D371" s="389">
        <v>33</v>
      </c>
      <c r="E371" s="169">
        <v>0</v>
      </c>
      <c r="F371" s="625">
        <f>D371-E371</f>
        <v>33</v>
      </c>
      <c r="G371" s="114"/>
      <c r="H371" s="319">
        <f>F371*G371</f>
        <v>0</v>
      </c>
    </row>
    <row r="372" spans="1:7" ht="15">
      <c r="A372" s="59"/>
      <c r="B372" s="68"/>
      <c r="C372" s="165"/>
      <c r="D372" s="389"/>
      <c r="E372" s="169"/>
      <c r="F372" s="170"/>
      <c r="G372" s="168"/>
    </row>
    <row r="373" spans="1:7" ht="15">
      <c r="A373" s="59"/>
      <c r="B373" s="123" t="s">
        <v>482</v>
      </c>
      <c r="C373" s="165"/>
      <c r="D373" s="389"/>
      <c r="E373" s="169"/>
      <c r="F373" s="170"/>
      <c r="G373" s="168"/>
    </row>
    <row r="374" spans="1:8" ht="15">
      <c r="A374" s="59"/>
      <c r="B374" s="68" t="s">
        <v>2791</v>
      </c>
      <c r="C374" s="165" t="s">
        <v>20</v>
      </c>
      <c r="D374" s="389">
        <v>2</v>
      </c>
      <c r="E374" s="169">
        <v>0</v>
      </c>
      <c r="F374" s="625">
        <f>D374-E374</f>
        <v>2</v>
      </c>
      <c r="G374" s="114"/>
      <c r="H374" s="319">
        <f>F374*G374</f>
        <v>0</v>
      </c>
    </row>
    <row r="375" spans="1:7" ht="15">
      <c r="A375" s="59"/>
      <c r="B375" s="68"/>
      <c r="C375" s="165"/>
      <c r="D375" s="389"/>
      <c r="E375" s="169"/>
      <c r="F375" s="170"/>
      <c r="G375" s="168"/>
    </row>
    <row r="376" spans="1:7" ht="15">
      <c r="A376" s="59" t="s">
        <v>483</v>
      </c>
      <c r="B376" s="123" t="s">
        <v>484</v>
      </c>
      <c r="C376" s="165"/>
      <c r="D376" s="389"/>
      <c r="E376" s="171"/>
      <c r="F376" s="172"/>
      <c r="G376" s="168"/>
    </row>
    <row r="377" spans="1:8" ht="128.25">
      <c r="A377" s="59"/>
      <c r="B377" s="68" t="s">
        <v>2794</v>
      </c>
      <c r="C377" s="165" t="s">
        <v>20</v>
      </c>
      <c r="D377" s="389">
        <v>2</v>
      </c>
      <c r="E377" s="169">
        <v>0</v>
      </c>
      <c r="F377" s="625">
        <f>D377-E377</f>
        <v>2</v>
      </c>
      <c r="G377" s="114"/>
      <c r="H377" s="319">
        <f>F377*G377</f>
        <v>0</v>
      </c>
    </row>
    <row r="378" spans="1:7" ht="15">
      <c r="A378" s="59"/>
      <c r="B378" s="68"/>
      <c r="C378" s="165"/>
      <c r="D378" s="389"/>
      <c r="E378" s="171"/>
      <c r="F378" s="172"/>
      <c r="G378" s="168"/>
    </row>
    <row r="379" spans="1:7" ht="15">
      <c r="A379" s="59" t="s">
        <v>483</v>
      </c>
      <c r="B379" s="123" t="s">
        <v>485</v>
      </c>
      <c r="C379" s="165"/>
      <c r="D379" s="389"/>
      <c r="E379" s="171"/>
      <c r="F379" s="172"/>
      <c r="G379" s="168"/>
    </row>
    <row r="380" spans="1:8" ht="15">
      <c r="A380" s="59"/>
      <c r="B380" s="68" t="s">
        <v>2791</v>
      </c>
      <c r="C380" s="165" t="s">
        <v>20</v>
      </c>
      <c r="D380" s="389">
        <v>1</v>
      </c>
      <c r="E380" s="169">
        <v>0</v>
      </c>
      <c r="F380" s="625">
        <f>D380-E380</f>
        <v>1</v>
      </c>
      <c r="G380" s="114"/>
      <c r="H380" s="319">
        <f>F380*G380</f>
        <v>0</v>
      </c>
    </row>
    <row r="381" spans="1:7" ht="15">
      <c r="A381" s="59"/>
      <c r="B381" s="68"/>
      <c r="C381" s="165"/>
      <c r="D381" s="389"/>
      <c r="E381" s="169"/>
      <c r="F381" s="170"/>
      <c r="G381" s="168"/>
    </row>
    <row r="382" spans="1:7" ht="15">
      <c r="A382" s="59" t="s">
        <v>486</v>
      </c>
      <c r="B382" s="123" t="s">
        <v>487</v>
      </c>
      <c r="C382" s="165"/>
      <c r="D382" s="389"/>
      <c r="E382" s="171"/>
      <c r="F382" s="172"/>
      <c r="G382" s="168"/>
    </row>
    <row r="383" spans="1:8" ht="142.5">
      <c r="A383" s="59"/>
      <c r="B383" s="68" t="s">
        <v>2795</v>
      </c>
      <c r="C383" s="165" t="s">
        <v>20</v>
      </c>
      <c r="D383" s="389">
        <v>2</v>
      </c>
      <c r="E383" s="169">
        <v>0</v>
      </c>
      <c r="F383" s="625">
        <f>D383-E383</f>
        <v>2</v>
      </c>
      <c r="G383" s="114"/>
      <c r="H383" s="319">
        <f>F383*G383</f>
        <v>0</v>
      </c>
    </row>
    <row r="384" spans="1:7" ht="15">
      <c r="A384" s="59" t="s">
        <v>488</v>
      </c>
      <c r="B384" s="123" t="s">
        <v>489</v>
      </c>
      <c r="C384" s="165"/>
      <c r="D384" s="389"/>
      <c r="E384" s="171"/>
      <c r="F384" s="172"/>
      <c r="G384" s="168"/>
    </row>
    <row r="385" spans="1:8" ht="57">
      <c r="A385" s="59"/>
      <c r="B385" s="68" t="s">
        <v>2796</v>
      </c>
      <c r="C385" s="165" t="s">
        <v>20</v>
      </c>
      <c r="D385" s="389">
        <v>1</v>
      </c>
      <c r="E385" s="169">
        <v>0</v>
      </c>
      <c r="F385" s="625">
        <f>D385-E385</f>
        <v>1</v>
      </c>
      <c r="G385" s="114"/>
      <c r="H385" s="319">
        <f>F385*G385</f>
        <v>0</v>
      </c>
    </row>
    <row r="386" spans="1:7" ht="15">
      <c r="A386" s="59"/>
      <c r="B386" s="68"/>
      <c r="C386" s="165"/>
      <c r="D386" s="389"/>
      <c r="E386" s="171"/>
      <c r="F386" s="172"/>
      <c r="G386" s="168"/>
    </row>
    <row r="387" spans="1:7" ht="15">
      <c r="A387" s="59" t="s">
        <v>490</v>
      </c>
      <c r="B387" s="123" t="s">
        <v>491</v>
      </c>
      <c r="C387" s="165"/>
      <c r="D387" s="389"/>
      <c r="E387" s="171"/>
      <c r="F387" s="172"/>
      <c r="G387" s="168"/>
    </row>
    <row r="388" spans="1:8" ht="114">
      <c r="A388" s="59"/>
      <c r="B388" s="705" t="s">
        <v>3690</v>
      </c>
      <c r="C388" s="165" t="s">
        <v>20</v>
      </c>
      <c r="D388" s="389">
        <v>1</v>
      </c>
      <c r="E388" s="166">
        <v>0</v>
      </c>
      <c r="F388" s="625">
        <f>D388-E388</f>
        <v>1</v>
      </c>
      <c r="G388" s="114"/>
      <c r="H388" s="319">
        <f>F388*G388</f>
        <v>0</v>
      </c>
    </row>
    <row r="389" spans="1:7" ht="15">
      <c r="A389" s="59"/>
      <c r="B389" s="68"/>
      <c r="C389" s="165"/>
      <c r="D389" s="389"/>
      <c r="E389" s="166"/>
      <c r="F389" s="167"/>
      <c r="G389" s="168"/>
    </row>
    <row r="390" spans="1:7" ht="15">
      <c r="A390" s="59" t="s">
        <v>492</v>
      </c>
      <c r="B390" s="123" t="s">
        <v>493</v>
      </c>
      <c r="C390" s="165"/>
      <c r="D390" s="389"/>
      <c r="E390" s="166"/>
      <c r="F390" s="167"/>
      <c r="G390" s="168"/>
    </row>
    <row r="391" spans="1:8" ht="28.5">
      <c r="A391" s="59"/>
      <c r="B391" s="705" t="s">
        <v>3691</v>
      </c>
      <c r="C391" s="165" t="s">
        <v>20</v>
      </c>
      <c r="D391" s="389">
        <v>1</v>
      </c>
      <c r="E391" s="166">
        <v>0</v>
      </c>
      <c r="F391" s="625">
        <f>D391-E391</f>
        <v>1</v>
      </c>
      <c r="G391" s="114"/>
      <c r="H391" s="319">
        <f>F391*G391</f>
        <v>0</v>
      </c>
    </row>
    <row r="392" spans="1:7" ht="15">
      <c r="A392" s="59"/>
      <c r="B392" s="68"/>
      <c r="C392" s="165"/>
      <c r="D392" s="389"/>
      <c r="E392" s="166"/>
      <c r="F392" s="167"/>
      <c r="G392" s="168"/>
    </row>
    <row r="393" spans="1:7" ht="15">
      <c r="A393" s="59" t="s">
        <v>494</v>
      </c>
      <c r="B393" s="123" t="s">
        <v>495</v>
      </c>
      <c r="C393" s="165"/>
      <c r="D393" s="389"/>
      <c r="E393" s="166"/>
      <c r="F393" s="167"/>
      <c r="G393" s="168"/>
    </row>
    <row r="394" spans="1:8" ht="28.5">
      <c r="A394" s="59"/>
      <c r="B394" s="705" t="s">
        <v>3692</v>
      </c>
      <c r="C394" s="165" t="s">
        <v>20</v>
      </c>
      <c r="D394" s="389">
        <v>1</v>
      </c>
      <c r="E394" s="166">
        <v>0</v>
      </c>
      <c r="F394" s="625">
        <f>D394-E394</f>
        <v>1</v>
      </c>
      <c r="G394" s="114"/>
      <c r="H394" s="319">
        <f>F394*G394</f>
        <v>0</v>
      </c>
    </row>
    <row r="395" spans="1:7" ht="15">
      <c r="A395" s="59"/>
      <c r="B395" s="68"/>
      <c r="C395" s="165"/>
      <c r="D395" s="389"/>
      <c r="E395" s="166"/>
      <c r="F395" s="167"/>
      <c r="G395" s="168"/>
    </row>
    <row r="396" spans="1:7" ht="15">
      <c r="A396" s="59" t="s">
        <v>496</v>
      </c>
      <c r="B396" s="123" t="s">
        <v>497</v>
      </c>
      <c r="C396" s="165"/>
      <c r="D396" s="389"/>
      <c r="E396" s="166"/>
      <c r="F396" s="167"/>
      <c r="G396" s="168"/>
    </row>
    <row r="397" spans="1:8" ht="42.75">
      <c r="A397" s="59"/>
      <c r="B397" s="705" t="s">
        <v>3693</v>
      </c>
      <c r="C397" s="165" t="s">
        <v>20</v>
      </c>
      <c r="D397" s="389">
        <v>1</v>
      </c>
      <c r="E397" s="166">
        <v>0</v>
      </c>
      <c r="F397" s="625">
        <f>D397-E397</f>
        <v>1</v>
      </c>
      <c r="G397" s="114"/>
      <c r="H397" s="319">
        <f>F397*G397</f>
        <v>0</v>
      </c>
    </row>
    <row r="398" spans="1:7" ht="15">
      <c r="A398" s="59"/>
      <c r="B398" s="68"/>
      <c r="C398" s="165"/>
      <c r="D398" s="389"/>
      <c r="E398" s="166"/>
      <c r="F398" s="167"/>
      <c r="G398" s="168"/>
    </row>
    <row r="399" spans="1:7" ht="30">
      <c r="A399" s="59" t="s">
        <v>498</v>
      </c>
      <c r="B399" s="123" t="s">
        <v>499</v>
      </c>
      <c r="C399" s="165"/>
      <c r="D399" s="389"/>
      <c r="E399" s="166"/>
      <c r="F399" s="167"/>
      <c r="G399" s="168"/>
    </row>
    <row r="400" spans="1:8" ht="99.75">
      <c r="A400" s="59"/>
      <c r="B400" s="68" t="s">
        <v>500</v>
      </c>
      <c r="C400" s="165" t="s">
        <v>61</v>
      </c>
      <c r="D400" s="389">
        <v>159.52</v>
      </c>
      <c r="E400" s="166">
        <v>0</v>
      </c>
      <c r="F400" s="625">
        <f>D400-E400</f>
        <v>159.52</v>
      </c>
      <c r="G400" s="114"/>
      <c r="H400" s="319">
        <f>F400*G400</f>
        <v>0</v>
      </c>
    </row>
    <row r="401" spans="1:7" ht="15">
      <c r="A401" s="57"/>
      <c r="B401" s="68"/>
      <c r="C401" s="112"/>
      <c r="D401" s="624"/>
      <c r="E401" s="624"/>
      <c r="F401" s="625"/>
      <c r="G401" s="121"/>
    </row>
    <row r="402" spans="1:7" ht="15">
      <c r="A402" s="59" t="s">
        <v>501</v>
      </c>
      <c r="B402" s="123" t="s">
        <v>502</v>
      </c>
      <c r="C402" s="112"/>
      <c r="D402" s="624"/>
      <c r="E402" s="624"/>
      <c r="F402" s="625"/>
      <c r="G402" s="121"/>
    </row>
    <row r="403" spans="1:7" ht="128.25">
      <c r="A403" s="59"/>
      <c r="B403" s="68" t="s">
        <v>2797</v>
      </c>
      <c r="C403" s="165"/>
      <c r="D403" s="389"/>
      <c r="E403" s="166"/>
      <c r="F403" s="167"/>
      <c r="G403" s="168"/>
    </row>
    <row r="404" spans="1:8" ht="15">
      <c r="A404" s="59"/>
      <c r="B404" s="68" t="s">
        <v>503</v>
      </c>
      <c r="C404" s="165" t="s">
        <v>61</v>
      </c>
      <c r="D404" s="389">
        <v>60.55</v>
      </c>
      <c r="E404" s="166">
        <v>0</v>
      </c>
      <c r="F404" s="625">
        <f>D404-E404</f>
        <v>60.55</v>
      </c>
      <c r="G404" s="114"/>
      <c r="H404" s="319">
        <f>F404*G404</f>
        <v>0</v>
      </c>
    </row>
    <row r="405" spans="1:8" ht="15">
      <c r="A405" s="59"/>
      <c r="B405" s="68" t="s">
        <v>2798</v>
      </c>
      <c r="C405" s="165" t="s">
        <v>61</v>
      </c>
      <c r="D405" s="389">
        <v>26.2</v>
      </c>
      <c r="E405" s="166">
        <v>0</v>
      </c>
      <c r="F405" s="625">
        <f>D405-E405</f>
        <v>26.2</v>
      </c>
      <c r="G405" s="114"/>
      <c r="H405" s="319">
        <f>F405*G405</f>
        <v>0</v>
      </c>
    </row>
    <row r="406" spans="1:8" ht="15">
      <c r="A406" s="59"/>
      <c r="B406" s="68" t="s">
        <v>504</v>
      </c>
      <c r="C406" s="165" t="s">
        <v>61</v>
      </c>
      <c r="D406" s="389">
        <v>0.52</v>
      </c>
      <c r="E406" s="166">
        <v>0</v>
      </c>
      <c r="F406" s="625">
        <f>D406-E406</f>
        <v>0.52</v>
      </c>
      <c r="G406" s="114"/>
      <c r="H406" s="319">
        <f>F406*G406</f>
        <v>0</v>
      </c>
    </row>
    <row r="407" spans="1:7" ht="15">
      <c r="A407" s="59"/>
      <c r="B407" s="71"/>
      <c r="C407" s="165"/>
      <c r="D407" s="389"/>
      <c r="E407" s="166"/>
      <c r="F407" s="167"/>
      <c r="G407" s="168"/>
    </row>
    <row r="408" spans="1:8" ht="15">
      <c r="A408" s="57"/>
      <c r="B408" s="711" t="s">
        <v>505</v>
      </c>
      <c r="C408" s="712"/>
      <c r="D408" s="712"/>
      <c r="E408" s="712"/>
      <c r="F408" s="712"/>
      <c r="G408" s="712"/>
      <c r="H408" s="712"/>
    </row>
    <row r="409" spans="1:7" ht="15">
      <c r="A409" s="57"/>
      <c r="B409" s="123"/>
      <c r="C409" s="112"/>
      <c r="D409" s="624"/>
      <c r="E409" s="639"/>
      <c r="F409" s="640"/>
      <c r="G409" s="121"/>
    </row>
    <row r="410" spans="1:8" ht="71.25">
      <c r="A410" s="59" t="s">
        <v>506</v>
      </c>
      <c r="B410" s="68" t="s">
        <v>2799</v>
      </c>
      <c r="C410" s="165" t="s">
        <v>187</v>
      </c>
      <c r="D410" s="389">
        <v>23.9</v>
      </c>
      <c r="E410" s="166">
        <v>0</v>
      </c>
      <c r="F410" s="625">
        <f>D410-E410</f>
        <v>23.9</v>
      </c>
      <c r="G410" s="114"/>
      <c r="H410" s="319">
        <f>F410*G410</f>
        <v>0</v>
      </c>
    </row>
    <row r="411" spans="1:7" ht="15">
      <c r="A411" s="59"/>
      <c r="B411" s="71"/>
      <c r="C411" s="165"/>
      <c r="D411" s="389"/>
      <c r="E411" s="166"/>
      <c r="F411" s="167"/>
      <c r="G411" s="168"/>
    </row>
    <row r="412" spans="1:8" ht="57">
      <c r="A412" s="59" t="s">
        <v>507</v>
      </c>
      <c r="B412" s="68" t="s">
        <v>2800</v>
      </c>
      <c r="C412" s="165" t="s">
        <v>187</v>
      </c>
      <c r="D412" s="389">
        <v>7.8</v>
      </c>
      <c r="E412" s="166">
        <v>0</v>
      </c>
      <c r="F412" s="625">
        <f>D412-E412</f>
        <v>7.8</v>
      </c>
      <c r="G412" s="114"/>
      <c r="H412" s="319">
        <f>F412*G412</f>
        <v>0</v>
      </c>
    </row>
    <row r="413" spans="1:7" ht="15">
      <c r="A413" s="59"/>
      <c r="B413" s="71"/>
      <c r="C413" s="165"/>
      <c r="D413" s="389"/>
      <c r="E413" s="166"/>
      <c r="F413" s="167"/>
      <c r="G413" s="168"/>
    </row>
    <row r="414" spans="1:8" ht="28.5">
      <c r="A414" s="59" t="s">
        <v>508</v>
      </c>
      <c r="B414" s="68" t="s">
        <v>2801</v>
      </c>
      <c r="C414" s="165" t="s">
        <v>187</v>
      </c>
      <c r="D414" s="389">
        <v>23</v>
      </c>
      <c r="E414" s="166">
        <v>0</v>
      </c>
      <c r="F414" s="625">
        <f>D414-E414</f>
        <v>23</v>
      </c>
      <c r="G414" s="114"/>
      <c r="H414" s="319">
        <f>F414*G414</f>
        <v>0</v>
      </c>
    </row>
    <row r="415" spans="1:7" ht="15">
      <c r="A415" s="57"/>
      <c r="B415" s="67"/>
      <c r="C415" s="112"/>
      <c r="D415" s="624"/>
      <c r="E415" s="624"/>
      <c r="F415" s="625"/>
      <c r="G415" s="121"/>
    </row>
    <row r="416" spans="1:8" ht="15">
      <c r="A416" s="59"/>
      <c r="B416" s="58" t="s">
        <v>3664</v>
      </c>
      <c r="C416" s="112"/>
      <c r="D416" s="624"/>
      <c r="E416" s="624"/>
      <c r="F416" s="625"/>
      <c r="G416" s="121"/>
      <c r="H416" s="320">
        <f>SUM(H359:H414)</f>
        <v>0</v>
      </c>
    </row>
    <row r="417" spans="1:7" ht="15">
      <c r="A417" s="59"/>
      <c r="B417" s="58"/>
      <c r="C417" s="112"/>
      <c r="D417" s="624"/>
      <c r="E417" s="624"/>
      <c r="F417" s="625"/>
      <c r="G417" s="121"/>
    </row>
    <row r="418" spans="1:7" ht="15">
      <c r="A418" s="59"/>
      <c r="B418" s="58"/>
      <c r="C418" s="112"/>
      <c r="D418" s="624"/>
      <c r="E418" s="624"/>
      <c r="F418" s="625"/>
      <c r="G418" s="121"/>
    </row>
    <row r="419" spans="1:8" ht="15">
      <c r="A419" s="323" t="s">
        <v>251</v>
      </c>
      <c r="B419" s="324" t="s">
        <v>509</v>
      </c>
      <c r="C419" s="325" t="s">
        <v>51</v>
      </c>
      <c r="D419" s="635"/>
      <c r="E419" s="635"/>
      <c r="F419" s="636"/>
      <c r="G419" s="326"/>
      <c r="H419" s="327"/>
    </row>
    <row r="420" spans="1:7" ht="15">
      <c r="A420" s="57"/>
      <c r="B420" s="58"/>
      <c r="C420" s="112"/>
      <c r="D420" s="624"/>
      <c r="E420" s="624"/>
      <c r="F420" s="625"/>
      <c r="G420" s="121"/>
    </row>
    <row r="421" spans="1:8" ht="99.75">
      <c r="A421" s="59" t="s">
        <v>510</v>
      </c>
      <c r="B421" s="68" t="s">
        <v>2802</v>
      </c>
      <c r="C421" s="112" t="s">
        <v>45</v>
      </c>
      <c r="D421" s="624">
        <v>230</v>
      </c>
      <c r="E421" s="624">
        <v>230</v>
      </c>
      <c r="F421" s="625">
        <f>D421-E421</f>
        <v>0</v>
      </c>
      <c r="G421" s="114"/>
      <c r="H421" s="319">
        <f>F421*G421</f>
        <v>0</v>
      </c>
    </row>
    <row r="422" spans="1:7" ht="15">
      <c r="A422" s="59"/>
      <c r="B422" s="71"/>
      <c r="C422" s="112"/>
      <c r="D422" s="624"/>
      <c r="E422" s="624"/>
      <c r="F422" s="625"/>
      <c r="G422" s="121"/>
    </row>
    <row r="423" spans="1:8" ht="85.5">
      <c r="A423" s="59" t="s">
        <v>511</v>
      </c>
      <c r="B423" s="68" t="s">
        <v>2803</v>
      </c>
      <c r="C423" s="112"/>
      <c r="D423" s="624">
        <v>113</v>
      </c>
      <c r="E423" s="624">
        <v>113</v>
      </c>
      <c r="F423" s="625">
        <f>D423-E423</f>
        <v>0</v>
      </c>
      <c r="G423" s="114"/>
      <c r="H423" s="319">
        <f>F423*G423</f>
        <v>0</v>
      </c>
    </row>
    <row r="424" spans="1:7" ht="15">
      <c r="A424" s="59"/>
      <c r="B424" s="68"/>
      <c r="C424" s="112"/>
      <c r="D424" s="624"/>
      <c r="E424" s="624"/>
      <c r="F424" s="625"/>
      <c r="G424" s="121"/>
    </row>
    <row r="425" spans="1:8" ht="85.5">
      <c r="A425" s="59" t="s">
        <v>511</v>
      </c>
      <c r="B425" s="555" t="s">
        <v>2804</v>
      </c>
      <c r="C425" s="112" t="s">
        <v>45</v>
      </c>
      <c r="D425" s="624">
        <v>457.8</v>
      </c>
      <c r="E425" s="624">
        <v>457.8</v>
      </c>
      <c r="F425" s="625">
        <f>D425-E425</f>
        <v>0</v>
      </c>
      <c r="G425" s="114"/>
      <c r="H425" s="319">
        <f>F425*G425</f>
        <v>0</v>
      </c>
    </row>
    <row r="426" spans="1:7" ht="15">
      <c r="A426" s="59"/>
      <c r="B426" s="71"/>
      <c r="C426" s="112"/>
      <c r="D426" s="624"/>
      <c r="E426" s="624"/>
      <c r="F426" s="625"/>
      <c r="G426" s="121"/>
    </row>
    <row r="427" spans="1:8" ht="42.75">
      <c r="A427" s="59" t="s">
        <v>512</v>
      </c>
      <c r="B427" s="68" t="s">
        <v>2805</v>
      </c>
      <c r="C427" s="112" t="s">
        <v>134</v>
      </c>
      <c r="D427" s="624">
        <v>67.9</v>
      </c>
      <c r="E427" s="624">
        <v>67.9</v>
      </c>
      <c r="F427" s="625">
        <f>D427-E427</f>
        <v>0</v>
      </c>
      <c r="G427" s="114"/>
      <c r="H427" s="319">
        <f>F427*G427</f>
        <v>0</v>
      </c>
    </row>
    <row r="428" spans="1:7" ht="15">
      <c r="A428" s="59"/>
      <c r="B428" s="71"/>
      <c r="C428" s="112"/>
      <c r="D428" s="624"/>
      <c r="E428" s="624"/>
      <c r="F428" s="625"/>
      <c r="G428" s="121"/>
    </row>
    <row r="429" spans="1:8" ht="57">
      <c r="A429" s="59" t="s">
        <v>513</v>
      </c>
      <c r="B429" s="68" t="s">
        <v>2806</v>
      </c>
      <c r="C429" s="112" t="s">
        <v>134</v>
      </c>
      <c r="D429" s="624">
        <v>84</v>
      </c>
      <c r="E429" s="624">
        <v>84</v>
      </c>
      <c r="F429" s="625">
        <f>D429-E429</f>
        <v>0</v>
      </c>
      <c r="G429" s="114"/>
      <c r="H429" s="319">
        <f>F429*G429</f>
        <v>0</v>
      </c>
    </row>
    <row r="430" spans="1:7" ht="15">
      <c r="A430" s="59"/>
      <c r="B430" s="68"/>
      <c r="C430" s="112"/>
      <c r="D430" s="624"/>
      <c r="E430" s="624"/>
      <c r="F430" s="625"/>
      <c r="G430" s="121"/>
    </row>
    <row r="431" spans="1:8" ht="28.5">
      <c r="A431" s="59" t="s">
        <v>514</v>
      </c>
      <c r="B431" s="68" t="s">
        <v>2807</v>
      </c>
      <c r="C431" s="112" t="s">
        <v>96</v>
      </c>
      <c r="D431" s="624">
        <v>12</v>
      </c>
      <c r="E431" s="624">
        <v>12</v>
      </c>
      <c r="F431" s="625">
        <f>D431-E431</f>
        <v>0</v>
      </c>
      <c r="G431" s="114"/>
      <c r="H431" s="319">
        <f>F431*G431</f>
        <v>0</v>
      </c>
    </row>
    <row r="432" spans="1:7" ht="15">
      <c r="A432" s="59"/>
      <c r="B432" s="16"/>
      <c r="C432" s="112"/>
      <c r="D432" s="624"/>
      <c r="E432" s="624"/>
      <c r="F432" s="625"/>
      <c r="G432" s="121"/>
    </row>
    <row r="433" spans="1:8" ht="15">
      <c r="A433" s="59"/>
      <c r="B433" s="58" t="s">
        <v>515</v>
      </c>
      <c r="C433" s="112"/>
      <c r="D433" s="624"/>
      <c r="E433" s="624"/>
      <c r="F433" s="625"/>
      <c r="G433" s="121"/>
      <c r="H433" s="320">
        <f>SUM(H421:H431)</f>
        <v>0</v>
      </c>
    </row>
    <row r="434" spans="1:7" ht="15">
      <c r="A434" s="59" t="s">
        <v>49</v>
      </c>
      <c r="B434" s="16" t="s">
        <v>50</v>
      </c>
      <c r="C434" s="112" t="s">
        <v>51</v>
      </c>
      <c r="D434" s="624"/>
      <c r="E434" s="624"/>
      <c r="F434" s="625"/>
      <c r="G434" s="121"/>
    </row>
    <row r="435" spans="1:7" ht="15">
      <c r="A435" s="59"/>
      <c r="B435" s="16"/>
      <c r="C435" s="112"/>
      <c r="D435" s="624"/>
      <c r="E435" s="624"/>
      <c r="F435" s="625"/>
      <c r="G435" s="121"/>
    </row>
    <row r="436" spans="1:8" ht="15">
      <c r="A436" s="323" t="s">
        <v>253</v>
      </c>
      <c r="B436" s="324" t="s">
        <v>516</v>
      </c>
      <c r="C436" s="325" t="s">
        <v>51</v>
      </c>
      <c r="D436" s="635"/>
      <c r="E436" s="635"/>
      <c r="F436" s="636"/>
      <c r="G436" s="326"/>
      <c r="H436" s="327"/>
    </row>
    <row r="437" spans="1:7" ht="15">
      <c r="A437" s="57"/>
      <c r="B437" s="58"/>
      <c r="C437" s="112"/>
      <c r="D437" s="624"/>
      <c r="E437" s="624"/>
      <c r="F437" s="625"/>
      <c r="G437" s="121"/>
    </row>
    <row r="438" spans="1:8" ht="71.25">
      <c r="A438" s="59" t="s">
        <v>517</v>
      </c>
      <c r="B438" s="68" t="s">
        <v>2808</v>
      </c>
      <c r="C438" s="112" t="s">
        <v>131</v>
      </c>
      <c r="D438" s="624">
        <v>80</v>
      </c>
      <c r="E438" s="624">
        <v>80</v>
      </c>
      <c r="F438" s="625">
        <f>D438-E438</f>
        <v>0</v>
      </c>
      <c r="G438" s="114"/>
      <c r="H438" s="319">
        <f>F438*G438</f>
        <v>0</v>
      </c>
    </row>
    <row r="439" spans="1:7" ht="15">
      <c r="A439" s="59"/>
      <c r="B439" s="68"/>
      <c r="C439" s="112"/>
      <c r="D439" s="624"/>
      <c r="E439" s="624"/>
      <c r="F439" s="625"/>
      <c r="G439" s="121"/>
    </row>
    <row r="440" spans="1:8" ht="85.5">
      <c r="A440" s="59" t="s">
        <v>518</v>
      </c>
      <c r="B440" s="68" t="s">
        <v>2809</v>
      </c>
      <c r="C440" s="112" t="s">
        <v>131</v>
      </c>
      <c r="D440" s="624">
        <v>8</v>
      </c>
      <c r="E440" s="624">
        <v>8</v>
      </c>
      <c r="F440" s="625">
        <f>D440-E440</f>
        <v>0</v>
      </c>
      <c r="G440" s="114"/>
      <c r="H440" s="319">
        <f>F440*G440</f>
        <v>0</v>
      </c>
    </row>
    <row r="441" spans="1:7" ht="15">
      <c r="A441" s="59"/>
      <c r="B441" s="71"/>
      <c r="C441" s="112"/>
      <c r="D441" s="624"/>
      <c r="E441" s="624"/>
      <c r="F441" s="625"/>
      <c r="G441" s="121"/>
    </row>
    <row r="442" spans="1:8" ht="42.75">
      <c r="A442" s="59" t="s">
        <v>519</v>
      </c>
      <c r="B442" s="68" t="s">
        <v>2810</v>
      </c>
      <c r="C442" s="112" t="s">
        <v>86</v>
      </c>
      <c r="D442" s="624">
        <v>166</v>
      </c>
      <c r="E442" s="624">
        <v>166</v>
      </c>
      <c r="F442" s="625">
        <f>D442-E442</f>
        <v>0</v>
      </c>
      <c r="G442" s="114"/>
      <c r="H442" s="319">
        <f>F442*G442</f>
        <v>0</v>
      </c>
    </row>
    <row r="443" spans="1:7" ht="15">
      <c r="A443" s="59"/>
      <c r="B443" s="71"/>
      <c r="C443" s="112"/>
      <c r="D443" s="624"/>
      <c r="E443" s="624"/>
      <c r="F443" s="625"/>
      <c r="G443" s="121"/>
    </row>
    <row r="444" spans="1:8" ht="28.5">
      <c r="A444" s="59" t="s">
        <v>520</v>
      </c>
      <c r="B444" s="68" t="s">
        <v>2811</v>
      </c>
      <c r="C444" s="112" t="s">
        <v>134</v>
      </c>
      <c r="D444" s="624">
        <v>128</v>
      </c>
      <c r="E444" s="624">
        <v>0</v>
      </c>
      <c r="F444" s="625">
        <f>D444-E444</f>
        <v>128</v>
      </c>
      <c r="G444" s="114"/>
      <c r="H444" s="319">
        <f>F444*G444</f>
        <v>0</v>
      </c>
    </row>
    <row r="445" spans="1:7" ht="15">
      <c r="A445" s="59"/>
      <c r="B445" s="68"/>
      <c r="C445" s="112"/>
      <c r="D445" s="624"/>
      <c r="E445" s="624"/>
      <c r="F445" s="625"/>
      <c r="G445" s="121"/>
    </row>
    <row r="446" spans="1:8" ht="28.5">
      <c r="A446" s="59" t="s">
        <v>521</v>
      </c>
      <c r="B446" s="68" t="s">
        <v>2812</v>
      </c>
      <c r="C446" s="112" t="s">
        <v>134</v>
      </c>
      <c r="D446" s="624">
        <v>322</v>
      </c>
      <c r="E446" s="624">
        <v>322</v>
      </c>
      <c r="F446" s="625">
        <f>D446-E446</f>
        <v>0</v>
      </c>
      <c r="G446" s="114"/>
      <c r="H446" s="319">
        <f>F446*G446</f>
        <v>0</v>
      </c>
    </row>
    <row r="447" spans="1:7" ht="15">
      <c r="A447" s="59"/>
      <c r="B447" s="67"/>
      <c r="C447" s="112"/>
      <c r="D447" s="624"/>
      <c r="E447" s="624"/>
      <c r="F447" s="625"/>
      <c r="G447" s="121"/>
    </row>
    <row r="448" spans="1:8" ht="15">
      <c r="A448" s="59"/>
      <c r="B448" s="58" t="s">
        <v>522</v>
      </c>
      <c r="C448" s="112"/>
      <c r="D448" s="624"/>
      <c r="E448" s="624"/>
      <c r="F448" s="625"/>
      <c r="G448" s="121"/>
      <c r="H448" s="320">
        <f>SUM(H438:H446)</f>
        <v>0</v>
      </c>
    </row>
    <row r="449" spans="1:7" ht="15">
      <c r="A449" s="59"/>
      <c r="B449" s="16"/>
      <c r="C449" s="112"/>
      <c r="D449" s="624"/>
      <c r="E449" s="624"/>
      <c r="F449" s="625"/>
      <c r="G449" s="121"/>
    </row>
    <row r="450" spans="1:7" ht="15">
      <c r="A450" s="59"/>
      <c r="B450" s="16"/>
      <c r="C450" s="112"/>
      <c r="D450" s="624"/>
      <c r="E450" s="624"/>
      <c r="F450" s="625"/>
      <c r="G450" s="121"/>
    </row>
    <row r="451" spans="1:8" ht="15">
      <c r="A451" s="323" t="s">
        <v>255</v>
      </c>
      <c r="B451" s="324" t="s">
        <v>523</v>
      </c>
      <c r="C451" s="325" t="s">
        <v>51</v>
      </c>
      <c r="D451" s="635"/>
      <c r="E451" s="635"/>
      <c r="F451" s="636"/>
      <c r="G451" s="326"/>
      <c r="H451" s="327"/>
    </row>
    <row r="452" spans="1:7" ht="15">
      <c r="A452" s="57"/>
      <c r="B452" s="58"/>
      <c r="C452" s="112"/>
      <c r="D452" s="624"/>
      <c r="E452" s="624"/>
      <c r="F452" s="625"/>
      <c r="G452" s="121"/>
    </row>
    <row r="453" spans="1:8" ht="71.25">
      <c r="A453" s="59" t="s">
        <v>524</v>
      </c>
      <c r="B453" s="68" t="s">
        <v>2813</v>
      </c>
      <c r="C453" s="112" t="s">
        <v>45</v>
      </c>
      <c r="D453" s="624">
        <v>54</v>
      </c>
      <c r="E453" s="624">
        <v>54</v>
      </c>
      <c r="F453" s="625">
        <f>D453-E453</f>
        <v>0</v>
      </c>
      <c r="G453" s="114"/>
      <c r="H453" s="319">
        <f>F453*G453</f>
        <v>0</v>
      </c>
    </row>
    <row r="454" spans="1:7" ht="15">
      <c r="A454" s="59"/>
      <c r="B454" s="68"/>
      <c r="C454" s="112"/>
      <c r="D454" s="624"/>
      <c r="E454" s="624"/>
      <c r="F454" s="625"/>
      <c r="G454" s="121"/>
    </row>
    <row r="455" spans="1:8" ht="99.75">
      <c r="A455" s="173" t="s">
        <v>525</v>
      </c>
      <c r="B455" s="556" t="s">
        <v>2814</v>
      </c>
      <c r="C455" s="112" t="s">
        <v>45</v>
      </c>
      <c r="D455" s="624">
        <v>308</v>
      </c>
      <c r="E455" s="624">
        <v>308</v>
      </c>
      <c r="F455" s="625">
        <f>D455-E455</f>
        <v>0</v>
      </c>
      <c r="G455" s="114"/>
      <c r="H455" s="319">
        <f>F455*G455</f>
        <v>0</v>
      </c>
    </row>
    <row r="456" spans="1:7" ht="15">
      <c r="A456" s="59"/>
      <c r="B456" s="68"/>
      <c r="C456" s="112"/>
      <c r="D456" s="624"/>
      <c r="E456" s="624"/>
      <c r="F456" s="625"/>
      <c r="G456" s="121"/>
    </row>
    <row r="457" spans="1:8" ht="71.25">
      <c r="A457" s="59" t="s">
        <v>526</v>
      </c>
      <c r="B457" s="68" t="s">
        <v>2815</v>
      </c>
      <c r="C457" s="112" t="s">
        <v>45</v>
      </c>
      <c r="D457" s="623">
        <f>356.2+45.58</f>
        <v>401.78</v>
      </c>
      <c r="E457" s="623">
        <v>401.78</v>
      </c>
      <c r="F457" s="628">
        <f>D457-E457</f>
        <v>0</v>
      </c>
      <c r="G457" s="116"/>
      <c r="H457" s="319">
        <f>F457*G457</f>
        <v>0</v>
      </c>
    </row>
    <row r="458" spans="1:7" ht="15">
      <c r="A458" s="59"/>
      <c r="B458" s="68"/>
      <c r="C458" s="112"/>
      <c r="D458" s="623"/>
      <c r="E458" s="623"/>
      <c r="F458" s="628"/>
      <c r="G458" s="121"/>
    </row>
    <row r="459" spans="1:8" ht="185.25">
      <c r="A459" s="174" t="s">
        <v>527</v>
      </c>
      <c r="B459" s="557" t="s">
        <v>3480</v>
      </c>
      <c r="C459" s="112" t="s">
        <v>45</v>
      </c>
      <c r="D459" s="623">
        <v>2750.6</v>
      </c>
      <c r="E459" s="623">
        <v>0</v>
      </c>
      <c r="F459" s="628">
        <f>D459-E459</f>
        <v>2750.6</v>
      </c>
      <c r="G459" s="116"/>
      <c r="H459" s="319">
        <f>F459*G459</f>
        <v>0</v>
      </c>
    </row>
    <row r="460" spans="1:7" ht="15">
      <c r="A460" s="59"/>
      <c r="B460" s="16"/>
      <c r="C460" s="112"/>
      <c r="D460" s="623"/>
      <c r="E460" s="623"/>
      <c r="F460" s="628"/>
      <c r="G460" s="121"/>
    </row>
    <row r="461" spans="1:8" ht="185.25">
      <c r="A461" s="175" t="s">
        <v>528</v>
      </c>
      <c r="B461" s="176" t="s">
        <v>3481</v>
      </c>
      <c r="C461" s="124" t="s">
        <v>45</v>
      </c>
      <c r="D461" s="623">
        <v>1599.15</v>
      </c>
      <c r="E461" s="623">
        <v>0</v>
      </c>
      <c r="F461" s="628">
        <f>D461-E461</f>
        <v>1599.15</v>
      </c>
      <c r="G461" s="116"/>
      <c r="H461" s="319">
        <f>F461*G461</f>
        <v>0</v>
      </c>
    </row>
    <row r="462" spans="1:7" ht="15">
      <c r="A462" s="177"/>
      <c r="B462" s="176"/>
      <c r="C462" s="112"/>
      <c r="D462" s="624"/>
      <c r="E462" s="624"/>
      <c r="F462" s="625"/>
      <c r="G462" s="121"/>
    </row>
    <row r="463" spans="1:8" ht="85.5">
      <c r="A463" s="177" t="s">
        <v>529</v>
      </c>
      <c r="B463" s="176" t="s">
        <v>2816</v>
      </c>
      <c r="C463" s="124" t="s">
        <v>45</v>
      </c>
      <c r="D463" s="623">
        <v>140.9</v>
      </c>
      <c r="E463" s="624">
        <v>140.9</v>
      </c>
      <c r="F463" s="625">
        <f>D463-E463</f>
        <v>0</v>
      </c>
      <c r="G463" s="114"/>
      <c r="H463" s="319">
        <f>F463*G463</f>
        <v>0</v>
      </c>
    </row>
    <row r="464" spans="1:7" ht="15">
      <c r="A464" s="177"/>
      <c r="B464" s="176"/>
      <c r="C464" s="124"/>
      <c r="D464" s="623"/>
      <c r="E464" s="624"/>
      <c r="F464" s="625"/>
      <c r="G464" s="121"/>
    </row>
    <row r="465" spans="1:8" ht="142.5">
      <c r="A465" s="177" t="s">
        <v>530</v>
      </c>
      <c r="B465" s="176" t="s">
        <v>2817</v>
      </c>
      <c r="C465" s="124" t="s">
        <v>45</v>
      </c>
      <c r="D465" s="623">
        <v>140</v>
      </c>
      <c r="E465" s="624">
        <v>140</v>
      </c>
      <c r="F465" s="625">
        <f>D465-E465</f>
        <v>0</v>
      </c>
      <c r="G465" s="114"/>
      <c r="H465" s="319">
        <f>F465*G465</f>
        <v>0</v>
      </c>
    </row>
    <row r="466" spans="1:7" ht="15">
      <c r="A466" s="177"/>
      <c r="B466" s="176"/>
      <c r="C466" s="124"/>
      <c r="D466" s="623"/>
      <c r="E466" s="624"/>
      <c r="F466" s="625"/>
      <c r="G466" s="121"/>
    </row>
    <row r="467" spans="1:8" ht="57">
      <c r="A467" s="177" t="s">
        <v>531</v>
      </c>
      <c r="B467" s="176" t="s">
        <v>532</v>
      </c>
      <c r="C467" s="124" t="s">
        <v>45</v>
      </c>
      <c r="D467" s="623">
        <f>14+6.08</f>
        <v>20.08</v>
      </c>
      <c r="E467" s="624">
        <v>20.08</v>
      </c>
      <c r="F467" s="625">
        <f>D467-E467</f>
        <v>0</v>
      </c>
      <c r="G467" s="114"/>
      <c r="H467" s="319">
        <f>F467*G467</f>
        <v>0</v>
      </c>
    </row>
    <row r="468" spans="1:7" ht="15">
      <c r="A468" s="177"/>
      <c r="B468" s="176"/>
      <c r="C468" s="178"/>
      <c r="D468" s="390"/>
      <c r="E468" s="179"/>
      <c r="F468" s="180"/>
      <c r="G468" s="181"/>
    </row>
    <row r="469" spans="1:8" ht="15">
      <c r="A469" s="177"/>
      <c r="B469" s="58" t="s">
        <v>533</v>
      </c>
      <c r="C469" s="178"/>
      <c r="D469" s="390"/>
      <c r="E469" s="179"/>
      <c r="F469" s="180"/>
      <c r="G469" s="181"/>
      <c r="H469" s="321">
        <f>SUM(H453:H468)</f>
        <v>0</v>
      </c>
    </row>
    <row r="470" spans="1:7" ht="15">
      <c r="A470" s="59"/>
      <c r="B470" s="16"/>
      <c r="C470" s="112"/>
      <c r="D470" s="624"/>
      <c r="E470" s="624"/>
      <c r="F470" s="625"/>
      <c r="G470" s="121"/>
    </row>
    <row r="471" spans="1:7" ht="15">
      <c r="A471" s="59"/>
      <c r="B471" s="16"/>
      <c r="C471" s="112"/>
      <c r="D471" s="624"/>
      <c r="E471" s="624"/>
      <c r="F471" s="625"/>
      <c r="G471" s="121"/>
    </row>
    <row r="472" spans="1:8" ht="15">
      <c r="A472" s="323" t="s">
        <v>257</v>
      </c>
      <c r="B472" s="324" t="s">
        <v>534</v>
      </c>
      <c r="C472" s="325" t="s">
        <v>51</v>
      </c>
      <c r="D472" s="635"/>
      <c r="E472" s="635"/>
      <c r="F472" s="636"/>
      <c r="G472" s="326"/>
      <c r="H472" s="327"/>
    </row>
    <row r="473" spans="1:7" ht="15">
      <c r="A473" s="57"/>
      <c r="B473" s="58"/>
      <c r="C473" s="112"/>
      <c r="D473" s="624"/>
      <c r="E473" s="624"/>
      <c r="F473" s="625"/>
      <c r="G473" s="121"/>
    </row>
    <row r="474" spans="1:8" ht="114">
      <c r="A474" s="59" t="s">
        <v>535</v>
      </c>
      <c r="B474" s="68" t="s">
        <v>2818</v>
      </c>
      <c r="C474" s="124" t="s">
        <v>45</v>
      </c>
      <c r="D474" s="623">
        <f>4240.7*1.06+29.63</f>
        <v>4524.772</v>
      </c>
      <c r="E474" s="623">
        <v>0</v>
      </c>
      <c r="F474" s="628">
        <f>D474-E474</f>
        <v>4524.772</v>
      </c>
      <c r="G474" s="116"/>
      <c r="H474" s="319">
        <f>F474*G474</f>
        <v>0</v>
      </c>
    </row>
    <row r="475" spans="1:7" ht="15">
      <c r="A475" s="59"/>
      <c r="B475" s="68"/>
      <c r="C475" s="124"/>
      <c r="D475" s="623"/>
      <c r="E475" s="623"/>
      <c r="F475" s="628"/>
      <c r="G475" s="121"/>
    </row>
    <row r="476" spans="1:8" ht="28.5">
      <c r="A476" s="59" t="s">
        <v>536</v>
      </c>
      <c r="B476" s="68" t="s">
        <v>2819</v>
      </c>
      <c r="C476" s="124" t="s">
        <v>96</v>
      </c>
      <c r="D476" s="623">
        <v>27</v>
      </c>
      <c r="E476" s="623">
        <v>0</v>
      </c>
      <c r="F476" s="628">
        <f>D476-E476</f>
        <v>27</v>
      </c>
      <c r="G476" s="116"/>
      <c r="H476" s="319">
        <f>F476*G476</f>
        <v>0</v>
      </c>
    </row>
    <row r="477" spans="1:7" ht="15">
      <c r="A477" s="59"/>
      <c r="B477" s="71"/>
      <c r="C477" s="124"/>
      <c r="D477" s="623"/>
      <c r="E477" s="623"/>
      <c r="F477" s="628"/>
      <c r="G477" s="121"/>
    </row>
    <row r="478" spans="1:8" ht="28.5">
      <c r="A478" s="59" t="s">
        <v>537</v>
      </c>
      <c r="B478" s="68" t="s">
        <v>538</v>
      </c>
      <c r="C478" s="124" t="s">
        <v>61</v>
      </c>
      <c r="D478" s="623">
        <v>102.6</v>
      </c>
      <c r="E478" s="623">
        <v>0</v>
      </c>
      <c r="F478" s="628">
        <f>D478-E478</f>
        <v>102.6</v>
      </c>
      <c r="G478" s="116"/>
      <c r="H478" s="319">
        <f>F478*G478</f>
        <v>0</v>
      </c>
    </row>
    <row r="479" spans="1:7" ht="15">
      <c r="A479" s="59"/>
      <c r="B479" s="71"/>
      <c r="C479" s="124"/>
      <c r="D479" s="623"/>
      <c r="E479" s="623"/>
      <c r="F479" s="628"/>
      <c r="G479" s="121"/>
    </row>
    <row r="480" spans="1:8" ht="42.75">
      <c r="A480" s="59" t="s">
        <v>539</v>
      </c>
      <c r="B480" s="68" t="s">
        <v>2820</v>
      </c>
      <c r="C480" s="124" t="s">
        <v>131</v>
      </c>
      <c r="D480" s="623">
        <v>8</v>
      </c>
      <c r="E480" s="623">
        <v>0</v>
      </c>
      <c r="F480" s="628">
        <f>D480-E480</f>
        <v>8</v>
      </c>
      <c r="G480" s="116"/>
      <c r="H480" s="319">
        <f>F480*G480</f>
        <v>0</v>
      </c>
    </row>
    <row r="481" spans="1:7" ht="15">
      <c r="A481" s="59"/>
      <c r="B481" s="68"/>
      <c r="C481" s="124"/>
      <c r="D481" s="623"/>
      <c r="E481" s="623"/>
      <c r="F481" s="628"/>
      <c r="G481" s="121"/>
    </row>
    <row r="482" spans="1:8" ht="42.75">
      <c r="A482" s="59" t="s">
        <v>540</v>
      </c>
      <c r="B482" s="68" t="s">
        <v>2821</v>
      </c>
      <c r="C482" s="124" t="s">
        <v>20</v>
      </c>
      <c r="D482" s="623">
        <v>80</v>
      </c>
      <c r="E482" s="623">
        <v>0</v>
      </c>
      <c r="F482" s="628">
        <f>D482-E482</f>
        <v>80</v>
      </c>
      <c r="G482" s="116"/>
      <c r="H482" s="319">
        <f>F482*G482</f>
        <v>0</v>
      </c>
    </row>
    <row r="483" spans="1:7" ht="15">
      <c r="A483" s="59"/>
      <c r="B483" s="71"/>
      <c r="C483" s="124"/>
      <c r="D483" s="623"/>
      <c r="E483" s="623"/>
      <c r="F483" s="628"/>
      <c r="G483" s="121"/>
    </row>
    <row r="484" spans="1:8" ht="85.5">
      <c r="A484" s="59" t="s">
        <v>541</v>
      </c>
      <c r="B484" s="68" t="s">
        <v>2822</v>
      </c>
      <c r="C484" s="124" t="s">
        <v>45</v>
      </c>
      <c r="D484" s="623">
        <v>133</v>
      </c>
      <c r="E484" s="623">
        <v>0</v>
      </c>
      <c r="F484" s="628">
        <f>D484-E484</f>
        <v>133</v>
      </c>
      <c r="G484" s="116"/>
      <c r="H484" s="319">
        <f>F484*G484</f>
        <v>0</v>
      </c>
    </row>
    <row r="485" spans="1:7" ht="15">
      <c r="A485" s="59"/>
      <c r="B485" s="68"/>
      <c r="C485" s="124"/>
      <c r="D485" s="623"/>
      <c r="E485" s="623"/>
      <c r="F485" s="628"/>
      <c r="G485" s="121"/>
    </row>
    <row r="486" spans="1:8" ht="71.25">
      <c r="A486" s="59" t="s">
        <v>542</v>
      </c>
      <c r="B486" s="68" t="s">
        <v>2823</v>
      </c>
      <c r="C486" s="124" t="s">
        <v>45</v>
      </c>
      <c r="D486" s="623">
        <v>80</v>
      </c>
      <c r="E486" s="623">
        <v>0</v>
      </c>
      <c r="F486" s="628">
        <f>D486-E486</f>
        <v>80</v>
      </c>
      <c r="G486" s="116"/>
      <c r="H486" s="319">
        <f>F486*G486</f>
        <v>0</v>
      </c>
    </row>
    <row r="487" spans="1:7" ht="15">
      <c r="A487" s="59"/>
      <c r="B487" s="68"/>
      <c r="C487" s="124"/>
      <c r="D487" s="623"/>
      <c r="E487" s="623"/>
      <c r="F487" s="628"/>
      <c r="G487" s="121"/>
    </row>
    <row r="488" spans="1:8" ht="71.25">
      <c r="A488" s="59" t="s">
        <v>543</v>
      </c>
      <c r="B488" s="68" t="s">
        <v>2824</v>
      </c>
      <c r="C488" s="124" t="s">
        <v>45</v>
      </c>
      <c r="D488" s="623">
        <v>149.8</v>
      </c>
      <c r="E488" s="623">
        <v>0</v>
      </c>
      <c r="F488" s="628">
        <f>D488-E488</f>
        <v>149.8</v>
      </c>
      <c r="G488" s="116"/>
      <c r="H488" s="319">
        <f>F488*G488</f>
        <v>0</v>
      </c>
    </row>
    <row r="489" spans="1:7" ht="15">
      <c r="A489" s="59"/>
      <c r="B489" s="68"/>
      <c r="C489" s="124"/>
      <c r="D489" s="623"/>
      <c r="E489" s="623"/>
      <c r="F489" s="628"/>
      <c r="G489" s="121"/>
    </row>
    <row r="490" spans="1:8" ht="85.5">
      <c r="A490" s="59" t="s">
        <v>544</v>
      </c>
      <c r="B490" s="68" t="s">
        <v>545</v>
      </c>
      <c r="C490" s="124" t="s">
        <v>96</v>
      </c>
      <c r="D490" s="623">
        <v>26</v>
      </c>
      <c r="E490" s="623">
        <v>0</v>
      </c>
      <c r="F490" s="628">
        <f>D490-E490</f>
        <v>26</v>
      </c>
      <c r="G490" s="116"/>
      <c r="H490" s="319">
        <f>F490*G490</f>
        <v>0</v>
      </c>
    </row>
    <row r="491" spans="1:7" ht="15">
      <c r="A491" s="59"/>
      <c r="B491" s="16"/>
      <c r="C491" s="112"/>
      <c r="D491" s="624"/>
      <c r="E491" s="624"/>
      <c r="F491" s="625"/>
      <c r="G491" s="121"/>
    </row>
    <row r="492" spans="1:8" ht="15">
      <c r="A492" s="59"/>
      <c r="B492" s="58" t="s">
        <v>546</v>
      </c>
      <c r="C492" s="112"/>
      <c r="D492" s="624"/>
      <c r="E492" s="624"/>
      <c r="F492" s="625"/>
      <c r="G492" s="121"/>
      <c r="H492" s="320">
        <f>SUM(H474:H490)</f>
        <v>0</v>
      </c>
    </row>
    <row r="493" spans="1:7" ht="15">
      <c r="A493" s="59"/>
      <c r="B493" s="16"/>
      <c r="C493" s="112"/>
      <c r="D493" s="624"/>
      <c r="E493" s="624"/>
      <c r="F493" s="625"/>
      <c r="G493" s="121"/>
    </row>
    <row r="494" spans="1:7" ht="15">
      <c r="A494" s="59"/>
      <c r="B494" s="16"/>
      <c r="C494" s="112"/>
      <c r="D494" s="624"/>
      <c r="E494" s="624"/>
      <c r="F494" s="625"/>
      <c r="G494" s="121"/>
    </row>
    <row r="495" spans="1:8" ht="15">
      <c r="A495" s="323" t="s">
        <v>259</v>
      </c>
      <c r="B495" s="324" t="s">
        <v>547</v>
      </c>
      <c r="C495" s="325" t="s">
        <v>51</v>
      </c>
      <c r="D495" s="635"/>
      <c r="E495" s="635"/>
      <c r="F495" s="636"/>
      <c r="G495" s="326"/>
      <c r="H495" s="327"/>
    </row>
    <row r="496" spans="1:8" ht="15">
      <c r="A496" s="122"/>
      <c r="B496" s="123"/>
      <c r="C496" s="124"/>
      <c r="D496" s="623"/>
      <c r="E496" s="623"/>
      <c r="F496" s="628"/>
      <c r="G496" s="121"/>
      <c r="H496" s="328"/>
    </row>
    <row r="497" spans="1:7" ht="99.75">
      <c r="A497" s="59" t="s">
        <v>548</v>
      </c>
      <c r="B497" s="558" t="s">
        <v>3550</v>
      </c>
      <c r="C497" s="124"/>
      <c r="D497" s="623"/>
      <c r="E497" s="623"/>
      <c r="F497" s="628"/>
      <c r="G497" s="121"/>
    </row>
    <row r="498" spans="1:8" ht="15">
      <c r="A498" s="59"/>
      <c r="B498" s="68" t="s">
        <v>549</v>
      </c>
      <c r="C498" s="124" t="s">
        <v>45</v>
      </c>
      <c r="D498" s="623">
        <v>1340</v>
      </c>
      <c r="E498" s="623">
        <v>0</v>
      </c>
      <c r="F498" s="628">
        <f>D498-E498</f>
        <v>1340</v>
      </c>
      <c r="G498" s="116"/>
      <c r="H498" s="319">
        <f>F498*G498</f>
        <v>0</v>
      </c>
    </row>
    <row r="499" spans="1:8" ht="15">
      <c r="A499" s="59"/>
      <c r="B499" s="68" t="s">
        <v>550</v>
      </c>
      <c r="C499" s="124" t="s">
        <v>45</v>
      </c>
      <c r="D499" s="623">
        <v>22</v>
      </c>
      <c r="E499" s="623">
        <v>0</v>
      </c>
      <c r="F499" s="628">
        <f>D499-E499</f>
        <v>22</v>
      </c>
      <c r="G499" s="116"/>
      <c r="H499" s="319">
        <f>F499*G499</f>
        <v>0</v>
      </c>
    </row>
    <row r="500" spans="1:8" ht="15">
      <c r="A500" s="59"/>
      <c r="B500" s="68" t="s">
        <v>551</v>
      </c>
      <c r="C500" s="124" t="s">
        <v>45</v>
      </c>
      <c r="D500" s="623">
        <f>194+28.76</f>
        <v>222.76</v>
      </c>
      <c r="E500" s="623">
        <v>0</v>
      </c>
      <c r="F500" s="628">
        <f>D500-E500</f>
        <v>222.76</v>
      </c>
      <c r="G500" s="116"/>
      <c r="H500" s="319">
        <f>F500*G500</f>
        <v>0</v>
      </c>
    </row>
    <row r="501" spans="1:7" ht="15">
      <c r="A501" s="59"/>
      <c r="B501" s="71"/>
      <c r="C501" s="124"/>
      <c r="D501" s="623"/>
      <c r="E501" s="623"/>
      <c r="F501" s="628"/>
      <c r="G501" s="121"/>
    </row>
    <row r="502" spans="1:7" ht="99" customHeight="1">
      <c r="A502" s="59" t="s">
        <v>552</v>
      </c>
      <c r="B502" s="558" t="s">
        <v>3551</v>
      </c>
      <c r="C502" s="124"/>
      <c r="D502" s="623"/>
      <c r="E502" s="623"/>
      <c r="F502" s="628"/>
      <c r="G502" s="121"/>
    </row>
    <row r="503" spans="1:8" ht="15">
      <c r="A503" s="59"/>
      <c r="B503" s="68" t="s">
        <v>549</v>
      </c>
      <c r="C503" s="124" t="s">
        <v>45</v>
      </c>
      <c r="D503" s="623">
        <v>1080</v>
      </c>
      <c r="E503" s="623">
        <v>0</v>
      </c>
      <c r="F503" s="628">
        <f>D503-E503</f>
        <v>1080</v>
      </c>
      <c r="G503" s="116"/>
      <c r="H503" s="319">
        <f>F503*G503</f>
        <v>0</v>
      </c>
    </row>
    <row r="504" spans="1:8" ht="15">
      <c r="A504" s="59"/>
      <c r="B504" s="68" t="s">
        <v>550</v>
      </c>
      <c r="C504" s="124" t="s">
        <v>45</v>
      </c>
      <c r="D504" s="623">
        <v>9.6</v>
      </c>
      <c r="E504" s="623">
        <v>0</v>
      </c>
      <c r="F504" s="628">
        <f>D504-E504</f>
        <v>9.6</v>
      </c>
      <c r="G504" s="116"/>
      <c r="H504" s="319">
        <f>F504*G504</f>
        <v>0</v>
      </c>
    </row>
    <row r="505" spans="1:8" ht="15">
      <c r="A505" s="59"/>
      <c r="B505" s="68" t="s">
        <v>551</v>
      </c>
      <c r="C505" s="124" t="s">
        <v>45</v>
      </c>
      <c r="D505" s="623">
        <f>177+39.62</f>
        <v>216.62</v>
      </c>
      <c r="E505" s="623">
        <v>0</v>
      </c>
      <c r="F505" s="628">
        <f>D505-E505</f>
        <v>216.62</v>
      </c>
      <c r="G505" s="116"/>
      <c r="H505" s="319">
        <f>F505*G505</f>
        <v>0</v>
      </c>
    </row>
    <row r="506" spans="1:7" ht="15">
      <c r="A506" s="59"/>
      <c r="B506" s="559"/>
      <c r="C506" s="124"/>
      <c r="D506" s="623"/>
      <c r="E506" s="623"/>
      <c r="F506" s="628"/>
      <c r="G506" s="121"/>
    </row>
    <row r="507" spans="1:7" ht="85.5">
      <c r="A507" s="59" t="s">
        <v>553</v>
      </c>
      <c r="B507" s="560" t="s">
        <v>3552</v>
      </c>
      <c r="C507" s="124"/>
      <c r="D507" s="623"/>
      <c r="E507" s="623"/>
      <c r="F507" s="628"/>
      <c r="G507" s="121"/>
    </row>
    <row r="508" spans="1:8" ht="15">
      <c r="A508" s="59"/>
      <c r="B508" s="68" t="s">
        <v>549</v>
      </c>
      <c r="C508" s="124" t="s">
        <v>45</v>
      </c>
      <c r="D508" s="623">
        <v>5600</v>
      </c>
      <c r="E508" s="623">
        <v>0</v>
      </c>
      <c r="F508" s="628">
        <f>D508-E508</f>
        <v>5600</v>
      </c>
      <c r="G508" s="116"/>
      <c r="H508" s="319">
        <f>F508*G508</f>
        <v>0</v>
      </c>
    </row>
    <row r="509" spans="1:8" ht="15">
      <c r="A509" s="59"/>
      <c r="B509" s="68" t="s">
        <v>550</v>
      </c>
      <c r="C509" s="124" t="s">
        <v>45</v>
      </c>
      <c r="D509" s="623">
        <v>709.8</v>
      </c>
      <c r="E509" s="623">
        <v>0</v>
      </c>
      <c r="F509" s="628">
        <f>D509-E509</f>
        <v>709.8</v>
      </c>
      <c r="G509" s="116"/>
      <c r="H509" s="319">
        <f>F509*G509</f>
        <v>0</v>
      </c>
    </row>
    <row r="510" spans="1:8" ht="15">
      <c r="A510" s="59"/>
      <c r="B510" s="68" t="s">
        <v>551</v>
      </c>
      <c r="C510" s="124" t="s">
        <v>45</v>
      </c>
      <c r="D510" s="623">
        <v>784</v>
      </c>
      <c r="E510" s="623">
        <v>0</v>
      </c>
      <c r="F510" s="628">
        <f>D510-E510</f>
        <v>784</v>
      </c>
      <c r="G510" s="116"/>
      <c r="H510" s="319">
        <f>F510*G510</f>
        <v>0</v>
      </c>
    </row>
    <row r="511" spans="1:7" ht="15">
      <c r="A511" s="59"/>
      <c r="B511" s="16"/>
      <c r="C511" s="112"/>
      <c r="D511" s="624"/>
      <c r="E511" s="624"/>
      <c r="F511" s="625"/>
      <c r="G511" s="121"/>
    </row>
    <row r="512" spans="1:8" ht="85.5">
      <c r="A512" s="59" t="s">
        <v>554</v>
      </c>
      <c r="B512" s="68" t="s">
        <v>3483</v>
      </c>
      <c r="C512" s="112" t="s">
        <v>45</v>
      </c>
      <c r="D512" s="624">
        <v>126</v>
      </c>
      <c r="E512" s="624">
        <v>0</v>
      </c>
      <c r="F512" s="625">
        <f>D512-E512</f>
        <v>126</v>
      </c>
      <c r="G512" s="116"/>
      <c r="H512" s="319">
        <f>F512*G512</f>
        <v>0</v>
      </c>
    </row>
    <row r="513" spans="1:7" ht="15">
      <c r="A513" s="59"/>
      <c r="B513" s="16"/>
      <c r="C513" s="112"/>
      <c r="D513" s="624"/>
      <c r="E513" s="624"/>
      <c r="F513" s="625"/>
      <c r="G513" s="121"/>
    </row>
    <row r="514" spans="1:8" ht="57">
      <c r="A514" s="59" t="s">
        <v>555</v>
      </c>
      <c r="B514" s="68" t="s">
        <v>2828</v>
      </c>
      <c r="C514" s="112" t="s">
        <v>45</v>
      </c>
      <c r="D514" s="623">
        <f>13.2+5.96</f>
        <v>19.16</v>
      </c>
      <c r="E514" s="624">
        <v>0</v>
      </c>
      <c r="F514" s="625">
        <f>D514-E514</f>
        <v>19.16</v>
      </c>
      <c r="G514" s="114"/>
      <c r="H514" s="319">
        <f>F514*G514</f>
        <v>0</v>
      </c>
    </row>
    <row r="515" spans="1:7" ht="15">
      <c r="A515" s="59"/>
      <c r="B515" s="16"/>
      <c r="C515" s="112"/>
      <c r="D515" s="623"/>
      <c r="E515" s="624"/>
      <c r="F515" s="625"/>
      <c r="G515" s="121"/>
    </row>
    <row r="516" spans="1:8" ht="156.75">
      <c r="A516" s="59" t="s">
        <v>556</v>
      </c>
      <c r="B516" s="68" t="s">
        <v>2827</v>
      </c>
      <c r="C516" s="112" t="s">
        <v>45</v>
      </c>
      <c r="D516" s="623">
        <f>1590+29.97</f>
        <v>1619.97</v>
      </c>
      <c r="E516" s="623">
        <v>765</v>
      </c>
      <c r="F516" s="625">
        <f>D516-E516</f>
        <v>854.97</v>
      </c>
      <c r="G516" s="114"/>
      <c r="H516" s="319">
        <f>F516*G516</f>
        <v>0</v>
      </c>
    </row>
    <row r="517" spans="1:7" ht="15">
      <c r="A517" s="59"/>
      <c r="B517" s="67"/>
      <c r="C517" s="112"/>
      <c r="D517" s="624"/>
      <c r="E517" s="624"/>
      <c r="F517" s="625"/>
      <c r="G517" s="121"/>
    </row>
    <row r="518" spans="1:8" ht="42.75">
      <c r="A518" s="59" t="s">
        <v>557</v>
      </c>
      <c r="B518" s="68" t="s">
        <v>2826</v>
      </c>
      <c r="C518" s="112" t="s">
        <v>45</v>
      </c>
      <c r="D518" s="624">
        <v>140</v>
      </c>
      <c r="E518" s="623">
        <v>0</v>
      </c>
      <c r="F518" s="625">
        <f>D518-E518</f>
        <v>140</v>
      </c>
      <c r="G518" s="114"/>
      <c r="H518" s="319">
        <f>F518*G518</f>
        <v>0</v>
      </c>
    </row>
    <row r="519" spans="1:7" ht="15">
      <c r="A519" s="59"/>
      <c r="B519" s="16"/>
      <c r="C519" s="112"/>
      <c r="D519" s="624"/>
      <c r="E519" s="624"/>
      <c r="F519" s="625"/>
      <c r="G519" s="121"/>
    </row>
    <row r="520" spans="1:7" ht="15">
      <c r="A520" s="59"/>
      <c r="B520" s="16"/>
      <c r="C520" s="112"/>
      <c r="D520" s="624"/>
      <c r="E520" s="624"/>
      <c r="F520" s="625"/>
      <c r="G520" s="121"/>
    </row>
    <row r="521" spans="1:8" ht="42.75">
      <c r="A521" s="59" t="s">
        <v>558</v>
      </c>
      <c r="B521" s="68" t="s">
        <v>2825</v>
      </c>
      <c r="C521" s="112" t="s">
        <v>45</v>
      </c>
      <c r="D521" s="624">
        <v>60</v>
      </c>
      <c r="E521" s="624">
        <v>0</v>
      </c>
      <c r="F521" s="625">
        <f>D521-E521</f>
        <v>60</v>
      </c>
      <c r="G521" s="114"/>
      <c r="H521" s="319">
        <f>F521*G521</f>
        <v>0</v>
      </c>
    </row>
    <row r="522" spans="1:7" ht="15">
      <c r="A522" s="59"/>
      <c r="B522" s="16"/>
      <c r="C522" s="112"/>
      <c r="D522" s="624"/>
      <c r="E522" s="624"/>
      <c r="F522" s="625"/>
      <c r="G522" s="121"/>
    </row>
    <row r="523" spans="1:8" ht="15">
      <c r="A523" s="59"/>
      <c r="B523" s="58" t="s">
        <v>559</v>
      </c>
      <c r="C523" s="112"/>
      <c r="D523" s="624"/>
      <c r="E523" s="624"/>
      <c r="F523" s="625"/>
      <c r="G523" s="121"/>
      <c r="H523" s="320">
        <f>SUM(H498:H521)</f>
        <v>0</v>
      </c>
    </row>
    <row r="524" spans="1:7" ht="15">
      <c r="A524" s="59" t="s">
        <v>49</v>
      </c>
      <c r="B524" s="16" t="s">
        <v>50</v>
      </c>
      <c r="C524" s="112" t="s">
        <v>51</v>
      </c>
      <c r="D524" s="624"/>
      <c r="E524" s="624"/>
      <c r="F524" s="625"/>
      <c r="G524" s="121"/>
    </row>
    <row r="525" spans="1:7" ht="15">
      <c r="A525" s="59"/>
      <c r="B525" s="16"/>
      <c r="C525" s="112"/>
      <c r="D525" s="624"/>
      <c r="E525" s="624"/>
      <c r="F525" s="625"/>
      <c r="G525" s="121"/>
    </row>
    <row r="526" spans="1:8" ht="15">
      <c r="A526" s="323" t="s">
        <v>261</v>
      </c>
      <c r="B526" s="324" t="s">
        <v>560</v>
      </c>
      <c r="C526" s="325" t="s">
        <v>51</v>
      </c>
      <c r="D526" s="635"/>
      <c r="E526" s="635"/>
      <c r="F526" s="636"/>
      <c r="G526" s="326"/>
      <c r="H526" s="327"/>
    </row>
    <row r="527" spans="1:7" ht="15">
      <c r="A527" s="57"/>
      <c r="B527" s="58"/>
      <c r="C527" s="112"/>
      <c r="D527" s="624"/>
      <c r="E527" s="624"/>
      <c r="F527" s="625"/>
      <c r="G527" s="121"/>
    </row>
    <row r="528" spans="1:8" ht="228">
      <c r="A528" s="88" t="s">
        <v>561</v>
      </c>
      <c r="B528" s="561" t="s">
        <v>2831</v>
      </c>
      <c r="C528" s="124" t="s">
        <v>45</v>
      </c>
      <c r="D528" s="623">
        <v>1485</v>
      </c>
      <c r="E528" s="623">
        <v>1485</v>
      </c>
      <c r="F528" s="625">
        <f>D528-E528</f>
        <v>0</v>
      </c>
      <c r="G528" s="114">
        <v>36.75</v>
      </c>
      <c r="H528" s="319">
        <f>F528*G528</f>
        <v>0</v>
      </c>
    </row>
    <row r="529" spans="1:7" ht="15">
      <c r="A529" s="59"/>
      <c r="B529" s="71"/>
      <c r="C529" s="112"/>
      <c r="D529" s="624"/>
      <c r="E529" s="624"/>
      <c r="F529" s="625"/>
      <c r="G529" s="121"/>
    </row>
    <row r="530" spans="1:8" ht="185.25">
      <c r="A530" s="59" t="s">
        <v>562</v>
      </c>
      <c r="B530" s="68" t="s">
        <v>2830</v>
      </c>
      <c r="C530" s="112" t="s">
        <v>45</v>
      </c>
      <c r="D530" s="624">
        <v>765</v>
      </c>
      <c r="E530" s="624">
        <v>765</v>
      </c>
      <c r="F530" s="625">
        <f>D530-E530</f>
        <v>0</v>
      </c>
      <c r="G530" s="116"/>
      <c r="H530" s="319">
        <f>F530*G530</f>
        <v>0</v>
      </c>
    </row>
    <row r="531" spans="1:7" ht="15">
      <c r="A531" s="59"/>
      <c r="B531" s="68" t="s">
        <v>563</v>
      </c>
      <c r="C531" s="112"/>
      <c r="D531" s="624"/>
      <c r="E531" s="624"/>
      <c r="F531" s="625"/>
      <c r="G531" s="121"/>
    </row>
    <row r="532" spans="1:8" ht="85.5">
      <c r="A532" s="59" t="s">
        <v>564</v>
      </c>
      <c r="B532" s="68" t="s">
        <v>2829</v>
      </c>
      <c r="C532" s="112" t="s">
        <v>45</v>
      </c>
      <c r="D532" s="624">
        <v>20</v>
      </c>
      <c r="E532" s="624">
        <v>20</v>
      </c>
      <c r="F532" s="625">
        <f>D532-E532</f>
        <v>0</v>
      </c>
      <c r="G532" s="114"/>
      <c r="H532" s="319">
        <f>F532*G532</f>
        <v>0</v>
      </c>
    </row>
    <row r="533" spans="1:7" ht="15">
      <c r="A533" s="59"/>
      <c r="B533" s="68"/>
      <c r="C533" s="112"/>
      <c r="D533" s="624"/>
      <c r="E533" s="624"/>
      <c r="F533" s="625"/>
      <c r="G533" s="121"/>
    </row>
    <row r="534" spans="1:8" ht="15">
      <c r="A534" s="59"/>
      <c r="B534" s="58" t="s">
        <v>565</v>
      </c>
      <c r="C534" s="182"/>
      <c r="D534" s="624"/>
      <c r="E534" s="624"/>
      <c r="F534" s="625"/>
      <c r="G534" s="183"/>
      <c r="H534" s="320">
        <f>SUM(H528:H532)</f>
        <v>0</v>
      </c>
    </row>
    <row r="535" spans="1:7" ht="15">
      <c r="A535" s="30"/>
      <c r="B535" s="30"/>
      <c r="C535" s="184"/>
      <c r="D535" s="641"/>
      <c r="E535" s="642"/>
      <c r="F535" s="643"/>
      <c r="G535" s="185"/>
    </row>
    <row r="536" spans="1:7" ht="15">
      <c r="A536" s="30"/>
      <c r="B536" s="30"/>
      <c r="C536" s="184"/>
      <c r="D536" s="641"/>
      <c r="E536" s="642"/>
      <c r="F536" s="643"/>
      <c r="G536" s="185"/>
    </row>
    <row r="537" spans="1:8" ht="15">
      <c r="A537" s="329" t="s">
        <v>263</v>
      </c>
      <c r="B537" s="330" t="s">
        <v>264</v>
      </c>
      <c r="C537" s="331"/>
      <c r="D537" s="644"/>
      <c r="E537" s="645"/>
      <c r="F537" s="646"/>
      <c r="G537" s="331"/>
      <c r="H537" s="327"/>
    </row>
    <row r="538" spans="1:7" ht="15">
      <c r="A538" s="30"/>
      <c r="B538" s="30"/>
      <c r="C538" s="184"/>
      <c r="D538" s="641"/>
      <c r="E538" s="642"/>
      <c r="F538" s="643"/>
      <c r="G538" s="185"/>
    </row>
    <row r="539" spans="1:8" ht="185.25">
      <c r="A539" s="88" t="s">
        <v>566</v>
      </c>
      <c r="B539" s="188" t="s">
        <v>3482</v>
      </c>
      <c r="C539" s="124" t="s">
        <v>96</v>
      </c>
      <c r="D539" s="623">
        <v>1</v>
      </c>
      <c r="E539" s="623">
        <v>0.95</v>
      </c>
      <c r="F539" s="625">
        <f>D539-E539</f>
        <v>0.050000000000000044</v>
      </c>
      <c r="G539" s="116"/>
      <c r="H539" s="319">
        <f>F539*G539</f>
        <v>0</v>
      </c>
    </row>
    <row r="540" spans="1:7" ht="15">
      <c r="A540" s="30"/>
      <c r="B540" s="189"/>
      <c r="C540" s="190"/>
      <c r="D540" s="647"/>
      <c r="E540" s="648"/>
      <c r="F540" s="649"/>
      <c r="G540" s="191"/>
    </row>
    <row r="541" spans="1:8" ht="15">
      <c r="A541" s="30"/>
      <c r="B541" s="192" t="s">
        <v>567</v>
      </c>
      <c r="C541" s="193"/>
      <c r="D541" s="391"/>
      <c r="E541" s="194"/>
      <c r="F541" s="195"/>
      <c r="G541" s="196"/>
      <c r="H541" s="322">
        <f>SUM(H539:H540)</f>
        <v>0</v>
      </c>
    </row>
    <row r="542" spans="1:7" ht="15">
      <c r="A542" s="30"/>
      <c r="B542" s="30"/>
      <c r="C542" s="184"/>
      <c r="D542" s="641"/>
      <c r="E542" s="642"/>
      <c r="F542" s="643"/>
      <c r="G542" s="185"/>
    </row>
    <row r="543" spans="1:7" ht="15">
      <c r="A543" s="30"/>
      <c r="B543" s="30"/>
      <c r="C543" s="184"/>
      <c r="D543" s="641"/>
      <c r="E543" s="642"/>
      <c r="F543" s="643"/>
      <c r="G543" s="185"/>
    </row>
    <row r="544" spans="1:8" ht="15">
      <c r="A544" s="329" t="s">
        <v>265</v>
      </c>
      <c r="B544" s="330" t="s">
        <v>568</v>
      </c>
      <c r="C544" s="331"/>
      <c r="D544" s="644"/>
      <c r="E544" s="645"/>
      <c r="F544" s="646"/>
      <c r="G544" s="331"/>
      <c r="H544" s="327"/>
    </row>
    <row r="545" spans="1:7" ht="85.5">
      <c r="A545" s="186"/>
      <c r="B545" s="188" t="s">
        <v>569</v>
      </c>
      <c r="C545" s="184"/>
      <c r="D545" s="641"/>
      <c r="E545" s="642"/>
      <c r="F545" s="643"/>
      <c r="G545" s="185"/>
    </row>
    <row r="546" spans="1:7" ht="15">
      <c r="A546" s="30"/>
      <c r="B546" s="30"/>
      <c r="C546" s="184"/>
      <c r="D546" s="641"/>
      <c r="E546" s="642"/>
      <c r="F546" s="643"/>
      <c r="G546" s="185"/>
    </row>
    <row r="547" spans="1:7" ht="15">
      <c r="A547" s="30" t="s">
        <v>570</v>
      </c>
      <c r="B547" s="187" t="s">
        <v>571</v>
      </c>
      <c r="C547" s="184"/>
      <c r="D547" s="641"/>
      <c r="E547" s="642"/>
      <c r="F547" s="643"/>
      <c r="G547" s="185"/>
    </row>
    <row r="548" spans="1:8" ht="15">
      <c r="A548" s="197"/>
      <c r="B548" s="188" t="s">
        <v>572</v>
      </c>
      <c r="C548" s="112" t="s">
        <v>96</v>
      </c>
      <c r="D548" s="624">
        <v>20</v>
      </c>
      <c r="E548" s="624">
        <v>20</v>
      </c>
      <c r="F548" s="625">
        <f>D548-E548</f>
        <v>0</v>
      </c>
      <c r="G548" s="114"/>
      <c r="H548" s="319">
        <f>F548*G548</f>
        <v>0</v>
      </c>
    </row>
    <row r="549" spans="1:8" ht="15">
      <c r="A549" s="197"/>
      <c r="B549" s="188" t="s">
        <v>573</v>
      </c>
      <c r="C549" s="112" t="s">
        <v>96</v>
      </c>
      <c r="D549" s="624">
        <v>20</v>
      </c>
      <c r="E549" s="624">
        <v>20</v>
      </c>
      <c r="F549" s="625">
        <f>D549-E549</f>
        <v>0</v>
      </c>
      <c r="G549" s="114"/>
      <c r="H549" s="319">
        <f>F549*G549</f>
        <v>0</v>
      </c>
    </row>
    <row r="550" spans="1:8" ht="15">
      <c r="A550" s="197"/>
      <c r="B550" s="188" t="s">
        <v>574</v>
      </c>
      <c r="C550" s="112" t="s">
        <v>96</v>
      </c>
      <c r="D550" s="624">
        <v>20</v>
      </c>
      <c r="E550" s="624">
        <v>20</v>
      </c>
      <c r="F550" s="625">
        <f>D550-E550</f>
        <v>0</v>
      </c>
      <c r="G550" s="114"/>
      <c r="H550" s="319">
        <f>F550*G550</f>
        <v>0</v>
      </c>
    </row>
    <row r="551" spans="1:8" ht="15">
      <c r="A551" s="197"/>
      <c r="B551" s="188" t="s">
        <v>575</v>
      </c>
      <c r="C551" s="112" t="s">
        <v>96</v>
      </c>
      <c r="D551" s="624">
        <v>20</v>
      </c>
      <c r="E551" s="624">
        <v>20</v>
      </c>
      <c r="F551" s="625">
        <f>D551-E551</f>
        <v>0</v>
      </c>
      <c r="G551" s="114"/>
      <c r="H551" s="319">
        <f>F551*G551</f>
        <v>0</v>
      </c>
    </row>
    <row r="552" spans="1:7" ht="15">
      <c r="A552" s="30"/>
      <c r="B552" s="30"/>
      <c r="C552" s="184"/>
      <c r="D552" s="641"/>
      <c r="E552" s="642"/>
      <c r="F552" s="643"/>
      <c r="G552" s="185"/>
    </row>
    <row r="553" spans="1:7" ht="15">
      <c r="A553" s="30" t="s">
        <v>576</v>
      </c>
      <c r="B553" s="187" t="s">
        <v>577</v>
      </c>
      <c r="C553" s="184"/>
      <c r="D553" s="641"/>
      <c r="E553" s="642"/>
      <c r="F553" s="643"/>
      <c r="G553" s="185"/>
    </row>
    <row r="554" spans="1:8" ht="15">
      <c r="A554" s="198"/>
      <c r="B554" s="188" t="s">
        <v>578</v>
      </c>
      <c r="C554" s="112" t="s">
        <v>86</v>
      </c>
      <c r="D554" s="624">
        <v>0.5</v>
      </c>
      <c r="E554" s="624">
        <v>0.5</v>
      </c>
      <c r="F554" s="625">
        <f aca="true" t="shared" si="0" ref="F554:F563">D554-E554</f>
        <v>0</v>
      </c>
      <c r="G554" s="114"/>
      <c r="H554" s="319">
        <f aca="true" t="shared" si="1" ref="H554:H563">F554*G554</f>
        <v>0</v>
      </c>
    </row>
    <row r="555" spans="1:8" ht="15">
      <c r="A555" s="198"/>
      <c r="B555" s="188" t="s">
        <v>579</v>
      </c>
      <c r="C555" s="112" t="s">
        <v>86</v>
      </c>
      <c r="D555" s="624">
        <v>65.3</v>
      </c>
      <c r="E555" s="624">
        <v>65.3</v>
      </c>
      <c r="F555" s="625">
        <f t="shared" si="0"/>
        <v>0</v>
      </c>
      <c r="G555" s="114"/>
      <c r="H555" s="319">
        <f t="shared" si="1"/>
        <v>0</v>
      </c>
    </row>
    <row r="556" spans="1:8" ht="15">
      <c r="A556" s="198"/>
      <c r="B556" s="188" t="s">
        <v>580</v>
      </c>
      <c r="C556" s="112" t="s">
        <v>86</v>
      </c>
      <c r="D556" s="624">
        <v>50.4</v>
      </c>
      <c r="E556" s="624">
        <v>50.4</v>
      </c>
      <c r="F556" s="625">
        <f t="shared" si="0"/>
        <v>0</v>
      </c>
      <c r="G556" s="114"/>
      <c r="H556" s="319">
        <f t="shared" si="1"/>
        <v>0</v>
      </c>
    </row>
    <row r="557" spans="1:8" ht="15">
      <c r="A557" s="198"/>
      <c r="B557" s="188" t="s">
        <v>581</v>
      </c>
      <c r="C557" s="112" t="s">
        <v>86</v>
      </c>
      <c r="D557" s="624">
        <v>67.6</v>
      </c>
      <c r="E557" s="624">
        <v>67.6</v>
      </c>
      <c r="F557" s="625">
        <f t="shared" si="0"/>
        <v>0</v>
      </c>
      <c r="G557" s="114"/>
      <c r="H557" s="319">
        <f t="shared" si="1"/>
        <v>0</v>
      </c>
    </row>
    <row r="558" spans="1:8" ht="15">
      <c r="A558" s="198"/>
      <c r="B558" s="188" t="s">
        <v>582</v>
      </c>
      <c r="C558" s="112" t="s">
        <v>86</v>
      </c>
      <c r="D558" s="624">
        <v>61.3</v>
      </c>
      <c r="E558" s="624">
        <v>61.3</v>
      </c>
      <c r="F558" s="625">
        <f t="shared" si="0"/>
        <v>0</v>
      </c>
      <c r="G558" s="114"/>
      <c r="H558" s="319">
        <f t="shared" si="1"/>
        <v>0</v>
      </c>
    </row>
    <row r="559" spans="1:8" ht="15">
      <c r="A559" s="198"/>
      <c r="B559" s="188" t="s">
        <v>583</v>
      </c>
      <c r="C559" s="112" t="s">
        <v>86</v>
      </c>
      <c r="D559" s="624">
        <v>69.8</v>
      </c>
      <c r="E559" s="624">
        <v>69.8</v>
      </c>
      <c r="F559" s="625">
        <f t="shared" si="0"/>
        <v>0</v>
      </c>
      <c r="G559" s="114"/>
      <c r="H559" s="319">
        <f t="shared" si="1"/>
        <v>0</v>
      </c>
    </row>
    <row r="560" spans="1:8" ht="15">
      <c r="A560" s="198"/>
      <c r="B560" s="188" t="s">
        <v>584</v>
      </c>
      <c r="C560" s="112" t="s">
        <v>86</v>
      </c>
      <c r="D560" s="624">
        <v>41.6</v>
      </c>
      <c r="E560" s="624">
        <v>41.6</v>
      </c>
      <c r="F560" s="625">
        <f t="shared" si="0"/>
        <v>0</v>
      </c>
      <c r="G560" s="114"/>
      <c r="H560" s="319">
        <f t="shared" si="1"/>
        <v>0</v>
      </c>
    </row>
    <row r="561" spans="1:8" ht="15">
      <c r="A561" s="198"/>
      <c r="B561" s="188" t="s">
        <v>585</v>
      </c>
      <c r="C561" s="112" t="s">
        <v>86</v>
      </c>
      <c r="D561" s="624">
        <v>23.3</v>
      </c>
      <c r="E561" s="624">
        <v>23.3</v>
      </c>
      <c r="F561" s="625">
        <f t="shared" si="0"/>
        <v>0</v>
      </c>
      <c r="G561" s="114"/>
      <c r="H561" s="319">
        <f t="shared" si="1"/>
        <v>0</v>
      </c>
    </row>
    <row r="562" spans="1:8" ht="15">
      <c r="A562" s="198"/>
      <c r="B562" s="188" t="s">
        <v>586</v>
      </c>
      <c r="C562" s="112" t="s">
        <v>86</v>
      </c>
      <c r="D562" s="624">
        <v>6.5</v>
      </c>
      <c r="E562" s="624">
        <v>6.5</v>
      </c>
      <c r="F562" s="625">
        <f t="shared" si="0"/>
        <v>0</v>
      </c>
      <c r="G562" s="114"/>
      <c r="H562" s="319">
        <f t="shared" si="1"/>
        <v>0</v>
      </c>
    </row>
    <row r="563" spans="1:8" ht="15">
      <c r="A563" s="198"/>
      <c r="B563" s="188" t="s">
        <v>587</v>
      </c>
      <c r="C563" s="112" t="s">
        <v>86</v>
      </c>
      <c r="D563" s="624">
        <v>19.9</v>
      </c>
      <c r="E563" s="624">
        <v>19.9</v>
      </c>
      <c r="F563" s="625">
        <f t="shared" si="0"/>
        <v>0</v>
      </c>
      <c r="G563" s="114"/>
      <c r="H563" s="319">
        <f t="shared" si="1"/>
        <v>0</v>
      </c>
    </row>
    <row r="564" spans="1:7" ht="15">
      <c r="A564" s="30"/>
      <c r="B564" s="30"/>
      <c r="C564" s="184"/>
      <c r="D564" s="641"/>
      <c r="E564" s="642"/>
      <c r="F564" s="643"/>
      <c r="G564" s="185"/>
    </row>
    <row r="565" spans="1:7" ht="15">
      <c r="A565" s="30" t="s">
        <v>588</v>
      </c>
      <c r="B565" s="199" t="s">
        <v>589</v>
      </c>
      <c r="C565" s="184"/>
      <c r="D565" s="641"/>
      <c r="E565" s="642"/>
      <c r="F565" s="643"/>
      <c r="G565" s="185"/>
    </row>
    <row r="566" spans="1:8" ht="15">
      <c r="A566" s="30"/>
      <c r="B566" s="188" t="s">
        <v>590</v>
      </c>
      <c r="C566" s="112" t="s">
        <v>96</v>
      </c>
      <c r="D566" s="624">
        <v>1</v>
      </c>
      <c r="E566" s="624">
        <v>1</v>
      </c>
      <c r="F566" s="625">
        <f aca="true" t="shared" si="2" ref="F566:F597">D566-E566</f>
        <v>0</v>
      </c>
      <c r="G566" s="114"/>
      <c r="H566" s="319">
        <f aca="true" t="shared" si="3" ref="H566:H597">F566*G566</f>
        <v>0</v>
      </c>
    </row>
    <row r="567" spans="1:8" ht="15">
      <c r="A567" s="30"/>
      <c r="B567" s="188" t="s">
        <v>591</v>
      </c>
      <c r="C567" s="112" t="s">
        <v>96</v>
      </c>
      <c r="D567" s="624">
        <v>15</v>
      </c>
      <c r="E567" s="624">
        <v>15</v>
      </c>
      <c r="F567" s="625">
        <f t="shared" si="2"/>
        <v>0</v>
      </c>
      <c r="G567" s="114"/>
      <c r="H567" s="319">
        <f t="shared" si="3"/>
        <v>0</v>
      </c>
    </row>
    <row r="568" spans="1:8" ht="15">
      <c r="A568" s="30"/>
      <c r="B568" s="188" t="s">
        <v>592</v>
      </c>
      <c r="C568" s="112" t="s">
        <v>96</v>
      </c>
      <c r="D568" s="624">
        <v>8</v>
      </c>
      <c r="E568" s="624">
        <v>8</v>
      </c>
      <c r="F568" s="625">
        <f t="shared" si="2"/>
        <v>0</v>
      </c>
      <c r="G568" s="114"/>
      <c r="H568" s="319">
        <f t="shared" si="3"/>
        <v>0</v>
      </c>
    </row>
    <row r="569" spans="1:8" ht="15">
      <c r="A569" s="30"/>
      <c r="B569" s="188" t="s">
        <v>593</v>
      </c>
      <c r="C569" s="112" t="s">
        <v>96</v>
      </c>
      <c r="D569" s="624">
        <v>1</v>
      </c>
      <c r="E569" s="624">
        <v>1</v>
      </c>
      <c r="F569" s="625">
        <f t="shared" si="2"/>
        <v>0</v>
      </c>
      <c r="G569" s="114"/>
      <c r="H569" s="319">
        <f t="shared" si="3"/>
        <v>0</v>
      </c>
    </row>
    <row r="570" spans="1:8" ht="15">
      <c r="A570" s="30"/>
      <c r="B570" s="188" t="s">
        <v>594</v>
      </c>
      <c r="C570" s="112" t="s">
        <v>96</v>
      </c>
      <c r="D570" s="624">
        <v>2</v>
      </c>
      <c r="E570" s="624">
        <v>2</v>
      </c>
      <c r="F570" s="625">
        <f t="shared" si="2"/>
        <v>0</v>
      </c>
      <c r="G570" s="114"/>
      <c r="H570" s="319">
        <f t="shared" si="3"/>
        <v>0</v>
      </c>
    </row>
    <row r="571" spans="1:8" ht="15">
      <c r="A571" s="30"/>
      <c r="B571" s="188" t="s">
        <v>595</v>
      </c>
      <c r="C571" s="112" t="s">
        <v>96</v>
      </c>
      <c r="D571" s="624">
        <v>24</v>
      </c>
      <c r="E571" s="624">
        <v>24</v>
      </c>
      <c r="F571" s="625">
        <f t="shared" si="2"/>
        <v>0</v>
      </c>
      <c r="G571" s="114"/>
      <c r="H571" s="319">
        <f t="shared" si="3"/>
        <v>0</v>
      </c>
    </row>
    <row r="572" spans="1:8" ht="15">
      <c r="A572" s="30"/>
      <c r="B572" s="188" t="s">
        <v>596</v>
      </c>
      <c r="C572" s="112" t="s">
        <v>96</v>
      </c>
      <c r="D572" s="624">
        <v>9</v>
      </c>
      <c r="E572" s="624">
        <v>9</v>
      </c>
      <c r="F572" s="625">
        <f t="shared" si="2"/>
        <v>0</v>
      </c>
      <c r="G572" s="114"/>
      <c r="H572" s="319">
        <f t="shared" si="3"/>
        <v>0</v>
      </c>
    </row>
    <row r="573" spans="1:8" ht="15">
      <c r="A573" s="30"/>
      <c r="B573" s="188" t="s">
        <v>597</v>
      </c>
      <c r="C573" s="112" t="s">
        <v>96</v>
      </c>
      <c r="D573" s="624">
        <v>3</v>
      </c>
      <c r="E573" s="624">
        <v>3</v>
      </c>
      <c r="F573" s="625">
        <f t="shared" si="2"/>
        <v>0</v>
      </c>
      <c r="G573" s="114"/>
      <c r="H573" s="319">
        <f t="shared" si="3"/>
        <v>0</v>
      </c>
    </row>
    <row r="574" spans="1:8" ht="15">
      <c r="A574" s="30"/>
      <c r="B574" s="188" t="s">
        <v>598</v>
      </c>
      <c r="C574" s="112"/>
      <c r="D574" s="624">
        <v>1</v>
      </c>
      <c r="E574" s="624">
        <v>1</v>
      </c>
      <c r="F574" s="625">
        <f t="shared" si="2"/>
        <v>0</v>
      </c>
      <c r="G574" s="114"/>
      <c r="H574" s="319">
        <f t="shared" si="3"/>
        <v>0</v>
      </c>
    </row>
    <row r="575" spans="1:8" ht="15.75" customHeight="1">
      <c r="A575" s="30"/>
      <c r="B575" s="188" t="s">
        <v>599</v>
      </c>
      <c r="C575" s="112" t="s">
        <v>96</v>
      </c>
      <c r="D575" s="624">
        <v>1</v>
      </c>
      <c r="E575" s="624">
        <v>1</v>
      </c>
      <c r="F575" s="625">
        <f t="shared" si="2"/>
        <v>0</v>
      </c>
      <c r="G575" s="114"/>
      <c r="H575" s="319">
        <f t="shared" si="3"/>
        <v>0</v>
      </c>
    </row>
    <row r="576" spans="1:8" ht="15.75" customHeight="1">
      <c r="A576" s="30"/>
      <c r="B576" s="188" t="s">
        <v>600</v>
      </c>
      <c r="C576" s="112" t="s">
        <v>96</v>
      </c>
      <c r="D576" s="624">
        <v>12</v>
      </c>
      <c r="E576" s="624">
        <v>12</v>
      </c>
      <c r="F576" s="625">
        <f t="shared" si="2"/>
        <v>0</v>
      </c>
      <c r="G576" s="114"/>
      <c r="H576" s="319">
        <f t="shared" si="3"/>
        <v>0</v>
      </c>
    </row>
    <row r="577" spans="1:8" ht="15">
      <c r="A577" s="30"/>
      <c r="B577" s="188" t="s">
        <v>601</v>
      </c>
      <c r="C577" s="112" t="s">
        <v>96</v>
      </c>
      <c r="D577" s="624">
        <v>1</v>
      </c>
      <c r="E577" s="624">
        <v>1</v>
      </c>
      <c r="F577" s="625">
        <f t="shared" si="2"/>
        <v>0</v>
      </c>
      <c r="G577" s="114"/>
      <c r="H577" s="319">
        <f t="shared" si="3"/>
        <v>0</v>
      </c>
    </row>
    <row r="578" spans="1:8" ht="28.5">
      <c r="A578" s="30"/>
      <c r="B578" s="188" t="s">
        <v>602</v>
      </c>
      <c r="C578" s="112" t="s">
        <v>96</v>
      </c>
      <c r="D578" s="624">
        <v>1</v>
      </c>
      <c r="E578" s="624">
        <v>1</v>
      </c>
      <c r="F578" s="625">
        <f t="shared" si="2"/>
        <v>0</v>
      </c>
      <c r="G578" s="114"/>
      <c r="H578" s="319">
        <f t="shared" si="3"/>
        <v>0</v>
      </c>
    </row>
    <row r="579" spans="1:8" ht="15">
      <c r="A579" s="30"/>
      <c r="B579" s="188" t="s">
        <v>603</v>
      </c>
      <c r="C579" s="112" t="s">
        <v>96</v>
      </c>
      <c r="D579" s="624">
        <v>31</v>
      </c>
      <c r="E579" s="624">
        <v>31</v>
      </c>
      <c r="F579" s="625">
        <f t="shared" si="2"/>
        <v>0</v>
      </c>
      <c r="G579" s="114"/>
      <c r="H579" s="319">
        <f t="shared" si="3"/>
        <v>0</v>
      </c>
    </row>
    <row r="580" spans="1:8" ht="15">
      <c r="A580" s="30"/>
      <c r="B580" s="188" t="s">
        <v>604</v>
      </c>
      <c r="C580" s="112" t="s">
        <v>96</v>
      </c>
      <c r="D580" s="624">
        <v>12</v>
      </c>
      <c r="E580" s="624">
        <v>12</v>
      </c>
      <c r="F580" s="625">
        <f t="shared" si="2"/>
        <v>0</v>
      </c>
      <c r="G580" s="114"/>
      <c r="H580" s="319">
        <f t="shared" si="3"/>
        <v>0</v>
      </c>
    </row>
    <row r="581" spans="1:8" ht="15">
      <c r="A581" s="30"/>
      <c r="B581" s="188" t="s">
        <v>605</v>
      </c>
      <c r="C581" s="112" t="s">
        <v>96</v>
      </c>
      <c r="D581" s="624">
        <v>2</v>
      </c>
      <c r="E581" s="624">
        <v>2</v>
      </c>
      <c r="F581" s="625">
        <f t="shared" si="2"/>
        <v>0</v>
      </c>
      <c r="G581" s="114"/>
      <c r="H581" s="319">
        <f t="shared" si="3"/>
        <v>0</v>
      </c>
    </row>
    <row r="582" spans="1:8" ht="15">
      <c r="A582" s="30"/>
      <c r="B582" s="188" t="s">
        <v>606</v>
      </c>
      <c r="C582" s="112" t="s">
        <v>96</v>
      </c>
      <c r="D582" s="624">
        <v>1</v>
      </c>
      <c r="E582" s="624">
        <v>1</v>
      </c>
      <c r="F582" s="625">
        <f t="shared" si="2"/>
        <v>0</v>
      </c>
      <c r="G582" s="114"/>
      <c r="H582" s="319">
        <f t="shared" si="3"/>
        <v>0</v>
      </c>
    </row>
    <row r="583" spans="1:8" ht="18" customHeight="1">
      <c r="A583" s="30"/>
      <c r="B583" s="188" t="s">
        <v>607</v>
      </c>
      <c r="C583" s="112" t="s">
        <v>96</v>
      </c>
      <c r="D583" s="624">
        <v>1</v>
      </c>
      <c r="E583" s="624">
        <v>1</v>
      </c>
      <c r="F583" s="625">
        <f t="shared" si="2"/>
        <v>0</v>
      </c>
      <c r="G583" s="114"/>
      <c r="H583" s="319">
        <f t="shared" si="3"/>
        <v>0</v>
      </c>
    </row>
    <row r="584" spans="1:8" ht="17.25" customHeight="1">
      <c r="A584" s="30"/>
      <c r="B584" s="188" t="s">
        <v>608</v>
      </c>
      <c r="C584" s="112" t="s">
        <v>96</v>
      </c>
      <c r="D584" s="624">
        <v>4</v>
      </c>
      <c r="E584" s="624">
        <v>4</v>
      </c>
      <c r="F584" s="625">
        <f t="shared" si="2"/>
        <v>0</v>
      </c>
      <c r="G584" s="114"/>
      <c r="H584" s="319">
        <f t="shared" si="3"/>
        <v>0</v>
      </c>
    </row>
    <row r="585" spans="1:8" ht="15">
      <c r="A585" s="30"/>
      <c r="B585" s="188" t="s">
        <v>609</v>
      </c>
      <c r="C585" s="112" t="s">
        <v>96</v>
      </c>
      <c r="D585" s="624">
        <v>13</v>
      </c>
      <c r="E585" s="624">
        <v>13</v>
      </c>
      <c r="F585" s="625">
        <f t="shared" si="2"/>
        <v>0</v>
      </c>
      <c r="G585" s="114"/>
      <c r="H585" s="319">
        <f t="shared" si="3"/>
        <v>0</v>
      </c>
    </row>
    <row r="586" spans="1:8" ht="15">
      <c r="A586" s="30"/>
      <c r="B586" s="188" t="s">
        <v>610</v>
      </c>
      <c r="C586" s="112" t="s">
        <v>96</v>
      </c>
      <c r="D586" s="624">
        <v>12</v>
      </c>
      <c r="E586" s="624">
        <v>12</v>
      </c>
      <c r="F586" s="625">
        <f t="shared" si="2"/>
        <v>0</v>
      </c>
      <c r="G586" s="114"/>
      <c r="H586" s="319">
        <f t="shared" si="3"/>
        <v>0</v>
      </c>
    </row>
    <row r="587" spans="1:8" ht="15">
      <c r="A587" s="30"/>
      <c r="B587" s="188" t="s">
        <v>611</v>
      </c>
      <c r="C587" s="112" t="s">
        <v>96</v>
      </c>
      <c r="D587" s="624">
        <v>5</v>
      </c>
      <c r="E587" s="624">
        <v>5</v>
      </c>
      <c r="F587" s="625">
        <f t="shared" si="2"/>
        <v>0</v>
      </c>
      <c r="G587" s="114"/>
      <c r="H587" s="319">
        <f t="shared" si="3"/>
        <v>0</v>
      </c>
    </row>
    <row r="588" spans="1:8" ht="15">
      <c r="A588" s="30"/>
      <c r="B588" s="188" t="s">
        <v>612</v>
      </c>
      <c r="C588" s="112" t="s">
        <v>96</v>
      </c>
      <c r="D588" s="624">
        <v>1</v>
      </c>
      <c r="E588" s="624">
        <v>1</v>
      </c>
      <c r="F588" s="625">
        <f t="shared" si="2"/>
        <v>0</v>
      </c>
      <c r="G588" s="114"/>
      <c r="H588" s="319">
        <f t="shared" si="3"/>
        <v>0</v>
      </c>
    </row>
    <row r="589" spans="1:8" ht="17.25" customHeight="1">
      <c r="A589" s="30"/>
      <c r="B589" s="188" t="s">
        <v>613</v>
      </c>
      <c r="C589" s="112" t="s">
        <v>96</v>
      </c>
      <c r="D589" s="624">
        <v>1</v>
      </c>
      <c r="E589" s="624">
        <v>1</v>
      </c>
      <c r="F589" s="625">
        <f t="shared" si="2"/>
        <v>0</v>
      </c>
      <c r="G589" s="114"/>
      <c r="H589" s="319">
        <f t="shared" si="3"/>
        <v>0</v>
      </c>
    </row>
    <row r="590" spans="1:8" ht="18" customHeight="1">
      <c r="A590" s="30"/>
      <c r="B590" s="188" t="s">
        <v>614</v>
      </c>
      <c r="C590" s="112" t="s">
        <v>96</v>
      </c>
      <c r="D590" s="624">
        <v>1</v>
      </c>
      <c r="E590" s="624">
        <v>1</v>
      </c>
      <c r="F590" s="625">
        <f t="shared" si="2"/>
        <v>0</v>
      </c>
      <c r="G590" s="114"/>
      <c r="H590" s="319">
        <f t="shared" si="3"/>
        <v>0</v>
      </c>
    </row>
    <row r="591" spans="1:8" ht="18" customHeight="1">
      <c r="A591" s="30"/>
      <c r="B591" s="188" t="s">
        <v>615</v>
      </c>
      <c r="C591" s="112" t="s">
        <v>96</v>
      </c>
      <c r="D591" s="624">
        <v>4</v>
      </c>
      <c r="E591" s="624">
        <v>4</v>
      </c>
      <c r="F591" s="625">
        <f t="shared" si="2"/>
        <v>0</v>
      </c>
      <c r="G591" s="114"/>
      <c r="H591" s="319">
        <f t="shared" si="3"/>
        <v>0</v>
      </c>
    </row>
    <row r="592" spans="1:8" ht="17.25" customHeight="1">
      <c r="A592" s="30"/>
      <c r="B592" s="188" t="s">
        <v>616</v>
      </c>
      <c r="C592" s="112" t="s">
        <v>96</v>
      </c>
      <c r="D592" s="624">
        <v>1</v>
      </c>
      <c r="E592" s="624">
        <v>1</v>
      </c>
      <c r="F592" s="625">
        <f t="shared" si="2"/>
        <v>0</v>
      </c>
      <c r="G592" s="114"/>
      <c r="H592" s="319">
        <f t="shared" si="3"/>
        <v>0</v>
      </c>
    </row>
    <row r="593" spans="1:8" ht="15">
      <c r="A593" s="30"/>
      <c r="B593" s="188" t="s">
        <v>617</v>
      </c>
      <c r="C593" s="112" t="s">
        <v>96</v>
      </c>
      <c r="D593" s="624">
        <v>16</v>
      </c>
      <c r="E593" s="624">
        <v>16</v>
      </c>
      <c r="F593" s="625">
        <f t="shared" si="2"/>
        <v>0</v>
      </c>
      <c r="G593" s="114"/>
      <c r="H593" s="319">
        <f t="shared" si="3"/>
        <v>0</v>
      </c>
    </row>
    <row r="594" spans="1:8" ht="15">
      <c r="A594" s="30"/>
      <c r="B594" s="188" t="s">
        <v>618</v>
      </c>
      <c r="C594" s="112" t="s">
        <v>96</v>
      </c>
      <c r="D594" s="624">
        <v>8</v>
      </c>
      <c r="E594" s="624">
        <v>8</v>
      </c>
      <c r="F594" s="625">
        <f t="shared" si="2"/>
        <v>0</v>
      </c>
      <c r="G594" s="114"/>
      <c r="H594" s="319">
        <f t="shared" si="3"/>
        <v>0</v>
      </c>
    </row>
    <row r="595" spans="1:8" ht="15">
      <c r="A595" s="30"/>
      <c r="B595" s="188" t="s">
        <v>619</v>
      </c>
      <c r="C595" s="112" t="s">
        <v>96</v>
      </c>
      <c r="D595" s="624">
        <v>2</v>
      </c>
      <c r="E595" s="624">
        <v>2</v>
      </c>
      <c r="F595" s="625">
        <f t="shared" si="2"/>
        <v>0</v>
      </c>
      <c r="G595" s="114"/>
      <c r="H595" s="319">
        <f t="shared" si="3"/>
        <v>0</v>
      </c>
    </row>
    <row r="596" spans="1:8" ht="15">
      <c r="A596" s="30"/>
      <c r="B596" s="188" t="s">
        <v>620</v>
      </c>
      <c r="C596" s="112" t="s">
        <v>96</v>
      </c>
      <c r="D596" s="624">
        <v>1</v>
      </c>
      <c r="E596" s="624">
        <v>1</v>
      </c>
      <c r="F596" s="625">
        <f t="shared" si="2"/>
        <v>0</v>
      </c>
      <c r="G596" s="114"/>
      <c r="H596" s="319">
        <f t="shared" si="3"/>
        <v>0</v>
      </c>
    </row>
    <row r="597" spans="1:8" ht="15">
      <c r="A597" s="30"/>
      <c r="B597" s="188" t="s">
        <v>621</v>
      </c>
      <c r="C597" s="112" t="s">
        <v>96</v>
      </c>
      <c r="D597" s="624">
        <v>3</v>
      </c>
      <c r="E597" s="624">
        <v>3</v>
      </c>
      <c r="F597" s="625">
        <f t="shared" si="2"/>
        <v>0</v>
      </c>
      <c r="G597" s="114"/>
      <c r="H597" s="319">
        <f t="shared" si="3"/>
        <v>0</v>
      </c>
    </row>
    <row r="598" spans="1:8" ht="15">
      <c r="A598" s="30"/>
      <c r="B598" s="188" t="s">
        <v>622</v>
      </c>
      <c r="C598" s="112" t="s">
        <v>96</v>
      </c>
      <c r="D598" s="624">
        <v>1</v>
      </c>
      <c r="E598" s="624">
        <v>1</v>
      </c>
      <c r="F598" s="625">
        <f aca="true" t="shared" si="4" ref="F598:F627">D598-E598</f>
        <v>0</v>
      </c>
      <c r="G598" s="114"/>
      <c r="H598" s="319">
        <f aca="true" t="shared" si="5" ref="H598:H627">F598*G598</f>
        <v>0</v>
      </c>
    </row>
    <row r="599" spans="1:8" ht="15">
      <c r="A599" s="30"/>
      <c r="B599" s="188" t="s">
        <v>623</v>
      </c>
      <c r="C599" s="112" t="s">
        <v>96</v>
      </c>
      <c r="D599" s="624">
        <v>2</v>
      </c>
      <c r="E599" s="624">
        <v>2</v>
      </c>
      <c r="F599" s="625">
        <f t="shared" si="4"/>
        <v>0</v>
      </c>
      <c r="G599" s="114"/>
      <c r="H599" s="319">
        <f t="shared" si="5"/>
        <v>0</v>
      </c>
    </row>
    <row r="600" spans="1:8" ht="17.25" customHeight="1">
      <c r="A600" s="30"/>
      <c r="B600" s="188" t="s">
        <v>624</v>
      </c>
      <c r="C600" s="112" t="s">
        <v>96</v>
      </c>
      <c r="D600" s="624">
        <v>4</v>
      </c>
      <c r="E600" s="624">
        <v>4</v>
      </c>
      <c r="F600" s="625">
        <f t="shared" si="4"/>
        <v>0</v>
      </c>
      <c r="G600" s="114"/>
      <c r="H600" s="319">
        <f t="shared" si="5"/>
        <v>0</v>
      </c>
    </row>
    <row r="601" spans="1:8" ht="18.75" customHeight="1">
      <c r="A601" s="30"/>
      <c r="B601" s="188" t="s">
        <v>625</v>
      </c>
      <c r="C601" s="112" t="s">
        <v>96</v>
      </c>
      <c r="D601" s="624">
        <v>1</v>
      </c>
      <c r="E601" s="624">
        <v>1</v>
      </c>
      <c r="F601" s="625">
        <f t="shared" si="4"/>
        <v>0</v>
      </c>
      <c r="G601" s="114"/>
      <c r="H601" s="319">
        <f t="shared" si="5"/>
        <v>0</v>
      </c>
    </row>
    <row r="602" spans="1:8" ht="18" customHeight="1">
      <c r="A602" s="30"/>
      <c r="B602" s="188" t="s">
        <v>626</v>
      </c>
      <c r="C602" s="112" t="s">
        <v>96</v>
      </c>
      <c r="D602" s="624">
        <v>3</v>
      </c>
      <c r="E602" s="624">
        <v>3</v>
      </c>
      <c r="F602" s="625">
        <f t="shared" si="4"/>
        <v>0</v>
      </c>
      <c r="G602" s="114"/>
      <c r="H602" s="319">
        <f t="shared" si="5"/>
        <v>0</v>
      </c>
    </row>
    <row r="603" spans="1:8" ht="15">
      <c r="A603" s="30"/>
      <c r="B603" s="188" t="s">
        <v>627</v>
      </c>
      <c r="C603" s="112" t="s">
        <v>96</v>
      </c>
      <c r="D603" s="624">
        <v>3</v>
      </c>
      <c r="E603" s="624">
        <v>3</v>
      </c>
      <c r="F603" s="625">
        <f t="shared" si="4"/>
        <v>0</v>
      </c>
      <c r="G603" s="114"/>
      <c r="H603" s="319">
        <f t="shared" si="5"/>
        <v>0</v>
      </c>
    </row>
    <row r="604" spans="1:8" ht="15">
      <c r="A604" s="30"/>
      <c r="B604" s="188" t="s">
        <v>628</v>
      </c>
      <c r="C604" s="112" t="s">
        <v>96</v>
      </c>
      <c r="D604" s="624">
        <v>15</v>
      </c>
      <c r="E604" s="624">
        <v>15</v>
      </c>
      <c r="F604" s="625">
        <f t="shared" si="4"/>
        <v>0</v>
      </c>
      <c r="G604" s="114"/>
      <c r="H604" s="319">
        <f t="shared" si="5"/>
        <v>0</v>
      </c>
    </row>
    <row r="605" spans="1:8" ht="15">
      <c r="A605" s="30"/>
      <c r="B605" s="188" t="s">
        <v>629</v>
      </c>
      <c r="C605" s="112" t="s">
        <v>96</v>
      </c>
      <c r="D605" s="624">
        <v>8</v>
      </c>
      <c r="E605" s="624">
        <v>8</v>
      </c>
      <c r="F605" s="625">
        <f t="shared" si="4"/>
        <v>0</v>
      </c>
      <c r="G605" s="114"/>
      <c r="H605" s="319">
        <f t="shared" si="5"/>
        <v>0</v>
      </c>
    </row>
    <row r="606" spans="1:8" ht="15">
      <c r="A606" s="30"/>
      <c r="B606" s="188" t="s">
        <v>630</v>
      </c>
      <c r="C606" s="112" t="s">
        <v>96</v>
      </c>
      <c r="D606" s="624">
        <v>1</v>
      </c>
      <c r="E606" s="624">
        <v>1</v>
      </c>
      <c r="F606" s="625">
        <f t="shared" si="4"/>
        <v>0</v>
      </c>
      <c r="G606" s="114"/>
      <c r="H606" s="319">
        <f t="shared" si="5"/>
        <v>0</v>
      </c>
    </row>
    <row r="607" spans="1:8" ht="15">
      <c r="A607" s="30"/>
      <c r="B607" s="188" t="s">
        <v>631</v>
      </c>
      <c r="C607" s="112" t="s">
        <v>96</v>
      </c>
      <c r="D607" s="624">
        <v>1</v>
      </c>
      <c r="E607" s="624">
        <v>1</v>
      </c>
      <c r="F607" s="625">
        <f t="shared" si="4"/>
        <v>0</v>
      </c>
      <c r="G607" s="114"/>
      <c r="H607" s="319">
        <f t="shared" si="5"/>
        <v>0</v>
      </c>
    </row>
    <row r="608" spans="1:8" ht="21.75" customHeight="1">
      <c r="A608" s="30"/>
      <c r="B608" s="188" t="s">
        <v>632</v>
      </c>
      <c r="C608" s="112" t="s">
        <v>96</v>
      </c>
      <c r="D608" s="624">
        <v>1</v>
      </c>
      <c r="E608" s="624">
        <v>1</v>
      </c>
      <c r="F608" s="625">
        <f t="shared" si="4"/>
        <v>0</v>
      </c>
      <c r="G608" s="114"/>
      <c r="H608" s="319">
        <f t="shared" si="5"/>
        <v>0</v>
      </c>
    </row>
    <row r="609" spans="1:8" ht="28.5">
      <c r="A609" s="30"/>
      <c r="B609" s="188" t="s">
        <v>633</v>
      </c>
      <c r="C609" s="112" t="s">
        <v>96</v>
      </c>
      <c r="D609" s="624">
        <v>1</v>
      </c>
      <c r="E609" s="624">
        <v>1</v>
      </c>
      <c r="F609" s="625">
        <f t="shared" si="4"/>
        <v>0</v>
      </c>
      <c r="G609" s="114"/>
      <c r="H609" s="319">
        <f t="shared" si="5"/>
        <v>0</v>
      </c>
    </row>
    <row r="610" spans="1:8" ht="28.5">
      <c r="A610" s="30"/>
      <c r="B610" s="188" t="s">
        <v>634</v>
      </c>
      <c r="C610" s="112" t="s">
        <v>96</v>
      </c>
      <c r="D610" s="624">
        <v>5</v>
      </c>
      <c r="E610" s="624">
        <v>5</v>
      </c>
      <c r="F610" s="625">
        <f t="shared" si="4"/>
        <v>0</v>
      </c>
      <c r="G610" s="114"/>
      <c r="H610" s="319">
        <f t="shared" si="5"/>
        <v>0</v>
      </c>
    </row>
    <row r="611" spans="1:8" ht="15">
      <c r="A611" s="30"/>
      <c r="B611" s="188" t="s">
        <v>635</v>
      </c>
      <c r="C611" s="112" t="s">
        <v>96</v>
      </c>
      <c r="D611" s="624">
        <v>2</v>
      </c>
      <c r="E611" s="624">
        <v>2</v>
      </c>
      <c r="F611" s="625">
        <f t="shared" si="4"/>
        <v>0</v>
      </c>
      <c r="G611" s="114"/>
      <c r="H611" s="319">
        <f t="shared" si="5"/>
        <v>0</v>
      </c>
    </row>
    <row r="612" spans="1:8" ht="15">
      <c r="A612" s="30"/>
      <c r="B612" s="188" t="s">
        <v>636</v>
      </c>
      <c r="C612" s="112" t="s">
        <v>96</v>
      </c>
      <c r="D612" s="624">
        <v>10</v>
      </c>
      <c r="E612" s="624">
        <v>10</v>
      </c>
      <c r="F612" s="625">
        <f t="shared" si="4"/>
        <v>0</v>
      </c>
      <c r="G612" s="114"/>
      <c r="H612" s="319">
        <f t="shared" si="5"/>
        <v>0</v>
      </c>
    </row>
    <row r="613" spans="1:8" ht="15">
      <c r="A613" s="30"/>
      <c r="B613" s="188" t="s">
        <v>637</v>
      </c>
      <c r="C613" s="112" t="s">
        <v>96</v>
      </c>
      <c r="D613" s="624">
        <v>3</v>
      </c>
      <c r="E613" s="624">
        <v>3</v>
      </c>
      <c r="F613" s="625">
        <f t="shared" si="4"/>
        <v>0</v>
      </c>
      <c r="G613" s="114"/>
      <c r="H613" s="319">
        <f t="shared" si="5"/>
        <v>0</v>
      </c>
    </row>
    <row r="614" spans="1:8" ht="15">
      <c r="A614" s="30"/>
      <c r="B614" s="188" t="s">
        <v>638</v>
      </c>
      <c r="C614" s="112" t="s">
        <v>96</v>
      </c>
      <c r="D614" s="624">
        <v>1</v>
      </c>
      <c r="E614" s="624">
        <v>1</v>
      </c>
      <c r="F614" s="625">
        <f t="shared" si="4"/>
        <v>0</v>
      </c>
      <c r="G614" s="114"/>
      <c r="H614" s="319">
        <f t="shared" si="5"/>
        <v>0</v>
      </c>
    </row>
    <row r="615" spans="1:8" ht="28.5">
      <c r="A615" s="30"/>
      <c r="B615" s="188" t="s">
        <v>639</v>
      </c>
      <c r="C615" s="112" t="s">
        <v>96</v>
      </c>
      <c r="D615" s="624">
        <v>3</v>
      </c>
      <c r="E615" s="624">
        <v>3</v>
      </c>
      <c r="F615" s="625">
        <f t="shared" si="4"/>
        <v>0</v>
      </c>
      <c r="G615" s="114"/>
      <c r="H615" s="319">
        <f t="shared" si="5"/>
        <v>0</v>
      </c>
    </row>
    <row r="616" spans="1:8" ht="15">
      <c r="A616" s="30"/>
      <c r="B616" s="188" t="s">
        <v>640</v>
      </c>
      <c r="C616" s="112" t="s">
        <v>96</v>
      </c>
      <c r="D616" s="624">
        <v>5</v>
      </c>
      <c r="E616" s="624">
        <v>5</v>
      </c>
      <c r="F616" s="625">
        <f t="shared" si="4"/>
        <v>0</v>
      </c>
      <c r="G616" s="114"/>
      <c r="H616" s="319">
        <f t="shared" si="5"/>
        <v>0</v>
      </c>
    </row>
    <row r="617" spans="1:8" ht="15">
      <c r="A617" s="30"/>
      <c r="B617" s="188" t="s">
        <v>641</v>
      </c>
      <c r="C617" s="112" t="s">
        <v>96</v>
      </c>
      <c r="D617" s="624">
        <v>2</v>
      </c>
      <c r="E617" s="624">
        <v>2</v>
      </c>
      <c r="F617" s="625">
        <f t="shared" si="4"/>
        <v>0</v>
      </c>
      <c r="G617" s="114"/>
      <c r="H617" s="319">
        <f t="shared" si="5"/>
        <v>0</v>
      </c>
    </row>
    <row r="618" spans="1:8" ht="15">
      <c r="A618" s="30"/>
      <c r="B618" s="188" t="s">
        <v>642</v>
      </c>
      <c r="C618" s="112" t="s">
        <v>96</v>
      </c>
      <c r="D618" s="624">
        <v>1</v>
      </c>
      <c r="E618" s="624">
        <v>1</v>
      </c>
      <c r="F618" s="625">
        <f t="shared" si="4"/>
        <v>0</v>
      </c>
      <c r="G618" s="114"/>
      <c r="H618" s="319">
        <f t="shared" si="5"/>
        <v>0</v>
      </c>
    </row>
    <row r="619" spans="1:8" ht="28.5">
      <c r="A619" s="30"/>
      <c r="B619" s="188" t="s">
        <v>643</v>
      </c>
      <c r="C619" s="112" t="s">
        <v>96</v>
      </c>
      <c r="D619" s="624">
        <v>1</v>
      </c>
      <c r="E619" s="624">
        <v>1</v>
      </c>
      <c r="F619" s="625">
        <f t="shared" si="4"/>
        <v>0</v>
      </c>
      <c r="G619" s="114"/>
      <c r="H619" s="319">
        <f t="shared" si="5"/>
        <v>0</v>
      </c>
    </row>
    <row r="620" spans="1:8" ht="15">
      <c r="A620" s="30"/>
      <c r="B620" s="188" t="s">
        <v>644</v>
      </c>
      <c r="C620" s="112" t="s">
        <v>96</v>
      </c>
      <c r="D620" s="624">
        <v>3</v>
      </c>
      <c r="E620" s="624">
        <v>3</v>
      </c>
      <c r="F620" s="625">
        <f t="shared" si="4"/>
        <v>0</v>
      </c>
      <c r="G620" s="114"/>
      <c r="H620" s="319">
        <f t="shared" si="5"/>
        <v>0</v>
      </c>
    </row>
    <row r="621" spans="1:8" ht="15">
      <c r="A621" s="30"/>
      <c r="B621" s="188" t="s">
        <v>645</v>
      </c>
      <c r="C621" s="112" t="s">
        <v>96</v>
      </c>
      <c r="D621" s="624">
        <v>4</v>
      </c>
      <c r="E621" s="624">
        <v>4</v>
      </c>
      <c r="F621" s="625">
        <f t="shared" si="4"/>
        <v>0</v>
      </c>
      <c r="G621" s="114"/>
      <c r="H621" s="319">
        <f t="shared" si="5"/>
        <v>0</v>
      </c>
    </row>
    <row r="622" spans="1:8" ht="15">
      <c r="A622" s="30"/>
      <c r="B622" s="188" t="s">
        <v>646</v>
      </c>
      <c r="C622" s="112" t="s">
        <v>96</v>
      </c>
      <c r="D622" s="624">
        <v>1</v>
      </c>
      <c r="E622" s="624">
        <v>1</v>
      </c>
      <c r="F622" s="625">
        <f t="shared" si="4"/>
        <v>0</v>
      </c>
      <c r="G622" s="114"/>
      <c r="H622" s="319">
        <f t="shared" si="5"/>
        <v>0</v>
      </c>
    </row>
    <row r="623" spans="1:8" ht="15">
      <c r="A623" s="30"/>
      <c r="B623" s="188" t="s">
        <v>647</v>
      </c>
      <c r="C623" s="112" t="s">
        <v>96</v>
      </c>
      <c r="D623" s="624">
        <v>1</v>
      </c>
      <c r="E623" s="624">
        <v>1</v>
      </c>
      <c r="F623" s="625">
        <f t="shared" si="4"/>
        <v>0</v>
      </c>
      <c r="G623" s="114"/>
      <c r="H623" s="319">
        <f t="shared" si="5"/>
        <v>0</v>
      </c>
    </row>
    <row r="624" spans="1:8" ht="28.5">
      <c r="A624" s="30"/>
      <c r="B624" s="188" t="s">
        <v>648</v>
      </c>
      <c r="C624" s="112" t="s">
        <v>96</v>
      </c>
      <c r="D624" s="624">
        <v>3</v>
      </c>
      <c r="E624" s="624">
        <v>3</v>
      </c>
      <c r="F624" s="625">
        <f t="shared" si="4"/>
        <v>0</v>
      </c>
      <c r="G624" s="114"/>
      <c r="H624" s="319">
        <f t="shared" si="5"/>
        <v>0</v>
      </c>
    </row>
    <row r="625" spans="1:8" ht="15">
      <c r="A625" s="30"/>
      <c r="B625" s="188" t="s">
        <v>649</v>
      </c>
      <c r="C625" s="112" t="s">
        <v>96</v>
      </c>
      <c r="D625" s="624">
        <v>1</v>
      </c>
      <c r="E625" s="624">
        <v>1</v>
      </c>
      <c r="F625" s="625">
        <f t="shared" si="4"/>
        <v>0</v>
      </c>
      <c r="G625" s="114"/>
      <c r="H625" s="319">
        <f t="shared" si="5"/>
        <v>0</v>
      </c>
    </row>
    <row r="626" spans="1:8" ht="28.5">
      <c r="A626" s="30"/>
      <c r="B626" s="188" t="s">
        <v>650</v>
      </c>
      <c r="C626" s="112" t="s">
        <v>96</v>
      </c>
      <c r="D626" s="624">
        <v>4</v>
      </c>
      <c r="E626" s="624">
        <v>4</v>
      </c>
      <c r="F626" s="625">
        <f t="shared" si="4"/>
        <v>0</v>
      </c>
      <c r="G626" s="114"/>
      <c r="H626" s="319">
        <f t="shared" si="5"/>
        <v>0</v>
      </c>
    </row>
    <row r="627" spans="1:8" ht="15">
      <c r="A627" s="30"/>
      <c r="B627" s="188" t="s">
        <v>651</v>
      </c>
      <c r="C627" s="112" t="s">
        <v>96</v>
      </c>
      <c r="D627" s="624">
        <v>324</v>
      </c>
      <c r="E627" s="624">
        <v>324</v>
      </c>
      <c r="F627" s="625">
        <f t="shared" si="4"/>
        <v>0</v>
      </c>
      <c r="G627" s="114"/>
      <c r="H627" s="319">
        <f t="shared" si="5"/>
        <v>0</v>
      </c>
    </row>
    <row r="628" spans="1:7" ht="15">
      <c r="A628" s="30"/>
      <c r="B628" s="30"/>
      <c r="C628" s="184"/>
      <c r="D628" s="641"/>
      <c r="E628" s="642"/>
      <c r="F628" s="643"/>
      <c r="G628" s="185"/>
    </row>
    <row r="629" spans="1:7" ht="15">
      <c r="A629" s="30" t="s">
        <v>652</v>
      </c>
      <c r="B629" s="199" t="s">
        <v>653</v>
      </c>
      <c r="C629" s="184"/>
      <c r="D629" s="641"/>
      <c r="E629" s="642"/>
      <c r="F629" s="643"/>
      <c r="G629" s="185"/>
    </row>
    <row r="630" spans="1:8" ht="15">
      <c r="A630" s="30"/>
      <c r="B630" s="188" t="s">
        <v>654</v>
      </c>
      <c r="C630" s="112" t="s">
        <v>61</v>
      </c>
      <c r="D630" s="624">
        <v>206.5</v>
      </c>
      <c r="E630" s="624">
        <v>206.5</v>
      </c>
      <c r="F630" s="625">
        <f>D630-E630</f>
        <v>0</v>
      </c>
      <c r="G630" s="116"/>
      <c r="H630" s="319">
        <f>F630*G630</f>
        <v>0</v>
      </c>
    </row>
    <row r="631" spans="1:7" ht="15">
      <c r="A631" s="30"/>
      <c r="B631" s="30"/>
      <c r="C631" s="184"/>
      <c r="D631" s="641"/>
      <c r="E631" s="642"/>
      <c r="F631" s="643"/>
      <c r="G631" s="185"/>
    </row>
    <row r="632" spans="1:7" ht="15">
      <c r="A632" s="30" t="s">
        <v>655</v>
      </c>
      <c r="B632" s="187" t="s">
        <v>656</v>
      </c>
      <c r="C632" s="184"/>
      <c r="D632" s="641"/>
      <c r="E632" s="642"/>
      <c r="F632" s="643"/>
      <c r="G632" s="185"/>
    </row>
    <row r="633" spans="1:8" ht="15">
      <c r="A633" s="30"/>
      <c r="B633" s="188" t="s">
        <v>657</v>
      </c>
      <c r="C633" s="112" t="s">
        <v>96</v>
      </c>
      <c r="D633" s="624">
        <v>22</v>
      </c>
      <c r="E633" s="624">
        <v>22</v>
      </c>
      <c r="F633" s="625">
        <f aca="true" t="shared" si="6" ref="F633:F665">D633-E633</f>
        <v>0</v>
      </c>
      <c r="G633" s="114"/>
      <c r="H633" s="319">
        <f aca="true" t="shared" si="7" ref="H633:H665">F633*G633</f>
        <v>0</v>
      </c>
    </row>
    <row r="634" spans="1:8" ht="28.5">
      <c r="A634" s="30"/>
      <c r="B634" s="188" t="s">
        <v>658</v>
      </c>
      <c r="C634" s="112" t="s">
        <v>96</v>
      </c>
      <c r="D634" s="624">
        <v>18</v>
      </c>
      <c r="E634" s="624">
        <v>18</v>
      </c>
      <c r="F634" s="625">
        <f t="shared" si="6"/>
        <v>0</v>
      </c>
      <c r="G634" s="114"/>
      <c r="H634" s="319">
        <f t="shared" si="7"/>
        <v>0</v>
      </c>
    </row>
    <row r="635" spans="1:8" ht="15">
      <c r="A635" s="30"/>
      <c r="B635" s="188" t="s">
        <v>659</v>
      </c>
      <c r="C635" s="112" t="s">
        <v>96</v>
      </c>
      <c r="D635" s="624">
        <v>69</v>
      </c>
      <c r="E635" s="624">
        <v>69</v>
      </c>
      <c r="F635" s="625">
        <f t="shared" si="6"/>
        <v>0</v>
      </c>
      <c r="G635" s="114"/>
      <c r="H635" s="319">
        <f t="shared" si="7"/>
        <v>0</v>
      </c>
    </row>
    <row r="636" spans="1:8" ht="28.5">
      <c r="A636" s="30"/>
      <c r="B636" s="188" t="s">
        <v>660</v>
      </c>
      <c r="C636" s="112" t="s">
        <v>96</v>
      </c>
      <c r="D636" s="624">
        <v>62</v>
      </c>
      <c r="E636" s="624">
        <v>62</v>
      </c>
      <c r="F636" s="625">
        <f t="shared" si="6"/>
        <v>0</v>
      </c>
      <c r="G636" s="114"/>
      <c r="H636" s="319">
        <f t="shared" si="7"/>
        <v>0</v>
      </c>
    </row>
    <row r="637" spans="1:8" ht="28.5">
      <c r="A637" s="30"/>
      <c r="B637" s="188" t="s">
        <v>661</v>
      </c>
      <c r="C637" s="112" t="s">
        <v>96</v>
      </c>
      <c r="D637" s="624">
        <v>1</v>
      </c>
      <c r="E637" s="624">
        <v>1</v>
      </c>
      <c r="F637" s="625">
        <f t="shared" si="6"/>
        <v>0</v>
      </c>
      <c r="G637" s="114"/>
      <c r="H637" s="319">
        <f t="shared" si="7"/>
        <v>0</v>
      </c>
    </row>
    <row r="638" spans="1:8" ht="28.5">
      <c r="A638" s="30"/>
      <c r="B638" s="188" t="s">
        <v>662</v>
      </c>
      <c r="C638" s="112" t="s">
        <v>96</v>
      </c>
      <c r="D638" s="624">
        <v>162</v>
      </c>
      <c r="E638" s="624">
        <v>162</v>
      </c>
      <c r="F638" s="625">
        <f t="shared" si="6"/>
        <v>0</v>
      </c>
      <c r="G638" s="114"/>
      <c r="H638" s="319">
        <f t="shared" si="7"/>
        <v>0</v>
      </c>
    </row>
    <row r="639" spans="1:8" ht="28.5">
      <c r="A639" s="30"/>
      <c r="B639" s="188" t="s">
        <v>663</v>
      </c>
      <c r="C639" s="112" t="s">
        <v>96</v>
      </c>
      <c r="D639" s="624">
        <v>162</v>
      </c>
      <c r="E639" s="624">
        <v>162</v>
      </c>
      <c r="F639" s="625">
        <f t="shared" si="6"/>
        <v>0</v>
      </c>
      <c r="G639" s="114"/>
      <c r="H639" s="319">
        <f t="shared" si="7"/>
        <v>0</v>
      </c>
    </row>
    <row r="640" spans="1:8" ht="15">
      <c r="A640" s="30"/>
      <c r="B640" s="188" t="s">
        <v>664</v>
      </c>
      <c r="C640" s="112" t="s">
        <v>304</v>
      </c>
      <c r="D640" s="624">
        <v>308.3</v>
      </c>
      <c r="E640" s="624">
        <v>308.3</v>
      </c>
      <c r="F640" s="625">
        <f t="shared" si="6"/>
        <v>0</v>
      </c>
      <c r="G640" s="114"/>
      <c r="H640" s="319">
        <f t="shared" si="7"/>
        <v>0</v>
      </c>
    </row>
    <row r="641" spans="1:8" ht="15">
      <c r="A641" s="30"/>
      <c r="B641" s="188" t="s">
        <v>665</v>
      </c>
      <c r="C641" s="112" t="s">
        <v>96</v>
      </c>
      <c r="D641" s="624">
        <v>50</v>
      </c>
      <c r="E641" s="624">
        <v>50</v>
      </c>
      <c r="F641" s="625">
        <f t="shared" si="6"/>
        <v>0</v>
      </c>
      <c r="G641" s="114"/>
      <c r="H641" s="319">
        <f t="shared" si="7"/>
        <v>0</v>
      </c>
    </row>
    <row r="642" spans="1:8" ht="15">
      <c r="A642" s="30"/>
      <c r="B642" s="188" t="s">
        <v>666</v>
      </c>
      <c r="C642" s="112" t="s">
        <v>96</v>
      </c>
      <c r="D642" s="624">
        <v>784</v>
      </c>
      <c r="E642" s="624">
        <v>784</v>
      </c>
      <c r="F642" s="625">
        <f t="shared" si="6"/>
        <v>0</v>
      </c>
      <c r="G642" s="114"/>
      <c r="H642" s="319">
        <f t="shared" si="7"/>
        <v>0</v>
      </c>
    </row>
    <row r="643" spans="1:8" ht="15">
      <c r="A643" s="30"/>
      <c r="B643" s="188" t="s">
        <v>667</v>
      </c>
      <c r="C643" s="112" t="s">
        <v>96</v>
      </c>
      <c r="D643" s="624">
        <v>12</v>
      </c>
      <c r="E643" s="624">
        <v>12</v>
      </c>
      <c r="F643" s="625">
        <f t="shared" si="6"/>
        <v>0</v>
      </c>
      <c r="G643" s="114"/>
      <c r="H643" s="319">
        <f t="shared" si="7"/>
        <v>0</v>
      </c>
    </row>
    <row r="644" spans="1:8" ht="28.5">
      <c r="A644" s="30"/>
      <c r="B644" s="188" t="s">
        <v>668</v>
      </c>
      <c r="C644" s="112" t="s">
        <v>96</v>
      </c>
      <c r="D644" s="624">
        <v>13</v>
      </c>
      <c r="E644" s="624">
        <v>13</v>
      </c>
      <c r="F644" s="625">
        <f t="shared" si="6"/>
        <v>0</v>
      </c>
      <c r="G644" s="114"/>
      <c r="H644" s="319">
        <f t="shared" si="7"/>
        <v>0</v>
      </c>
    </row>
    <row r="645" spans="1:8" ht="15">
      <c r="A645" s="30"/>
      <c r="B645" s="188" t="s">
        <v>669</v>
      </c>
      <c r="C645" s="112" t="s">
        <v>96</v>
      </c>
      <c r="D645" s="624">
        <v>36</v>
      </c>
      <c r="E645" s="624">
        <v>36</v>
      </c>
      <c r="F645" s="625">
        <f t="shared" si="6"/>
        <v>0</v>
      </c>
      <c r="G645" s="114"/>
      <c r="H645" s="319">
        <f t="shared" si="7"/>
        <v>0</v>
      </c>
    </row>
    <row r="646" spans="1:8" ht="15">
      <c r="A646" s="30"/>
      <c r="B646" s="188" t="s">
        <v>670</v>
      </c>
      <c r="C646" s="112" t="s">
        <v>96</v>
      </c>
      <c r="D646" s="624">
        <v>20</v>
      </c>
      <c r="E646" s="624">
        <v>20</v>
      </c>
      <c r="F646" s="625">
        <f t="shared" si="6"/>
        <v>0</v>
      </c>
      <c r="G646" s="114"/>
      <c r="H646" s="319">
        <f t="shared" si="7"/>
        <v>0</v>
      </c>
    </row>
    <row r="647" spans="1:8" ht="28.5">
      <c r="A647" s="30"/>
      <c r="B647" s="188" t="s">
        <v>671</v>
      </c>
      <c r="C647" s="112" t="s">
        <v>96</v>
      </c>
      <c r="D647" s="624">
        <v>2</v>
      </c>
      <c r="E647" s="624">
        <v>2</v>
      </c>
      <c r="F647" s="625">
        <f t="shared" si="6"/>
        <v>0</v>
      </c>
      <c r="G647" s="114"/>
      <c r="H647" s="319">
        <f t="shared" si="7"/>
        <v>0</v>
      </c>
    </row>
    <row r="648" spans="1:8" ht="15">
      <c r="A648" s="30"/>
      <c r="B648" s="188" t="s">
        <v>672</v>
      </c>
      <c r="C648" s="112" t="s">
        <v>96</v>
      </c>
      <c r="D648" s="624">
        <v>95</v>
      </c>
      <c r="E648" s="624">
        <v>95</v>
      </c>
      <c r="F648" s="625">
        <f t="shared" si="6"/>
        <v>0</v>
      </c>
      <c r="G648" s="114"/>
      <c r="H648" s="319">
        <f t="shared" si="7"/>
        <v>0</v>
      </c>
    </row>
    <row r="649" spans="1:8" ht="15">
      <c r="A649" s="30"/>
      <c r="B649" s="188" t="s">
        <v>673</v>
      </c>
      <c r="C649" s="112" t="s">
        <v>96</v>
      </c>
      <c r="D649" s="624">
        <v>20</v>
      </c>
      <c r="E649" s="624">
        <v>20</v>
      </c>
      <c r="F649" s="625">
        <f t="shared" si="6"/>
        <v>0</v>
      </c>
      <c r="G649" s="114"/>
      <c r="H649" s="319">
        <f t="shared" si="7"/>
        <v>0</v>
      </c>
    </row>
    <row r="650" spans="1:8" ht="28.5">
      <c r="A650" s="30"/>
      <c r="B650" s="188" t="s">
        <v>674</v>
      </c>
      <c r="C650" s="112" t="s">
        <v>96</v>
      </c>
      <c r="D650" s="624">
        <v>3</v>
      </c>
      <c r="E650" s="624">
        <v>3</v>
      </c>
      <c r="F650" s="625">
        <f t="shared" si="6"/>
        <v>0</v>
      </c>
      <c r="G650" s="114"/>
      <c r="H650" s="319">
        <f t="shared" si="7"/>
        <v>0</v>
      </c>
    </row>
    <row r="651" spans="1:8" ht="15">
      <c r="A651" s="30"/>
      <c r="B651" s="188" t="s">
        <v>675</v>
      </c>
      <c r="C651" s="112" t="s">
        <v>96</v>
      </c>
      <c r="D651" s="624">
        <v>87</v>
      </c>
      <c r="E651" s="624">
        <v>87</v>
      </c>
      <c r="F651" s="625">
        <f t="shared" si="6"/>
        <v>0</v>
      </c>
      <c r="G651" s="114"/>
      <c r="H651" s="319">
        <f t="shared" si="7"/>
        <v>0</v>
      </c>
    </row>
    <row r="652" spans="1:8" ht="15">
      <c r="A652" s="30"/>
      <c r="B652" s="188" t="s">
        <v>676</v>
      </c>
      <c r="C652" s="112" t="s">
        <v>96</v>
      </c>
      <c r="D652" s="624">
        <v>20</v>
      </c>
      <c r="E652" s="624">
        <v>20</v>
      </c>
      <c r="F652" s="625">
        <f t="shared" si="6"/>
        <v>0</v>
      </c>
      <c r="G652" s="114"/>
      <c r="H652" s="319">
        <f t="shared" si="7"/>
        <v>0</v>
      </c>
    </row>
    <row r="653" spans="1:8" ht="28.5">
      <c r="A653" s="30"/>
      <c r="B653" s="188" t="s">
        <v>677</v>
      </c>
      <c r="C653" s="112" t="s">
        <v>96</v>
      </c>
      <c r="D653" s="624">
        <v>14</v>
      </c>
      <c r="E653" s="624">
        <v>14</v>
      </c>
      <c r="F653" s="625">
        <f t="shared" si="6"/>
        <v>0</v>
      </c>
      <c r="G653" s="114"/>
      <c r="H653" s="319">
        <f t="shared" si="7"/>
        <v>0</v>
      </c>
    </row>
    <row r="654" spans="1:8" ht="15">
      <c r="A654" s="30"/>
      <c r="B654" s="188" t="s">
        <v>678</v>
      </c>
      <c r="C654" s="112" t="s">
        <v>96</v>
      </c>
      <c r="D654" s="624">
        <v>72</v>
      </c>
      <c r="E654" s="624">
        <v>72</v>
      </c>
      <c r="F654" s="625">
        <f t="shared" si="6"/>
        <v>0</v>
      </c>
      <c r="G654" s="114"/>
      <c r="H654" s="319">
        <f t="shared" si="7"/>
        <v>0</v>
      </c>
    </row>
    <row r="655" spans="1:8" ht="28.5">
      <c r="A655" s="30"/>
      <c r="B655" s="188" t="s">
        <v>679</v>
      </c>
      <c r="C655" s="112" t="s">
        <v>96</v>
      </c>
      <c r="D655" s="624">
        <v>12</v>
      </c>
      <c r="E655" s="624">
        <v>12</v>
      </c>
      <c r="F655" s="625">
        <f t="shared" si="6"/>
        <v>0</v>
      </c>
      <c r="G655" s="114"/>
      <c r="H655" s="319">
        <f t="shared" si="7"/>
        <v>0</v>
      </c>
    </row>
    <row r="656" spans="1:8" ht="28.5">
      <c r="A656" s="30"/>
      <c r="B656" s="188" t="s">
        <v>680</v>
      </c>
      <c r="C656" s="112" t="s">
        <v>96</v>
      </c>
      <c r="D656" s="624">
        <v>9</v>
      </c>
      <c r="E656" s="624">
        <v>9</v>
      </c>
      <c r="F656" s="625">
        <f t="shared" si="6"/>
        <v>0</v>
      </c>
      <c r="G656" s="114"/>
      <c r="H656" s="319">
        <f t="shared" si="7"/>
        <v>0</v>
      </c>
    </row>
    <row r="657" spans="1:8" ht="15">
      <c r="A657" s="30"/>
      <c r="B657" s="188" t="s">
        <v>681</v>
      </c>
      <c r="C657" s="112" t="s">
        <v>96</v>
      </c>
      <c r="D657" s="624">
        <v>34</v>
      </c>
      <c r="E657" s="624">
        <v>34</v>
      </c>
      <c r="F657" s="625">
        <f t="shared" si="6"/>
        <v>0</v>
      </c>
      <c r="G657" s="114"/>
      <c r="H657" s="319">
        <f t="shared" si="7"/>
        <v>0</v>
      </c>
    </row>
    <row r="658" spans="1:8" ht="28.5">
      <c r="A658" s="30"/>
      <c r="B658" s="188" t="s">
        <v>682</v>
      </c>
      <c r="C658" s="112" t="s">
        <v>96</v>
      </c>
      <c r="D658" s="624">
        <v>8</v>
      </c>
      <c r="E658" s="624">
        <v>8</v>
      </c>
      <c r="F658" s="625">
        <f t="shared" si="6"/>
        <v>0</v>
      </c>
      <c r="G658" s="114"/>
      <c r="H658" s="319">
        <f t="shared" si="7"/>
        <v>0</v>
      </c>
    </row>
    <row r="659" spans="1:8" ht="15">
      <c r="A659" s="30"/>
      <c r="B659" s="188" t="s">
        <v>683</v>
      </c>
      <c r="C659" s="112" t="s">
        <v>96</v>
      </c>
      <c r="D659" s="624">
        <v>22</v>
      </c>
      <c r="E659" s="624">
        <v>22</v>
      </c>
      <c r="F659" s="625">
        <f t="shared" si="6"/>
        <v>0</v>
      </c>
      <c r="G659" s="114"/>
      <c r="H659" s="319">
        <f t="shared" si="7"/>
        <v>0</v>
      </c>
    </row>
    <row r="660" spans="1:8" ht="28.5">
      <c r="A660" s="30"/>
      <c r="B660" s="188" t="s">
        <v>684</v>
      </c>
      <c r="C660" s="112" t="s">
        <v>96</v>
      </c>
      <c r="D660" s="624">
        <v>4</v>
      </c>
      <c r="E660" s="624">
        <v>4</v>
      </c>
      <c r="F660" s="625">
        <f t="shared" si="6"/>
        <v>0</v>
      </c>
      <c r="G660" s="114"/>
      <c r="H660" s="319">
        <f t="shared" si="7"/>
        <v>0</v>
      </c>
    </row>
    <row r="661" spans="1:8" ht="28.5">
      <c r="A661" s="30"/>
      <c r="B661" s="188" t="s">
        <v>685</v>
      </c>
      <c r="C661" s="112" t="s">
        <v>96</v>
      </c>
      <c r="D661" s="624">
        <v>3</v>
      </c>
      <c r="E661" s="624">
        <v>3</v>
      </c>
      <c r="F661" s="625">
        <f t="shared" si="6"/>
        <v>0</v>
      </c>
      <c r="G661" s="114"/>
      <c r="H661" s="319">
        <f t="shared" si="7"/>
        <v>0</v>
      </c>
    </row>
    <row r="662" spans="1:8" ht="15">
      <c r="A662" s="30"/>
      <c r="B662" s="188" t="s">
        <v>686</v>
      </c>
      <c r="C662" s="112" t="s">
        <v>96</v>
      </c>
      <c r="D662" s="624">
        <v>4</v>
      </c>
      <c r="E662" s="624">
        <v>4</v>
      </c>
      <c r="F662" s="625">
        <f t="shared" si="6"/>
        <v>0</v>
      </c>
      <c r="G662" s="114"/>
      <c r="H662" s="319">
        <f t="shared" si="7"/>
        <v>0</v>
      </c>
    </row>
    <row r="663" spans="1:8" ht="28.5">
      <c r="A663" s="30"/>
      <c r="B663" s="188" t="s">
        <v>687</v>
      </c>
      <c r="C663" s="112" t="s">
        <v>96</v>
      </c>
      <c r="D663" s="624">
        <v>3</v>
      </c>
      <c r="E663" s="624">
        <v>3</v>
      </c>
      <c r="F663" s="625">
        <f t="shared" si="6"/>
        <v>0</v>
      </c>
      <c r="G663" s="114"/>
      <c r="H663" s="319">
        <f t="shared" si="7"/>
        <v>0</v>
      </c>
    </row>
    <row r="664" spans="1:8" ht="28.5">
      <c r="A664" s="30"/>
      <c r="B664" s="188" t="s">
        <v>688</v>
      </c>
      <c r="C664" s="112" t="s">
        <v>96</v>
      </c>
      <c r="D664" s="624">
        <v>1</v>
      </c>
      <c r="E664" s="624">
        <v>1</v>
      </c>
      <c r="F664" s="625">
        <f t="shared" si="6"/>
        <v>0</v>
      </c>
      <c r="G664" s="114"/>
      <c r="H664" s="319">
        <f t="shared" si="7"/>
        <v>0</v>
      </c>
    </row>
    <row r="665" spans="1:8" ht="28.5">
      <c r="A665" s="30"/>
      <c r="B665" s="188" t="s">
        <v>689</v>
      </c>
      <c r="C665" s="112" t="s">
        <v>96</v>
      </c>
      <c r="D665" s="624">
        <v>3</v>
      </c>
      <c r="E665" s="624">
        <v>3</v>
      </c>
      <c r="F665" s="625">
        <f t="shared" si="6"/>
        <v>0</v>
      </c>
      <c r="G665" s="114"/>
      <c r="H665" s="319">
        <f t="shared" si="7"/>
        <v>0</v>
      </c>
    </row>
    <row r="666" spans="1:7" ht="15">
      <c r="A666" s="30"/>
      <c r="B666" s="30"/>
      <c r="C666" s="184"/>
      <c r="D666" s="641"/>
      <c r="E666" s="642"/>
      <c r="F666" s="643"/>
      <c r="G666" s="185"/>
    </row>
    <row r="667" spans="1:7" ht="15">
      <c r="A667" s="30" t="s">
        <v>690</v>
      </c>
      <c r="B667" s="199" t="s">
        <v>691</v>
      </c>
      <c r="C667" s="184"/>
      <c r="D667" s="641"/>
      <c r="E667" s="642"/>
      <c r="F667" s="643"/>
      <c r="G667" s="185"/>
    </row>
    <row r="668" spans="1:8" ht="15">
      <c r="A668" s="30"/>
      <c r="B668" s="188" t="s">
        <v>692</v>
      </c>
      <c r="C668" s="112" t="s">
        <v>96</v>
      </c>
      <c r="D668" s="200">
        <v>162</v>
      </c>
      <c r="E668" s="200">
        <v>162</v>
      </c>
      <c r="F668" s="625">
        <f>D668-E668</f>
        <v>0</v>
      </c>
      <c r="G668" s="114"/>
      <c r="H668" s="319">
        <f>F668*G668</f>
        <v>0</v>
      </c>
    </row>
    <row r="669" spans="1:7" ht="15">
      <c r="A669" s="30"/>
      <c r="B669" s="30"/>
      <c r="C669" s="184"/>
      <c r="D669" s="641"/>
      <c r="E669" s="642"/>
      <c r="F669" s="643"/>
      <c r="G669" s="201"/>
    </row>
    <row r="670" spans="1:8" ht="15">
      <c r="A670" s="202"/>
      <c r="B670" s="187" t="s">
        <v>693</v>
      </c>
      <c r="C670" s="184"/>
      <c r="D670" s="641"/>
      <c r="E670" s="642"/>
      <c r="F670" s="643"/>
      <c r="G670" s="201"/>
      <c r="H670" s="320">
        <f>SUM(H548:H669)</f>
        <v>0</v>
      </c>
    </row>
  </sheetData>
  <sheetProtection selectLockedCells="1" selectUnlockedCells="1"/>
  <mergeCells count="5">
    <mergeCell ref="B408:H408"/>
    <mergeCell ref="B121:H121"/>
    <mergeCell ref="B117:H117"/>
    <mergeCell ref="B118:H118"/>
    <mergeCell ref="B123:H123"/>
  </mergeCells>
  <printOptions/>
  <pageMargins left="0.7" right="0.7" top="0.9166666666666667" bottom="0.75" header="0.3" footer="0.5118055555555555"/>
  <pageSetup horizontalDpi="300" verticalDpi="300" orientation="portrait" paperSize="9" scale="69" r:id="rId1"/>
  <headerFooter alignWithMargins="0">
    <oddHeader>&amp;L&amp;"Arial,Navadno"ARHIKON d.o.o.  
Tovarniška cesta 2a, 5270 AJDOVŠČINA
tel. 05 36 64 200 &amp;C&amp;"Arial,Navadno"OBRTNIŠKA DELA&amp;R&amp;"Arial,Navadno"OŠ DANILO LOKAR
 V AJDOVŠČINI</oddHeader>
  </headerFooter>
</worksheet>
</file>

<file path=xl/worksheets/sheet5.xml><?xml version="1.0" encoding="utf-8"?>
<worksheet xmlns="http://schemas.openxmlformats.org/spreadsheetml/2006/main" xmlns:r="http://schemas.openxmlformats.org/officeDocument/2006/relationships">
  <sheetPr>
    <tabColor indexed="22"/>
  </sheetPr>
  <dimension ref="A1:H274"/>
  <sheetViews>
    <sheetView view="pageBreakPreview" zoomScaleSheetLayoutView="100" zoomScalePageLayoutView="0" workbookViewId="0" topLeftCell="A1">
      <selection activeCell="G270" sqref="G270:G272"/>
    </sheetView>
  </sheetViews>
  <sheetFormatPr defaultColWidth="9.140625" defaultRowHeight="15"/>
  <cols>
    <col min="1" max="1" width="9.421875" style="0" customWidth="1"/>
    <col min="2" max="2" width="46.140625" style="0" customWidth="1"/>
    <col min="3" max="3" width="6.28125" style="414" customWidth="1"/>
    <col min="4" max="5" width="11.7109375" style="651" customWidth="1"/>
    <col min="6" max="6" width="11.7109375" style="652" customWidth="1"/>
    <col min="7" max="7" width="11.7109375" style="0" customWidth="1"/>
    <col min="8" max="8" width="11.7109375" style="319" customWidth="1"/>
  </cols>
  <sheetData>
    <row r="1" spans="1:7" ht="15.75">
      <c r="A1" s="41" t="s">
        <v>694</v>
      </c>
      <c r="B1" s="42" t="s">
        <v>10</v>
      </c>
      <c r="C1" s="412"/>
      <c r="D1" s="612"/>
      <c r="E1" s="612"/>
      <c r="F1" s="613"/>
      <c r="G1" s="40"/>
    </row>
    <row r="2" spans="1:7" ht="15.75">
      <c r="A2" s="41"/>
      <c r="B2" s="42"/>
      <c r="C2" s="412"/>
      <c r="D2" s="612"/>
      <c r="E2" s="612"/>
      <c r="F2" s="613"/>
      <c r="G2" s="40"/>
    </row>
    <row r="3" spans="1:8" ht="15">
      <c r="A3" s="59" t="s">
        <v>695</v>
      </c>
      <c r="B3" s="16" t="s">
        <v>696</v>
      </c>
      <c r="C3" s="351"/>
      <c r="D3" s="653"/>
      <c r="E3" s="653"/>
      <c r="F3" s="654"/>
      <c r="G3" s="205"/>
      <c r="H3" s="316">
        <f>H82</f>
        <v>0</v>
      </c>
    </row>
    <row r="4" spans="1:8" ht="15">
      <c r="A4" s="59" t="s">
        <v>697</v>
      </c>
      <c r="B4" s="16" t="s">
        <v>698</v>
      </c>
      <c r="C4" s="351"/>
      <c r="D4" s="653"/>
      <c r="E4" s="653"/>
      <c r="F4" s="654"/>
      <c r="G4" s="205"/>
      <c r="H4" s="316">
        <f>H117</f>
        <v>0</v>
      </c>
    </row>
    <row r="5" spans="1:8" ht="15">
      <c r="A5" s="59" t="s">
        <v>699</v>
      </c>
      <c r="B5" s="16" t="s">
        <v>700</v>
      </c>
      <c r="C5" s="351"/>
      <c r="D5" s="653"/>
      <c r="E5" s="653"/>
      <c r="F5" s="654"/>
      <c r="G5" s="205"/>
      <c r="H5" s="316">
        <f>H174</f>
        <v>0</v>
      </c>
    </row>
    <row r="6" spans="1:8" ht="15">
      <c r="A6" s="59" t="s">
        <v>701</v>
      </c>
      <c r="B6" s="16" t="s">
        <v>702</v>
      </c>
      <c r="C6" s="351"/>
      <c r="D6" s="653"/>
      <c r="E6" s="653"/>
      <c r="F6" s="654"/>
      <c r="G6" s="205"/>
      <c r="H6" s="316">
        <f>H209</f>
        <v>0</v>
      </c>
    </row>
    <row r="7" spans="1:8" ht="15">
      <c r="A7" s="59" t="s">
        <v>703</v>
      </c>
      <c r="B7" s="16" t="s">
        <v>704</v>
      </c>
      <c r="C7" s="351"/>
      <c r="D7" s="653"/>
      <c r="E7" s="653"/>
      <c r="F7" s="654"/>
      <c r="G7" s="205"/>
      <c r="H7" s="395">
        <f>H274</f>
        <v>0</v>
      </c>
    </row>
    <row r="8" spans="1:8" ht="15">
      <c r="A8" s="49"/>
      <c r="B8" s="50"/>
      <c r="C8" s="404"/>
      <c r="D8" s="655"/>
      <c r="E8" s="655"/>
      <c r="F8" s="656"/>
      <c r="G8" s="53"/>
      <c r="H8" s="396"/>
    </row>
    <row r="9" spans="1:8" ht="15.75">
      <c r="A9" s="54"/>
      <c r="B9" s="42" t="s">
        <v>705</v>
      </c>
      <c r="C9" s="413"/>
      <c r="D9" s="616"/>
      <c r="E9" s="616"/>
      <c r="F9" s="617"/>
      <c r="G9" s="110"/>
      <c r="H9" s="398">
        <f>SUM(H3:H8)</f>
        <v>0</v>
      </c>
    </row>
    <row r="11" spans="1:8" ht="15">
      <c r="A11" s="519" t="s">
        <v>3687</v>
      </c>
      <c r="B11" s="520" t="s">
        <v>3688</v>
      </c>
      <c r="C11" s="521" t="s">
        <v>3681</v>
      </c>
      <c r="D11" s="618" t="s">
        <v>3686</v>
      </c>
      <c r="E11" s="618" t="s">
        <v>3685</v>
      </c>
      <c r="F11" s="619" t="s">
        <v>3682</v>
      </c>
      <c r="G11" s="524" t="s">
        <v>3683</v>
      </c>
      <c r="H11" s="525" t="s">
        <v>3684</v>
      </c>
    </row>
    <row r="12" spans="1:8" ht="15">
      <c r="A12" s="400" t="s">
        <v>695</v>
      </c>
      <c r="B12" s="401" t="s">
        <v>696</v>
      </c>
      <c r="C12" s="339"/>
      <c r="D12" s="621"/>
      <c r="E12" s="621"/>
      <c r="F12" s="622"/>
      <c r="G12" s="381"/>
      <c r="H12" s="402"/>
    </row>
    <row r="13" spans="1:7" ht="15">
      <c r="A13" s="30"/>
      <c r="B13" s="30"/>
      <c r="C13" s="346"/>
      <c r="D13" s="642"/>
      <c r="E13" s="642"/>
      <c r="F13" s="643"/>
      <c r="G13" s="30"/>
    </row>
    <row r="14" spans="1:7" ht="15">
      <c r="A14" s="30"/>
      <c r="B14" s="187" t="s">
        <v>706</v>
      </c>
      <c r="C14" s="346"/>
      <c r="D14" s="642"/>
      <c r="E14" s="642"/>
      <c r="F14" s="643"/>
      <c r="G14" s="30"/>
    </row>
    <row r="15" spans="1:7" ht="15">
      <c r="A15" s="30"/>
      <c r="B15" s="30"/>
      <c r="C15" s="346"/>
      <c r="D15" s="642"/>
      <c r="E15" s="642"/>
      <c r="F15" s="643"/>
      <c r="G15" s="30"/>
    </row>
    <row r="16" spans="1:8" ht="15">
      <c r="A16" s="209" t="s">
        <v>707</v>
      </c>
      <c r="B16" s="210" t="s">
        <v>3045</v>
      </c>
      <c r="C16" s="406" t="s">
        <v>304</v>
      </c>
      <c r="D16" s="657">
        <v>0</v>
      </c>
      <c r="E16" s="657">
        <v>0</v>
      </c>
      <c r="F16" s="658">
        <f>D16-E16</f>
        <v>0</v>
      </c>
      <c r="G16" s="212"/>
      <c r="H16" s="319">
        <f>F16*G16</f>
        <v>0</v>
      </c>
    </row>
    <row r="17" spans="1:7" ht="15">
      <c r="A17" s="209"/>
      <c r="B17" s="210"/>
      <c r="C17" s="406"/>
      <c r="D17" s="657"/>
      <c r="E17" s="657"/>
      <c r="F17" s="658"/>
      <c r="G17" s="211"/>
    </row>
    <row r="18" spans="1:8" ht="15">
      <c r="A18" s="209" t="s">
        <v>708</v>
      </c>
      <c r="B18" s="210" t="s">
        <v>3046</v>
      </c>
      <c r="C18" s="406" t="s">
        <v>96</v>
      </c>
      <c r="D18" s="657">
        <v>43</v>
      </c>
      <c r="E18" s="657">
        <v>24</v>
      </c>
      <c r="F18" s="658">
        <f>D18-E18</f>
        <v>19</v>
      </c>
      <c r="G18" s="212"/>
      <c r="H18" s="319">
        <f>F18*G18</f>
        <v>0</v>
      </c>
    </row>
    <row r="19" spans="1:7" ht="15">
      <c r="A19" s="209"/>
      <c r="B19" s="210"/>
      <c r="C19" s="406"/>
      <c r="D19" s="657"/>
      <c r="E19" s="657"/>
      <c r="F19" s="658"/>
      <c r="G19" s="211"/>
    </row>
    <row r="20" spans="1:8" ht="28.5">
      <c r="A20" s="209" t="s">
        <v>709</v>
      </c>
      <c r="B20" s="562" t="s">
        <v>3048</v>
      </c>
      <c r="C20" s="563" t="s">
        <v>710</v>
      </c>
      <c r="D20" s="659">
        <v>0</v>
      </c>
      <c r="E20" s="659">
        <v>0</v>
      </c>
      <c r="F20" s="660">
        <f>D20-E20</f>
        <v>0</v>
      </c>
      <c r="G20" s="225"/>
      <c r="H20" s="328">
        <f>F20*G20</f>
        <v>0</v>
      </c>
    </row>
    <row r="21" spans="1:8" ht="15">
      <c r="A21" s="209"/>
      <c r="B21" s="511"/>
      <c r="C21" s="512"/>
      <c r="D21" s="661"/>
      <c r="E21" s="661"/>
      <c r="F21" s="662"/>
      <c r="G21" s="511"/>
      <c r="H21" s="328"/>
    </row>
    <row r="22" spans="1:8" ht="57.75">
      <c r="A22" s="242" t="s">
        <v>3675</v>
      </c>
      <c r="B22" s="566" t="s">
        <v>3671</v>
      </c>
      <c r="C22" s="512"/>
      <c r="D22" s="661"/>
      <c r="E22" s="661"/>
      <c r="F22" s="662"/>
      <c r="G22" s="511"/>
      <c r="H22" s="328"/>
    </row>
    <row r="23" spans="1:8" ht="15">
      <c r="A23" s="242"/>
      <c r="B23" s="566" t="s">
        <v>3672</v>
      </c>
      <c r="C23" s="512" t="s">
        <v>1097</v>
      </c>
      <c r="D23" s="661">
        <v>0</v>
      </c>
      <c r="E23" s="661">
        <v>0</v>
      </c>
      <c r="F23" s="662">
        <v>20</v>
      </c>
      <c r="G23" s="225"/>
      <c r="H23" s="328">
        <f>F23*G23</f>
        <v>0</v>
      </c>
    </row>
    <row r="24" spans="1:8" ht="15">
      <c r="A24" s="242"/>
      <c r="B24" s="566" t="s">
        <v>3673</v>
      </c>
      <c r="C24" s="512" t="s">
        <v>1097</v>
      </c>
      <c r="D24" s="661">
        <v>0</v>
      </c>
      <c r="E24" s="661">
        <v>0</v>
      </c>
      <c r="F24" s="662">
        <v>5</v>
      </c>
      <c r="G24" s="225"/>
      <c r="H24" s="328">
        <f>F24*G24</f>
        <v>0</v>
      </c>
    </row>
    <row r="25" spans="1:7" ht="15">
      <c r="A25" s="209"/>
      <c r="B25" s="30"/>
      <c r="C25" s="346"/>
      <c r="D25" s="642"/>
      <c r="E25" s="642"/>
      <c r="F25" s="643"/>
      <c r="G25" s="30"/>
    </row>
    <row r="26" spans="1:7" ht="15">
      <c r="A26" s="209"/>
      <c r="B26" s="214" t="s">
        <v>711</v>
      </c>
      <c r="C26" s="407"/>
      <c r="D26" s="231"/>
      <c r="E26" s="231"/>
      <c r="F26" s="232"/>
      <c r="G26" s="216"/>
    </row>
    <row r="27" spans="1:7" ht="15">
      <c r="A27" s="209"/>
      <c r="B27" s="214"/>
      <c r="C27" s="407"/>
      <c r="D27" s="231"/>
      <c r="E27" s="231"/>
      <c r="F27" s="232"/>
      <c r="G27" s="216"/>
    </row>
    <row r="28" spans="1:8" ht="28.5">
      <c r="A28" s="209" t="s">
        <v>712</v>
      </c>
      <c r="B28" s="218" t="s">
        <v>3049</v>
      </c>
      <c r="C28" s="407" t="s">
        <v>713</v>
      </c>
      <c r="D28" s="231">
        <v>0</v>
      </c>
      <c r="E28" s="231">
        <v>0</v>
      </c>
      <c r="F28" s="658">
        <f>D28-E28</f>
        <v>0</v>
      </c>
      <c r="G28" s="212"/>
      <c r="H28" s="319">
        <f>F28*G28</f>
        <v>0</v>
      </c>
    </row>
    <row r="29" spans="1:7" ht="15">
      <c r="A29" s="209"/>
      <c r="B29" s="218"/>
      <c r="C29" s="407"/>
      <c r="D29" s="231"/>
      <c r="E29" s="231"/>
      <c r="F29" s="232"/>
      <c r="G29" s="216"/>
    </row>
    <row r="30" spans="1:8" ht="42.75">
      <c r="A30" s="209" t="s">
        <v>714</v>
      </c>
      <c r="B30" s="218" t="s">
        <v>3050</v>
      </c>
      <c r="C30" s="407" t="s">
        <v>713</v>
      </c>
      <c r="D30" s="231">
        <v>0</v>
      </c>
      <c r="E30" s="231">
        <v>0</v>
      </c>
      <c r="F30" s="658">
        <f>D30-E30</f>
        <v>0</v>
      </c>
      <c r="G30" s="212"/>
      <c r="H30" s="319">
        <f>F30*G30</f>
        <v>0</v>
      </c>
    </row>
    <row r="31" spans="1:7" ht="15">
      <c r="A31" s="209"/>
      <c r="B31" s="218"/>
      <c r="C31" s="407"/>
      <c r="D31" s="231"/>
      <c r="E31" s="231"/>
      <c r="F31" s="232"/>
      <c r="G31" s="216"/>
    </row>
    <row r="32" spans="1:8" ht="28.5">
      <c r="A32" s="209" t="s">
        <v>715</v>
      </c>
      <c r="B32" s="218" t="s">
        <v>3051</v>
      </c>
      <c r="C32" s="407" t="s">
        <v>710</v>
      </c>
      <c r="D32" s="231">
        <v>0</v>
      </c>
      <c r="E32" s="231">
        <v>0</v>
      </c>
      <c r="F32" s="658">
        <f>D32-E32</f>
        <v>0</v>
      </c>
      <c r="G32" s="212"/>
      <c r="H32" s="319">
        <f>F32*G32</f>
        <v>0</v>
      </c>
    </row>
    <row r="33" spans="1:7" ht="15">
      <c r="A33" s="209"/>
      <c r="B33" s="218"/>
      <c r="C33" s="407"/>
      <c r="D33" s="231"/>
      <c r="E33" s="231"/>
      <c r="F33" s="232"/>
      <c r="G33" s="216"/>
    </row>
    <row r="34" spans="1:8" ht="57">
      <c r="A34" s="209" t="s">
        <v>716</v>
      </c>
      <c r="B34" s="218" t="s">
        <v>3052</v>
      </c>
      <c r="C34" s="407" t="s">
        <v>713</v>
      </c>
      <c r="D34" s="231">
        <v>450</v>
      </c>
      <c r="E34" s="231">
        <v>174.2</v>
      </c>
      <c r="F34" s="658">
        <f>D34-E34</f>
        <v>275.8</v>
      </c>
      <c r="G34" s="212"/>
      <c r="H34" s="319">
        <f>F34*G34</f>
        <v>0</v>
      </c>
    </row>
    <row r="35" spans="1:7" ht="15">
      <c r="A35" s="209"/>
      <c r="B35" s="218"/>
      <c r="C35" s="407"/>
      <c r="D35" s="231"/>
      <c r="E35" s="231"/>
      <c r="F35" s="232"/>
      <c r="G35" s="216"/>
    </row>
    <row r="36" spans="1:8" ht="43.5">
      <c r="A36" s="209" t="s">
        <v>717</v>
      </c>
      <c r="B36" s="219" t="s">
        <v>3053</v>
      </c>
      <c r="C36" s="407" t="s">
        <v>710</v>
      </c>
      <c r="D36" s="231">
        <v>3485</v>
      </c>
      <c r="E36" s="231">
        <v>435.5</v>
      </c>
      <c r="F36" s="658">
        <f>D36-E36</f>
        <v>3049.5</v>
      </c>
      <c r="G36" s="212"/>
      <c r="H36" s="319">
        <f>F36*G36</f>
        <v>0</v>
      </c>
    </row>
    <row r="37" spans="1:7" ht="15">
      <c r="A37" s="209"/>
      <c r="B37" s="219"/>
      <c r="C37" s="407"/>
      <c r="D37" s="231"/>
      <c r="E37" s="231"/>
      <c r="F37" s="232"/>
      <c r="G37" s="216"/>
    </row>
    <row r="38" spans="1:8" ht="74.25" customHeight="1">
      <c r="A38" s="209" t="s">
        <v>718</v>
      </c>
      <c r="B38" s="218" t="s">
        <v>3054</v>
      </c>
      <c r="C38" s="407" t="s">
        <v>713</v>
      </c>
      <c r="D38" s="231">
        <v>697</v>
      </c>
      <c r="E38" s="231">
        <v>87.1</v>
      </c>
      <c r="F38" s="658">
        <f>D38-E38</f>
        <v>609.9</v>
      </c>
      <c r="G38" s="212"/>
      <c r="H38" s="319">
        <f>F38*G38</f>
        <v>0</v>
      </c>
    </row>
    <row r="39" spans="1:7" ht="15">
      <c r="A39" s="209"/>
      <c r="B39" s="218"/>
      <c r="C39" s="407"/>
      <c r="D39" s="231"/>
      <c r="E39" s="231"/>
      <c r="F39" s="232"/>
      <c r="G39" s="216"/>
    </row>
    <row r="40" spans="1:8" ht="71.25">
      <c r="A40" s="209" t="s">
        <v>719</v>
      </c>
      <c r="B40" s="218" t="s">
        <v>3055</v>
      </c>
      <c r="C40" s="407" t="s">
        <v>713</v>
      </c>
      <c r="D40" s="231">
        <v>93</v>
      </c>
      <c r="E40" s="231">
        <v>65.54</v>
      </c>
      <c r="F40" s="658">
        <f>D40-E40</f>
        <v>27.459999999999994</v>
      </c>
      <c r="G40" s="212"/>
      <c r="H40" s="319">
        <f>F40*G40</f>
        <v>0</v>
      </c>
    </row>
    <row r="41" spans="1:7" ht="15">
      <c r="A41" s="209"/>
      <c r="B41" s="218"/>
      <c r="C41" s="407"/>
      <c r="D41" s="231"/>
      <c r="E41" s="231"/>
      <c r="F41" s="232"/>
      <c r="G41" s="216"/>
    </row>
    <row r="42" spans="1:8" ht="28.5">
      <c r="A42" s="209" t="s">
        <v>720</v>
      </c>
      <c r="B42" s="218" t="s">
        <v>3056</v>
      </c>
      <c r="C42" s="407" t="s">
        <v>710</v>
      </c>
      <c r="D42" s="231">
        <v>3485</v>
      </c>
      <c r="E42" s="231">
        <v>810</v>
      </c>
      <c r="F42" s="658">
        <f>D42-E42</f>
        <v>2675</v>
      </c>
      <c r="G42" s="212"/>
      <c r="H42" s="319">
        <f>F42*G42</f>
        <v>0</v>
      </c>
    </row>
    <row r="43" spans="1:7" ht="15">
      <c r="A43" s="209"/>
      <c r="B43" s="218"/>
      <c r="C43" s="407"/>
      <c r="D43" s="231"/>
      <c r="E43" s="231"/>
      <c r="F43" s="232"/>
      <c r="G43" s="216"/>
    </row>
    <row r="44" spans="1:8" ht="48" customHeight="1">
      <c r="A44" s="209" t="s">
        <v>721</v>
      </c>
      <c r="B44" s="218" t="s">
        <v>945</v>
      </c>
      <c r="C44" s="407" t="s">
        <v>710</v>
      </c>
      <c r="D44" s="231">
        <v>430</v>
      </c>
      <c r="E44" s="231">
        <v>0</v>
      </c>
      <c r="F44" s="658">
        <f>D44-E44</f>
        <v>430</v>
      </c>
      <c r="G44" s="212"/>
      <c r="H44" s="319">
        <f>F44*G44</f>
        <v>0</v>
      </c>
    </row>
    <row r="45" spans="1:7" ht="15">
      <c r="A45" s="209"/>
      <c r="B45" s="218"/>
      <c r="C45" s="407"/>
      <c r="D45" s="231"/>
      <c r="E45" s="231"/>
      <c r="F45" s="232"/>
      <c r="G45" s="216"/>
    </row>
    <row r="46" spans="1:8" ht="47.25" customHeight="1">
      <c r="A46" s="209" t="s">
        <v>722</v>
      </c>
      <c r="B46" s="218" t="s">
        <v>3057</v>
      </c>
      <c r="C46" s="407" t="s">
        <v>710</v>
      </c>
      <c r="D46" s="231">
        <v>3485</v>
      </c>
      <c r="E46" s="231">
        <v>0</v>
      </c>
      <c r="F46" s="658">
        <f>D46-E46</f>
        <v>3485</v>
      </c>
      <c r="G46" s="212"/>
      <c r="H46" s="319">
        <f>F46*G46</f>
        <v>0</v>
      </c>
    </row>
    <row r="47" spans="1:7" ht="15">
      <c r="A47" s="209"/>
      <c r="B47" s="218"/>
      <c r="C47" s="407"/>
      <c r="D47" s="231"/>
      <c r="E47" s="231"/>
      <c r="F47" s="232"/>
      <c r="G47" s="216"/>
    </row>
    <row r="48" spans="1:8" ht="42.75">
      <c r="A48" s="209" t="s">
        <v>723</v>
      </c>
      <c r="B48" s="218" t="s">
        <v>3058</v>
      </c>
      <c r="C48" s="407" t="s">
        <v>710</v>
      </c>
      <c r="D48" s="231">
        <v>2507</v>
      </c>
      <c r="E48" s="231">
        <v>0</v>
      </c>
      <c r="F48" s="658">
        <f>D48-E48</f>
        <v>2507</v>
      </c>
      <c r="G48" s="212"/>
      <c r="H48" s="319">
        <f>F48*G48</f>
        <v>0</v>
      </c>
    </row>
    <row r="49" spans="1:7" ht="15">
      <c r="A49" s="209"/>
      <c r="B49" s="218"/>
      <c r="C49" s="407"/>
      <c r="D49" s="231"/>
      <c r="E49" s="231"/>
      <c r="F49" s="232"/>
      <c r="G49" s="216"/>
    </row>
    <row r="50" spans="1:8" ht="42.75">
      <c r="A50" s="209" t="s">
        <v>724</v>
      </c>
      <c r="B50" s="218" t="s">
        <v>947</v>
      </c>
      <c r="C50" s="407" t="s">
        <v>304</v>
      </c>
      <c r="D50" s="231">
        <v>205</v>
      </c>
      <c r="E50" s="231">
        <v>130.55</v>
      </c>
      <c r="F50" s="658">
        <f>D50-E50</f>
        <v>74.44999999999999</v>
      </c>
      <c r="G50" s="212"/>
      <c r="H50" s="319">
        <f>F50*G50</f>
        <v>0</v>
      </c>
    </row>
    <row r="51" spans="1:7" ht="15">
      <c r="A51" s="209"/>
      <c r="B51" s="218"/>
      <c r="C51" s="407"/>
      <c r="D51" s="231"/>
      <c r="E51" s="231"/>
      <c r="F51" s="232"/>
      <c r="G51" s="216"/>
    </row>
    <row r="52" spans="1:8" ht="42.75">
      <c r="A52" s="209" t="s">
        <v>725</v>
      </c>
      <c r="B52" s="218" t="s">
        <v>3059</v>
      </c>
      <c r="C52" s="407" t="s">
        <v>304</v>
      </c>
      <c r="D52" s="231">
        <v>130</v>
      </c>
      <c r="E52" s="231">
        <v>1</v>
      </c>
      <c r="F52" s="658">
        <f>D52-E52</f>
        <v>129</v>
      </c>
      <c r="G52" s="212"/>
      <c r="H52" s="319">
        <f>F52*G52</f>
        <v>0</v>
      </c>
    </row>
    <row r="53" spans="1:7" ht="15">
      <c r="A53" s="209"/>
      <c r="B53" s="218"/>
      <c r="C53" s="407"/>
      <c r="D53" s="231"/>
      <c r="E53" s="231"/>
      <c r="F53" s="232"/>
      <c r="G53" s="216"/>
    </row>
    <row r="54" spans="1:8" ht="28.5">
      <c r="A54" s="209" t="s">
        <v>726</v>
      </c>
      <c r="B54" s="218" t="s">
        <v>3060</v>
      </c>
      <c r="C54" s="407" t="s">
        <v>96</v>
      </c>
      <c r="D54" s="231">
        <v>0</v>
      </c>
      <c r="E54" s="231">
        <v>0</v>
      </c>
      <c r="F54" s="658">
        <f>D54-E54</f>
        <v>0</v>
      </c>
      <c r="G54" s="212"/>
      <c r="H54" s="319">
        <f>F54*G54</f>
        <v>0</v>
      </c>
    </row>
    <row r="55" spans="1:7" ht="15">
      <c r="A55" s="209"/>
      <c r="B55" s="218"/>
      <c r="C55" s="407"/>
      <c r="D55" s="231"/>
      <c r="E55" s="231"/>
      <c r="F55" s="232"/>
      <c r="G55" s="216"/>
    </row>
    <row r="56" spans="1:8" ht="42.75">
      <c r="A56" s="209" t="s">
        <v>727</v>
      </c>
      <c r="B56" s="220" t="s">
        <v>728</v>
      </c>
      <c r="C56" s="407" t="s">
        <v>96</v>
      </c>
      <c r="D56" s="231">
        <v>5</v>
      </c>
      <c r="E56" s="231">
        <v>0</v>
      </c>
      <c r="F56" s="658">
        <f>D56-E56</f>
        <v>5</v>
      </c>
      <c r="G56" s="212"/>
      <c r="H56" s="319">
        <f>F56*G56</f>
        <v>0</v>
      </c>
    </row>
    <row r="57" spans="1:7" ht="15">
      <c r="A57" s="209"/>
      <c r="B57" s="220"/>
      <c r="C57" s="407"/>
      <c r="D57" s="231"/>
      <c r="E57" s="231"/>
      <c r="F57" s="232"/>
      <c r="G57" s="216"/>
    </row>
    <row r="58" spans="1:8" ht="15">
      <c r="A58" s="209" t="s">
        <v>729</v>
      </c>
      <c r="B58" s="218" t="s">
        <v>3061</v>
      </c>
      <c r="C58" s="407" t="s">
        <v>96</v>
      </c>
      <c r="D58" s="231">
        <v>9</v>
      </c>
      <c r="E58" s="231">
        <v>0</v>
      </c>
      <c r="F58" s="658">
        <f>D58-E58</f>
        <v>9</v>
      </c>
      <c r="G58" s="212"/>
      <c r="H58" s="319">
        <f>F58*G58</f>
        <v>0</v>
      </c>
    </row>
    <row r="59" spans="1:7" ht="15">
      <c r="A59" s="209"/>
      <c r="B59" s="218"/>
      <c r="C59" s="407"/>
      <c r="D59" s="231"/>
      <c r="E59" s="231"/>
      <c r="F59" s="232"/>
      <c r="G59" s="216"/>
    </row>
    <row r="60" spans="1:8" ht="28.5">
      <c r="A60" s="209" t="s">
        <v>730</v>
      </c>
      <c r="B60" s="218" t="s">
        <v>3062</v>
      </c>
      <c r="C60" s="407" t="s">
        <v>710</v>
      </c>
      <c r="D60" s="231">
        <v>275</v>
      </c>
      <c r="E60" s="231">
        <v>0</v>
      </c>
      <c r="F60" s="658">
        <f>D60-E60</f>
        <v>275</v>
      </c>
      <c r="G60" s="212"/>
      <c r="H60" s="319">
        <f>F60*G60</f>
        <v>0</v>
      </c>
    </row>
    <row r="61" spans="1:7" ht="15">
      <c r="A61" s="209"/>
      <c r="B61" s="218"/>
      <c r="C61" s="407"/>
      <c r="D61" s="231"/>
      <c r="E61" s="231"/>
      <c r="F61" s="232"/>
      <c r="G61" s="216"/>
    </row>
    <row r="62" spans="1:8" ht="57">
      <c r="A62" s="209" t="s">
        <v>732</v>
      </c>
      <c r="B62" s="218" t="s">
        <v>3063</v>
      </c>
      <c r="C62" s="407" t="s">
        <v>710</v>
      </c>
      <c r="D62" s="231">
        <v>275</v>
      </c>
      <c r="E62" s="231">
        <v>0</v>
      </c>
      <c r="F62" s="658">
        <f>D62-E62</f>
        <v>275</v>
      </c>
      <c r="G62" s="212"/>
      <c r="H62" s="319">
        <f>F62*G62</f>
        <v>0</v>
      </c>
    </row>
    <row r="63" spans="1:7" ht="15">
      <c r="A63" s="209"/>
      <c r="B63" s="511"/>
      <c r="C63" s="346"/>
      <c r="D63" s="642"/>
      <c r="E63" s="642"/>
      <c r="F63" s="643"/>
      <c r="G63" s="30"/>
    </row>
    <row r="64" spans="1:8" ht="28.5">
      <c r="A64" s="209" t="s">
        <v>733</v>
      </c>
      <c r="B64" s="218" t="s">
        <v>3064</v>
      </c>
      <c r="C64" s="407" t="s">
        <v>96</v>
      </c>
      <c r="D64" s="231">
        <v>5</v>
      </c>
      <c r="E64" s="231">
        <v>0</v>
      </c>
      <c r="F64" s="658">
        <f>D64-E64</f>
        <v>5</v>
      </c>
      <c r="G64" s="212"/>
      <c r="H64" s="319">
        <f>F64*G64</f>
        <v>0</v>
      </c>
    </row>
    <row r="65" spans="1:7" ht="15">
      <c r="A65" s="209"/>
      <c r="B65" s="218"/>
      <c r="C65" s="407"/>
      <c r="D65" s="231"/>
      <c r="E65" s="231"/>
      <c r="F65" s="232"/>
      <c r="G65" s="216"/>
    </row>
    <row r="66" spans="1:8" ht="29.25">
      <c r="A66" s="209" t="s">
        <v>734</v>
      </c>
      <c r="B66" s="219" t="s">
        <v>3065</v>
      </c>
      <c r="C66" s="407" t="s">
        <v>96</v>
      </c>
      <c r="D66" s="231">
        <v>6</v>
      </c>
      <c r="E66" s="231">
        <v>0</v>
      </c>
      <c r="F66" s="658">
        <f>D66-E66</f>
        <v>6</v>
      </c>
      <c r="G66" s="212"/>
      <c r="H66" s="319">
        <f>F66*G66</f>
        <v>0</v>
      </c>
    </row>
    <row r="67" spans="1:7" ht="15">
      <c r="A67" s="209"/>
      <c r="B67" s="219"/>
      <c r="C67" s="407"/>
      <c r="D67" s="231"/>
      <c r="E67" s="231"/>
      <c r="F67" s="232"/>
      <c r="G67" s="216"/>
    </row>
    <row r="68" spans="1:8" ht="73.5">
      <c r="A68" s="209" t="s">
        <v>735</v>
      </c>
      <c r="B68" s="218" t="s">
        <v>3066</v>
      </c>
      <c r="C68" s="407" t="s">
        <v>304</v>
      </c>
      <c r="D68" s="231">
        <v>81</v>
      </c>
      <c r="E68" s="231">
        <v>0</v>
      </c>
      <c r="F68" s="658">
        <f>D68-E68</f>
        <v>81</v>
      </c>
      <c r="G68" s="212"/>
      <c r="H68" s="319">
        <f>F68*G68</f>
        <v>0</v>
      </c>
    </row>
    <row r="69" spans="1:7" ht="15">
      <c r="A69" s="209"/>
      <c r="B69" s="218"/>
      <c r="C69" s="407"/>
      <c r="D69" s="231"/>
      <c r="E69" s="231"/>
      <c r="F69" s="232"/>
      <c r="G69" s="216"/>
    </row>
    <row r="70" spans="1:8" ht="78" customHeight="1">
      <c r="A70" s="209" t="s">
        <v>736</v>
      </c>
      <c r="B70" s="218" t="s">
        <v>3067</v>
      </c>
      <c r="C70" s="407" t="s">
        <v>304</v>
      </c>
      <c r="D70" s="231">
        <v>125</v>
      </c>
      <c r="E70" s="231">
        <v>0</v>
      </c>
      <c r="F70" s="658">
        <f>D70-E70</f>
        <v>125</v>
      </c>
      <c r="G70" s="212"/>
      <c r="H70" s="319">
        <f>F70*G70</f>
        <v>0</v>
      </c>
    </row>
    <row r="71" spans="1:7" ht="15">
      <c r="A71" s="209"/>
      <c r="B71" s="218"/>
      <c r="C71" s="407"/>
      <c r="D71" s="231"/>
      <c r="E71" s="231"/>
      <c r="F71" s="232"/>
      <c r="G71" s="216"/>
    </row>
    <row r="72" spans="1:8" ht="79.5" customHeight="1">
      <c r="A72" s="209" t="s">
        <v>737</v>
      </c>
      <c r="B72" s="218" t="s">
        <v>3068</v>
      </c>
      <c r="C72" s="407" t="s">
        <v>304</v>
      </c>
      <c r="D72" s="231">
        <v>60</v>
      </c>
      <c r="E72" s="231">
        <v>0</v>
      </c>
      <c r="F72" s="658">
        <f>D72-E72</f>
        <v>60</v>
      </c>
      <c r="G72" s="212"/>
      <c r="H72" s="319">
        <f>F72*G72</f>
        <v>0</v>
      </c>
    </row>
    <row r="73" spans="1:7" ht="15">
      <c r="A73" s="209"/>
      <c r="B73" s="218"/>
      <c r="C73" s="407"/>
      <c r="D73" s="231"/>
      <c r="E73" s="231"/>
      <c r="F73" s="232"/>
      <c r="G73" s="216"/>
    </row>
    <row r="74" spans="1:8" ht="87.75">
      <c r="A74" s="209" t="s">
        <v>738</v>
      </c>
      <c r="B74" s="218" t="s">
        <v>3069</v>
      </c>
      <c r="C74" s="407" t="s">
        <v>304</v>
      </c>
      <c r="D74" s="231">
        <v>58</v>
      </c>
      <c r="E74" s="231">
        <v>0</v>
      </c>
      <c r="F74" s="658">
        <f>D74-E74</f>
        <v>58</v>
      </c>
      <c r="G74" s="212"/>
      <c r="H74" s="319">
        <f>F74*G74</f>
        <v>0</v>
      </c>
    </row>
    <row r="75" spans="1:7" ht="15">
      <c r="A75" s="209"/>
      <c r="B75" s="218"/>
      <c r="C75" s="407"/>
      <c r="D75" s="231"/>
      <c r="E75" s="231"/>
      <c r="F75" s="232"/>
      <c r="G75" s="216"/>
    </row>
    <row r="76" spans="1:8" ht="46.5" customHeight="1">
      <c r="A76" s="209" t="s">
        <v>739</v>
      </c>
      <c r="B76" s="218" t="s">
        <v>3070</v>
      </c>
      <c r="C76" s="407" t="s">
        <v>96</v>
      </c>
      <c r="D76" s="231">
        <v>5</v>
      </c>
      <c r="E76" s="231">
        <v>0</v>
      </c>
      <c r="F76" s="658">
        <f>D76-E76</f>
        <v>5</v>
      </c>
      <c r="G76" s="212"/>
      <c r="H76" s="319">
        <f>F76*G76</f>
        <v>0</v>
      </c>
    </row>
    <row r="77" spans="1:7" ht="15">
      <c r="A77" s="209"/>
      <c r="B77" s="218"/>
      <c r="C77" s="407"/>
      <c r="D77" s="231"/>
      <c r="E77" s="231"/>
      <c r="F77" s="232"/>
      <c r="G77" s="216"/>
    </row>
    <row r="78" spans="1:8" ht="75.75" customHeight="1">
      <c r="A78" s="209" t="s">
        <v>740</v>
      </c>
      <c r="B78" s="218" t="s">
        <v>3071</v>
      </c>
      <c r="C78" s="407" t="s">
        <v>304</v>
      </c>
      <c r="D78" s="231">
        <v>572</v>
      </c>
      <c r="E78" s="231">
        <v>0</v>
      </c>
      <c r="F78" s="658">
        <f>D78-E78</f>
        <v>572</v>
      </c>
      <c r="G78" s="212"/>
      <c r="H78" s="319">
        <f>F78*G78</f>
        <v>0</v>
      </c>
    </row>
    <row r="79" spans="1:7" ht="15">
      <c r="A79" s="209"/>
      <c r="B79" s="218"/>
      <c r="C79" s="407"/>
      <c r="D79" s="231"/>
      <c r="E79" s="231"/>
      <c r="F79" s="232"/>
      <c r="G79" s="216"/>
    </row>
    <row r="80" spans="1:8" ht="28.5">
      <c r="A80" s="209" t="s">
        <v>741</v>
      </c>
      <c r="B80" s="218" t="s">
        <v>3072</v>
      </c>
      <c r="C80" s="407" t="s">
        <v>96</v>
      </c>
      <c r="D80" s="231">
        <v>14</v>
      </c>
      <c r="E80" s="231">
        <v>0</v>
      </c>
      <c r="F80" s="658">
        <f>D80-E80</f>
        <v>14</v>
      </c>
      <c r="G80" s="212"/>
      <c r="H80" s="319">
        <f>F80*G80</f>
        <v>0</v>
      </c>
    </row>
    <row r="81" spans="1:7" ht="15">
      <c r="A81" s="209"/>
      <c r="B81" s="30"/>
      <c r="C81" s="346"/>
      <c r="D81" s="642"/>
      <c r="E81" s="642"/>
      <c r="F81" s="643"/>
      <c r="G81" s="30"/>
    </row>
    <row r="82" spans="1:8" ht="15">
      <c r="A82" s="209"/>
      <c r="B82" s="187" t="s">
        <v>742</v>
      </c>
      <c r="C82" s="408"/>
      <c r="D82" s="663"/>
      <c r="E82" s="663"/>
      <c r="F82" s="664"/>
      <c r="G82" s="187"/>
      <c r="H82" s="399">
        <f>SUM(H16:H81)</f>
        <v>0</v>
      </c>
    </row>
    <row r="83" spans="1:7" ht="15">
      <c r="A83" s="209"/>
      <c r="B83" s="30"/>
      <c r="C83" s="346"/>
      <c r="D83" s="642"/>
      <c r="E83" s="642"/>
      <c r="F83" s="643"/>
      <c r="G83" s="30"/>
    </row>
    <row r="84" spans="1:8" ht="15">
      <c r="A84" s="415" t="s">
        <v>697</v>
      </c>
      <c r="B84" s="400" t="s">
        <v>698</v>
      </c>
      <c r="C84" s="416"/>
      <c r="D84" s="665"/>
      <c r="E84" s="665"/>
      <c r="F84" s="666"/>
      <c r="G84" s="417"/>
      <c r="H84" s="333"/>
    </row>
    <row r="85" spans="1:7" ht="15">
      <c r="A85" s="209"/>
      <c r="B85" s="30"/>
      <c r="C85" s="346"/>
      <c r="D85" s="642"/>
      <c r="E85" s="642"/>
      <c r="F85" s="643"/>
      <c r="G85" s="30"/>
    </row>
    <row r="86" spans="1:7" ht="15">
      <c r="A86" s="209"/>
      <c r="B86" s="187" t="s">
        <v>706</v>
      </c>
      <c r="C86" s="346"/>
      <c r="D86" s="642"/>
      <c r="E86" s="642"/>
      <c r="F86" s="643"/>
      <c r="G86" s="30"/>
    </row>
    <row r="87" spans="1:7" ht="15">
      <c r="A87" s="209"/>
      <c r="B87" s="30"/>
      <c r="C87" s="346"/>
      <c r="D87" s="642"/>
      <c r="E87" s="642"/>
      <c r="F87" s="643"/>
      <c r="G87" s="30"/>
    </row>
    <row r="88" spans="1:8" ht="15">
      <c r="A88" s="242" t="s">
        <v>743</v>
      </c>
      <c r="B88" s="219" t="s">
        <v>3073</v>
      </c>
      <c r="C88" s="407" t="s">
        <v>304</v>
      </c>
      <c r="D88" s="231">
        <v>0</v>
      </c>
      <c r="E88" s="231">
        <v>0</v>
      </c>
      <c r="F88" s="660">
        <f>D88-E88</f>
        <v>0</v>
      </c>
      <c r="G88" s="225"/>
      <c r="H88" s="328">
        <f>F88*G88</f>
        <v>0</v>
      </c>
    </row>
    <row r="89" spans="1:8" ht="15">
      <c r="A89" s="242"/>
      <c r="B89" s="219"/>
      <c r="C89" s="407"/>
      <c r="D89" s="231"/>
      <c r="E89" s="231"/>
      <c r="F89" s="232"/>
      <c r="G89" s="216"/>
      <c r="H89" s="328"/>
    </row>
    <row r="90" spans="1:8" ht="29.25">
      <c r="A90" s="242" t="s">
        <v>744</v>
      </c>
      <c r="B90" s="219" t="s">
        <v>3048</v>
      </c>
      <c r="C90" s="407" t="s">
        <v>710</v>
      </c>
      <c r="D90" s="231">
        <v>0</v>
      </c>
      <c r="E90" s="231">
        <v>0</v>
      </c>
      <c r="F90" s="660">
        <f>D90-E90</f>
        <v>0</v>
      </c>
      <c r="G90" s="225"/>
      <c r="H90" s="328">
        <f>F90*G90</f>
        <v>0</v>
      </c>
    </row>
    <row r="91" spans="1:8" ht="15">
      <c r="A91" s="242"/>
      <c r="B91" s="219"/>
      <c r="C91" s="407"/>
      <c r="D91" s="231"/>
      <c r="E91" s="231"/>
      <c r="F91" s="232"/>
      <c r="G91" s="216"/>
      <c r="H91" s="328"/>
    </row>
    <row r="92" spans="1:8" ht="57.75">
      <c r="A92" s="242" t="s">
        <v>3674</v>
      </c>
      <c r="B92" s="566" t="s">
        <v>3671</v>
      </c>
      <c r="C92" s="512"/>
      <c r="D92" s="661"/>
      <c r="E92" s="661"/>
      <c r="F92" s="662"/>
      <c r="G92" s="511"/>
      <c r="H92" s="328"/>
    </row>
    <row r="93" spans="1:8" ht="15">
      <c r="A93" s="242"/>
      <c r="B93" s="566" t="s">
        <v>3672</v>
      </c>
      <c r="C93" s="512" t="s">
        <v>1097</v>
      </c>
      <c r="D93" s="661">
        <v>0</v>
      </c>
      <c r="E93" s="661">
        <v>0</v>
      </c>
      <c r="F93" s="662">
        <v>20</v>
      </c>
      <c r="G93" s="225"/>
      <c r="H93" s="328">
        <f>F93*G93</f>
        <v>0</v>
      </c>
    </row>
    <row r="94" spans="1:8" ht="15">
      <c r="A94" s="242"/>
      <c r="B94" s="566" t="s">
        <v>3673</v>
      </c>
      <c r="C94" s="512" t="s">
        <v>1097</v>
      </c>
      <c r="D94" s="661">
        <v>0</v>
      </c>
      <c r="E94" s="661">
        <v>0</v>
      </c>
      <c r="F94" s="662">
        <v>5</v>
      </c>
      <c r="G94" s="225"/>
      <c r="H94" s="328">
        <f>F94*G94</f>
        <v>0</v>
      </c>
    </row>
    <row r="95" spans="1:7" ht="15">
      <c r="A95" s="209"/>
      <c r="B95" s="505"/>
      <c r="C95" s="346"/>
      <c r="D95" s="642"/>
      <c r="E95" s="642"/>
      <c r="F95" s="643"/>
      <c r="G95" s="213"/>
    </row>
    <row r="96" spans="1:7" ht="15">
      <c r="A96" s="209"/>
      <c r="B96" s="214" t="s">
        <v>745</v>
      </c>
      <c r="C96" s="407"/>
      <c r="D96" s="231"/>
      <c r="E96" s="231"/>
      <c r="F96" s="232"/>
      <c r="G96" s="216"/>
    </row>
    <row r="97" spans="1:7" ht="15">
      <c r="A97" s="209"/>
      <c r="B97" s="214"/>
      <c r="C97" s="407"/>
      <c r="D97" s="231"/>
      <c r="E97" s="231"/>
      <c r="F97" s="232"/>
      <c r="G97" s="216"/>
    </row>
    <row r="98" spans="1:8" ht="30.75" customHeight="1">
      <c r="A98" s="209" t="s">
        <v>746</v>
      </c>
      <c r="B98" s="218" t="s">
        <v>3074</v>
      </c>
      <c r="C98" s="407" t="s">
        <v>713</v>
      </c>
      <c r="D98" s="231">
        <v>0</v>
      </c>
      <c r="E98" s="231">
        <v>0</v>
      </c>
      <c r="F98" s="658">
        <f>D98-E98</f>
        <v>0</v>
      </c>
      <c r="G98" s="212"/>
      <c r="H98" s="319">
        <f>F98*G98</f>
        <v>0</v>
      </c>
    </row>
    <row r="99" spans="1:8" ht="28.5">
      <c r="A99" s="209"/>
      <c r="B99" s="218" t="s">
        <v>3075</v>
      </c>
      <c r="C99" s="407" t="s">
        <v>713</v>
      </c>
      <c r="D99" s="231">
        <v>0</v>
      </c>
      <c r="E99" s="231">
        <v>0</v>
      </c>
      <c r="F99" s="658">
        <f>D99-E99</f>
        <v>0</v>
      </c>
      <c r="G99" s="212"/>
      <c r="H99" s="319">
        <f>F99*G99</f>
        <v>0</v>
      </c>
    </row>
    <row r="100" spans="1:7" ht="15">
      <c r="A100" s="209"/>
      <c r="B100" s="218"/>
      <c r="C100" s="407"/>
      <c r="D100" s="231"/>
      <c r="E100" s="231"/>
      <c r="F100" s="232"/>
      <c r="G100" s="216"/>
    </row>
    <row r="101" spans="1:8" ht="28.5">
      <c r="A101" s="209" t="s">
        <v>747</v>
      </c>
      <c r="B101" s="218" t="s">
        <v>3076</v>
      </c>
      <c r="C101" s="407" t="s">
        <v>713</v>
      </c>
      <c r="D101" s="231">
        <v>0</v>
      </c>
      <c r="E101" s="231">
        <v>0</v>
      </c>
      <c r="F101" s="658">
        <f>D101-E101</f>
        <v>0</v>
      </c>
      <c r="G101" s="212"/>
      <c r="H101" s="319">
        <f>F101*G101</f>
        <v>0</v>
      </c>
    </row>
    <row r="102" spans="1:7" ht="15">
      <c r="A102" s="209"/>
      <c r="B102" s="218"/>
      <c r="C102" s="407"/>
      <c r="D102" s="231"/>
      <c r="E102" s="231"/>
      <c r="F102" s="232"/>
      <c r="G102" s="216"/>
    </row>
    <row r="103" spans="1:7" ht="28.5">
      <c r="A103" s="209" t="s">
        <v>748</v>
      </c>
      <c r="B103" s="218" t="s">
        <v>3077</v>
      </c>
      <c r="C103" s="407"/>
      <c r="D103" s="231"/>
      <c r="E103" s="231"/>
      <c r="F103" s="232"/>
      <c r="G103" s="216"/>
    </row>
    <row r="104" spans="1:8" ht="17.25">
      <c r="A104" s="209"/>
      <c r="B104" s="218" t="s">
        <v>749</v>
      </c>
      <c r="C104" s="407" t="s">
        <v>710</v>
      </c>
      <c r="D104" s="231">
        <v>250</v>
      </c>
      <c r="E104" s="231">
        <v>0</v>
      </c>
      <c r="F104" s="658">
        <f>D104-E104</f>
        <v>250</v>
      </c>
      <c r="G104" s="212"/>
      <c r="H104" s="319">
        <f>F104*G104</f>
        <v>0</v>
      </c>
    </row>
    <row r="105" spans="1:8" ht="17.25">
      <c r="A105" s="209"/>
      <c r="B105" s="218" t="s">
        <v>750</v>
      </c>
      <c r="C105" s="407" t="s">
        <v>710</v>
      </c>
      <c r="D105" s="231">
        <v>450</v>
      </c>
      <c r="E105" s="231">
        <v>0</v>
      </c>
      <c r="F105" s="658">
        <f>D105-E105</f>
        <v>450</v>
      </c>
      <c r="G105" s="212"/>
      <c r="H105" s="319">
        <f>F105*G105</f>
        <v>0</v>
      </c>
    </row>
    <row r="106" spans="1:7" ht="15">
      <c r="A106" s="209"/>
      <c r="B106" s="218"/>
      <c r="C106" s="407"/>
      <c r="D106" s="231"/>
      <c r="E106" s="231"/>
      <c r="F106" s="232"/>
      <c r="G106" s="216"/>
    </row>
    <row r="107" spans="1:8" ht="28.5">
      <c r="A107" s="209" t="s">
        <v>751</v>
      </c>
      <c r="B107" s="218" t="s">
        <v>3078</v>
      </c>
      <c r="C107" s="407" t="s">
        <v>304</v>
      </c>
      <c r="D107" s="231">
        <v>0</v>
      </c>
      <c r="E107" s="231">
        <v>0</v>
      </c>
      <c r="F107" s="658">
        <f>D107-E107</f>
        <v>0</v>
      </c>
      <c r="G107" s="212"/>
      <c r="H107" s="319">
        <f>F107*G107</f>
        <v>0</v>
      </c>
    </row>
    <row r="108" spans="1:7" ht="15">
      <c r="A108" s="209"/>
      <c r="B108" s="218"/>
      <c r="C108" s="407"/>
      <c r="D108" s="231"/>
      <c r="E108" s="231"/>
      <c r="F108" s="232"/>
      <c r="G108" s="216"/>
    </row>
    <row r="109" spans="1:8" ht="47.25" customHeight="1">
      <c r="A109" s="209" t="s">
        <v>752</v>
      </c>
      <c r="B109" s="218" t="s">
        <v>3079</v>
      </c>
      <c r="C109" s="407" t="s">
        <v>713</v>
      </c>
      <c r="D109" s="231">
        <v>0</v>
      </c>
      <c r="E109" s="231">
        <v>0</v>
      </c>
      <c r="F109" s="658">
        <f>D109-E109</f>
        <v>0</v>
      </c>
      <c r="G109" s="212"/>
      <c r="H109" s="319">
        <f>F109*G109</f>
        <v>0</v>
      </c>
    </row>
    <row r="110" spans="1:7" ht="15">
      <c r="A110" s="209"/>
      <c r="B110" s="218"/>
      <c r="C110" s="407"/>
      <c r="D110" s="231"/>
      <c r="E110" s="231"/>
      <c r="F110" s="232"/>
      <c r="G110" s="216"/>
    </row>
    <row r="111" spans="1:8" ht="28.5">
      <c r="A111" s="209" t="s">
        <v>753</v>
      </c>
      <c r="B111" s="218" t="s">
        <v>3062</v>
      </c>
      <c r="C111" s="407" t="s">
        <v>710</v>
      </c>
      <c r="D111" s="231">
        <v>275</v>
      </c>
      <c r="E111" s="231">
        <v>0</v>
      </c>
      <c r="F111" s="658">
        <f>D111-E111</f>
        <v>275</v>
      </c>
      <c r="G111" s="212"/>
      <c r="H111" s="319">
        <f>F111*G111</f>
        <v>0</v>
      </c>
    </row>
    <row r="112" spans="1:7" ht="15">
      <c r="A112" s="209"/>
      <c r="B112" s="218"/>
      <c r="C112" s="407"/>
      <c r="D112" s="231"/>
      <c r="E112" s="231"/>
      <c r="F112" s="232"/>
      <c r="G112" s="216"/>
    </row>
    <row r="113" spans="1:8" ht="57">
      <c r="A113" s="209" t="s">
        <v>754</v>
      </c>
      <c r="B113" s="218" t="s">
        <v>3063</v>
      </c>
      <c r="C113" s="407" t="s">
        <v>710</v>
      </c>
      <c r="D113" s="231">
        <v>275</v>
      </c>
      <c r="E113" s="231">
        <v>0</v>
      </c>
      <c r="F113" s="658">
        <f>D113-E113</f>
        <v>275</v>
      </c>
      <c r="G113" s="212"/>
      <c r="H113" s="319">
        <f>F113*G113</f>
        <v>0</v>
      </c>
    </row>
    <row r="114" spans="1:7" ht="15">
      <c r="A114" s="209"/>
      <c r="B114" s="218"/>
      <c r="C114" s="407"/>
      <c r="D114" s="231"/>
      <c r="E114" s="231"/>
      <c r="F114" s="232"/>
      <c r="G114" s="216"/>
    </row>
    <row r="115" spans="1:8" ht="28.5">
      <c r="A115" s="209" t="s">
        <v>755</v>
      </c>
      <c r="B115" s="218" t="s">
        <v>756</v>
      </c>
      <c r="C115" s="407" t="s">
        <v>304</v>
      </c>
      <c r="D115" s="231">
        <v>0</v>
      </c>
      <c r="E115" s="231">
        <v>0</v>
      </c>
      <c r="F115" s="658">
        <f>D115-E115</f>
        <v>0</v>
      </c>
      <c r="G115" s="212"/>
      <c r="H115" s="319">
        <f>F115*G115</f>
        <v>0</v>
      </c>
    </row>
    <row r="116" spans="1:7" ht="15">
      <c r="A116" s="222"/>
      <c r="D116" s="667"/>
      <c r="E116" s="667"/>
      <c r="G116" s="223"/>
    </row>
    <row r="117" spans="1:8" ht="15">
      <c r="A117" s="222"/>
      <c r="B117" s="187" t="s">
        <v>757</v>
      </c>
      <c r="C117" s="408"/>
      <c r="D117" s="663"/>
      <c r="E117" s="663"/>
      <c r="F117" s="664"/>
      <c r="G117" s="187"/>
      <c r="H117" s="399">
        <f>SUM(H88:H116)</f>
        <v>0</v>
      </c>
    </row>
    <row r="118" spans="1:7" ht="15">
      <c r="A118" s="222"/>
      <c r="D118" s="667"/>
      <c r="E118" s="667"/>
      <c r="G118" s="223"/>
    </row>
    <row r="119" spans="1:8" ht="15">
      <c r="A119" s="415" t="s">
        <v>699</v>
      </c>
      <c r="B119" s="400" t="s">
        <v>758</v>
      </c>
      <c r="C119" s="418"/>
      <c r="D119" s="668"/>
      <c r="E119" s="668"/>
      <c r="F119" s="669"/>
      <c r="G119" s="419"/>
      <c r="H119" s="333"/>
    </row>
    <row r="120" spans="1:7" ht="15">
      <c r="A120" s="222"/>
      <c r="D120" s="667"/>
      <c r="E120" s="667"/>
      <c r="G120" s="223"/>
    </row>
    <row r="121" spans="1:7" ht="15">
      <c r="A121" s="222"/>
      <c r="B121" s="214" t="s">
        <v>706</v>
      </c>
      <c r="C121" s="407"/>
      <c r="D121" s="231"/>
      <c r="E121" s="231"/>
      <c r="F121" s="232"/>
      <c r="G121" s="216"/>
    </row>
    <row r="122" spans="1:7" ht="15">
      <c r="A122" s="222"/>
      <c r="B122" s="219"/>
      <c r="C122" s="407"/>
      <c r="D122" s="231"/>
      <c r="E122" s="231"/>
      <c r="F122" s="232"/>
      <c r="G122" s="216"/>
    </row>
    <row r="123" spans="1:8" ht="15">
      <c r="A123" s="209" t="s">
        <v>759</v>
      </c>
      <c r="B123" s="219" t="s">
        <v>897</v>
      </c>
      <c r="C123" s="407" t="s">
        <v>96</v>
      </c>
      <c r="D123" s="231">
        <v>0</v>
      </c>
      <c r="E123" s="231">
        <v>0</v>
      </c>
      <c r="F123" s="658">
        <f>D123-E123</f>
        <v>0</v>
      </c>
      <c r="G123" s="212"/>
      <c r="H123" s="319">
        <f>F123*G123</f>
        <v>0</v>
      </c>
    </row>
    <row r="124" spans="1:8" ht="17.25">
      <c r="A124" s="209" t="s">
        <v>760</v>
      </c>
      <c r="B124" s="219" t="s">
        <v>3095</v>
      </c>
      <c r="C124" s="407" t="s">
        <v>710</v>
      </c>
      <c r="D124" s="231">
        <v>0</v>
      </c>
      <c r="E124" s="231">
        <v>0</v>
      </c>
      <c r="F124" s="658">
        <f>D124-E124</f>
        <v>0</v>
      </c>
      <c r="G124" s="212"/>
      <c r="H124" s="319">
        <f>F124*G124</f>
        <v>0</v>
      </c>
    </row>
    <row r="125" spans="1:7" ht="15">
      <c r="A125" s="209"/>
      <c r="B125" s="219"/>
      <c r="C125" s="407"/>
      <c r="D125" s="231"/>
      <c r="E125" s="231"/>
      <c r="F125" s="232"/>
      <c r="G125" s="216"/>
    </row>
    <row r="126" spans="1:7" ht="15">
      <c r="A126" s="209"/>
      <c r="B126" s="214" t="s">
        <v>745</v>
      </c>
      <c r="C126" s="407"/>
      <c r="D126" s="231"/>
      <c r="E126" s="231"/>
      <c r="F126" s="232"/>
      <c r="G126" s="216"/>
    </row>
    <row r="127" spans="1:7" ht="15">
      <c r="A127" s="209"/>
      <c r="B127" s="214"/>
      <c r="C127" s="407"/>
      <c r="D127" s="231"/>
      <c r="E127" s="231"/>
      <c r="F127" s="232"/>
      <c r="G127" s="216"/>
    </row>
    <row r="128" spans="1:8" ht="29.25">
      <c r="A128" s="209" t="s">
        <v>761</v>
      </c>
      <c r="B128" s="224" t="s">
        <v>3080</v>
      </c>
      <c r="C128" s="407" t="s">
        <v>713</v>
      </c>
      <c r="D128" s="231">
        <v>0</v>
      </c>
      <c r="E128" s="231">
        <v>0</v>
      </c>
      <c r="F128" s="658">
        <f>D128-E128</f>
        <v>0</v>
      </c>
      <c r="G128" s="212"/>
      <c r="H128" s="319">
        <f>F128*G128</f>
        <v>0</v>
      </c>
    </row>
    <row r="129" spans="1:7" ht="15">
      <c r="A129" s="209"/>
      <c r="B129" s="224"/>
      <c r="C129" s="407"/>
      <c r="D129" s="231"/>
      <c r="E129" s="231"/>
      <c r="F129" s="232"/>
      <c r="G129" s="216"/>
    </row>
    <row r="130" spans="1:8" ht="28.5">
      <c r="A130" s="209" t="s">
        <v>762</v>
      </c>
      <c r="B130" s="218" t="s">
        <v>3081</v>
      </c>
      <c r="C130" s="407" t="s">
        <v>713</v>
      </c>
      <c r="D130" s="231">
        <v>0</v>
      </c>
      <c r="E130" s="231">
        <v>0</v>
      </c>
      <c r="F130" s="658">
        <f>D130-E130</f>
        <v>0</v>
      </c>
      <c r="G130" s="212"/>
      <c r="H130" s="319">
        <f>F130*G130</f>
        <v>0</v>
      </c>
    </row>
    <row r="131" spans="1:7" ht="15">
      <c r="A131" s="209"/>
      <c r="B131" s="218"/>
      <c r="C131" s="407"/>
      <c r="D131" s="231"/>
      <c r="E131" s="231"/>
      <c r="F131" s="232"/>
      <c r="G131" s="216"/>
    </row>
    <row r="132" spans="1:8" ht="29.25">
      <c r="A132" s="209" t="s">
        <v>763</v>
      </c>
      <c r="B132" s="219" t="s">
        <v>3082</v>
      </c>
      <c r="C132" s="407" t="s">
        <v>710</v>
      </c>
      <c r="D132" s="231">
        <v>0</v>
      </c>
      <c r="E132" s="231">
        <v>0</v>
      </c>
      <c r="F132" s="658">
        <f>D132-E132</f>
        <v>0</v>
      </c>
      <c r="G132" s="212"/>
      <c r="H132" s="319">
        <f>F132*G132</f>
        <v>0</v>
      </c>
    </row>
    <row r="133" spans="1:7" ht="15">
      <c r="A133" s="209"/>
      <c r="B133" s="219"/>
      <c r="C133" s="407"/>
      <c r="D133" s="231"/>
      <c r="E133" s="231"/>
      <c r="F133" s="232"/>
      <c r="G133" s="216"/>
    </row>
    <row r="134" spans="1:8" ht="57.75">
      <c r="A134" s="209" t="s">
        <v>764</v>
      </c>
      <c r="B134" s="219" t="s">
        <v>765</v>
      </c>
      <c r="C134" s="407" t="s">
        <v>713</v>
      </c>
      <c r="D134" s="231">
        <v>0</v>
      </c>
      <c r="E134" s="231">
        <v>0</v>
      </c>
      <c r="F134" s="658">
        <f>D134-E134</f>
        <v>0</v>
      </c>
      <c r="G134" s="212"/>
      <c r="H134" s="319">
        <f>F134*G134</f>
        <v>0</v>
      </c>
    </row>
    <row r="135" spans="1:7" ht="15">
      <c r="A135" s="209"/>
      <c r="B135" s="219"/>
      <c r="C135" s="407"/>
      <c r="D135" s="231"/>
      <c r="E135" s="231"/>
      <c r="F135" s="232"/>
      <c r="G135" s="216"/>
    </row>
    <row r="136" spans="1:8" ht="57.75">
      <c r="A136" s="209" t="s">
        <v>766</v>
      </c>
      <c r="B136" s="219" t="s">
        <v>3083</v>
      </c>
      <c r="C136" s="407" t="s">
        <v>713</v>
      </c>
      <c r="D136" s="231">
        <v>0</v>
      </c>
      <c r="E136" s="231">
        <v>0</v>
      </c>
      <c r="F136" s="658">
        <f>D136-E136</f>
        <v>0</v>
      </c>
      <c r="G136" s="212"/>
      <c r="H136" s="319">
        <f>F136*G136</f>
        <v>0</v>
      </c>
    </row>
    <row r="137" spans="1:7" ht="15">
      <c r="A137" s="209"/>
      <c r="B137" s="219"/>
      <c r="C137" s="407"/>
      <c r="D137" s="231"/>
      <c r="E137" s="231"/>
      <c r="F137" s="232"/>
      <c r="G137" s="216"/>
    </row>
    <row r="138" spans="1:8" ht="71.25">
      <c r="A138" s="209" t="s">
        <v>767</v>
      </c>
      <c r="B138" s="218" t="s">
        <v>3084</v>
      </c>
      <c r="C138" s="407" t="s">
        <v>713</v>
      </c>
      <c r="D138" s="231">
        <v>0</v>
      </c>
      <c r="E138" s="231">
        <v>0</v>
      </c>
      <c r="F138" s="658">
        <f>D138-E138</f>
        <v>0</v>
      </c>
      <c r="G138" s="212"/>
      <c r="H138" s="319">
        <f>F138*G138</f>
        <v>0</v>
      </c>
    </row>
    <row r="139" spans="1:7" ht="15">
      <c r="A139" s="209"/>
      <c r="B139" s="218"/>
      <c r="C139" s="407"/>
      <c r="D139" s="231"/>
      <c r="E139" s="231"/>
      <c r="F139" s="232"/>
      <c r="G139" s="216"/>
    </row>
    <row r="140" spans="1:8" ht="42.75">
      <c r="A140" s="209" t="s">
        <v>768</v>
      </c>
      <c r="B140" s="218" t="s">
        <v>3085</v>
      </c>
      <c r="C140" s="407" t="s">
        <v>713</v>
      </c>
      <c r="D140" s="231">
        <v>0</v>
      </c>
      <c r="E140" s="231">
        <v>0</v>
      </c>
      <c r="F140" s="658">
        <f>D140-E140</f>
        <v>0</v>
      </c>
      <c r="G140" s="212"/>
      <c r="H140" s="319">
        <f>F140*G140</f>
        <v>0</v>
      </c>
    </row>
    <row r="141" spans="1:7" ht="15">
      <c r="A141" s="209"/>
      <c r="B141" s="219"/>
      <c r="C141" s="407"/>
      <c r="D141" s="231"/>
      <c r="E141" s="231"/>
      <c r="F141" s="232"/>
      <c r="G141" s="216"/>
    </row>
    <row r="142" spans="1:7" ht="15">
      <c r="A142" s="209"/>
      <c r="B142" s="214" t="s">
        <v>769</v>
      </c>
      <c r="C142" s="407"/>
      <c r="D142" s="231"/>
      <c r="E142" s="231"/>
      <c r="F142" s="232"/>
      <c r="G142" s="216"/>
    </row>
    <row r="143" spans="1:7" ht="15">
      <c r="A143" s="209"/>
      <c r="B143" s="219"/>
      <c r="C143" s="407"/>
      <c r="D143" s="231"/>
      <c r="E143" s="231"/>
      <c r="F143" s="232"/>
      <c r="G143" s="216"/>
    </row>
    <row r="144" spans="1:8" ht="43.5">
      <c r="A144" s="209" t="s">
        <v>770</v>
      </c>
      <c r="B144" s="219" t="s">
        <v>771</v>
      </c>
      <c r="C144" s="407" t="s">
        <v>304</v>
      </c>
      <c r="D144" s="231">
        <v>0</v>
      </c>
      <c r="E144" s="231">
        <v>0</v>
      </c>
      <c r="F144" s="658">
        <f>D144-E144</f>
        <v>0</v>
      </c>
      <c r="G144" s="212"/>
      <c r="H144" s="319">
        <f>F144*G144</f>
        <v>0</v>
      </c>
    </row>
    <row r="145" spans="1:7" ht="15">
      <c r="A145" s="209"/>
      <c r="B145" s="219"/>
      <c r="C145" s="407"/>
      <c r="D145" s="231"/>
      <c r="E145" s="231"/>
      <c r="F145" s="232"/>
      <c r="G145" s="216"/>
    </row>
    <row r="146" spans="1:8" ht="29.25">
      <c r="A146" s="209" t="s">
        <v>772</v>
      </c>
      <c r="B146" s="219" t="s">
        <v>3086</v>
      </c>
      <c r="C146" s="407" t="s">
        <v>710</v>
      </c>
      <c r="D146" s="231">
        <v>0</v>
      </c>
      <c r="E146" s="231">
        <v>0</v>
      </c>
      <c r="F146" s="658">
        <f>D146-E146</f>
        <v>0</v>
      </c>
      <c r="G146" s="212"/>
      <c r="H146" s="319">
        <f>F146*G146</f>
        <v>0</v>
      </c>
    </row>
    <row r="147" spans="1:7" ht="15">
      <c r="A147" s="209"/>
      <c r="B147" s="219"/>
      <c r="C147" s="407"/>
      <c r="D147" s="231"/>
      <c r="E147" s="231"/>
      <c r="F147" s="232"/>
      <c r="G147" s="216"/>
    </row>
    <row r="148" spans="1:8" ht="43.5">
      <c r="A148" s="209" t="s">
        <v>773</v>
      </c>
      <c r="B148" s="219" t="s">
        <v>774</v>
      </c>
      <c r="C148" s="407" t="s">
        <v>710</v>
      </c>
      <c r="D148" s="231">
        <v>0</v>
      </c>
      <c r="E148" s="231">
        <v>0</v>
      </c>
      <c r="F148" s="658">
        <f>D148-E148</f>
        <v>0</v>
      </c>
      <c r="G148" s="212"/>
      <c r="H148" s="319">
        <f>F148*G148</f>
        <v>0</v>
      </c>
    </row>
    <row r="149" spans="1:7" ht="15">
      <c r="A149" s="209"/>
      <c r="B149" s="219"/>
      <c r="C149" s="407"/>
      <c r="D149" s="231"/>
      <c r="E149" s="231"/>
      <c r="F149" s="232"/>
      <c r="G149" s="216"/>
    </row>
    <row r="150" spans="1:8" ht="43.5">
      <c r="A150" s="209" t="s">
        <v>775</v>
      </c>
      <c r="B150" s="219" t="s">
        <v>3087</v>
      </c>
      <c r="C150" s="407" t="s">
        <v>710</v>
      </c>
      <c r="D150" s="231">
        <v>0</v>
      </c>
      <c r="E150" s="231">
        <v>0</v>
      </c>
      <c r="F150" s="658">
        <f>D150-E150</f>
        <v>0</v>
      </c>
      <c r="G150" s="212"/>
      <c r="H150" s="319">
        <f>F150*G150</f>
        <v>0</v>
      </c>
    </row>
    <row r="151" spans="1:7" ht="15">
      <c r="A151" s="209"/>
      <c r="B151" s="219"/>
      <c r="C151" s="407"/>
      <c r="D151" s="231"/>
      <c r="E151" s="231"/>
      <c r="F151" s="232"/>
      <c r="G151" s="216"/>
    </row>
    <row r="152" spans="1:8" ht="43.5">
      <c r="A152" s="209" t="s">
        <v>776</v>
      </c>
      <c r="B152" s="219" t="s">
        <v>3088</v>
      </c>
      <c r="C152" s="407" t="s">
        <v>710</v>
      </c>
      <c r="D152" s="231">
        <v>0</v>
      </c>
      <c r="E152" s="231">
        <v>0</v>
      </c>
      <c r="F152" s="658">
        <f>D152-E152</f>
        <v>0</v>
      </c>
      <c r="G152" s="212"/>
      <c r="H152" s="319">
        <f>F152*G152</f>
        <v>0</v>
      </c>
    </row>
    <row r="153" spans="1:7" ht="15">
      <c r="A153" s="209"/>
      <c r="B153" s="219"/>
      <c r="C153" s="407"/>
      <c r="D153" s="231"/>
      <c r="E153" s="231"/>
      <c r="F153" s="658"/>
      <c r="G153" s="213"/>
    </row>
    <row r="154" spans="1:7" ht="15" customHeight="1">
      <c r="A154" s="209"/>
      <c r="B154" s="214" t="s">
        <v>777</v>
      </c>
      <c r="C154" s="407"/>
      <c r="D154" s="231"/>
      <c r="E154" s="231"/>
      <c r="F154" s="232"/>
      <c r="G154" s="216"/>
    </row>
    <row r="155" spans="1:7" ht="15">
      <c r="A155" s="209"/>
      <c r="B155" s="214"/>
      <c r="C155" s="407"/>
      <c r="D155" s="231"/>
      <c r="E155" s="231"/>
      <c r="F155" s="232"/>
      <c r="G155" s="216"/>
    </row>
    <row r="156" spans="1:8" ht="30" customHeight="1">
      <c r="A156" s="209" t="s">
        <v>778</v>
      </c>
      <c r="B156" s="219" t="s">
        <v>3089</v>
      </c>
      <c r="C156" s="407" t="s">
        <v>713</v>
      </c>
      <c r="D156" s="231">
        <v>0</v>
      </c>
      <c r="E156" s="231">
        <v>0</v>
      </c>
      <c r="F156" s="658">
        <f>D156-E156</f>
        <v>0</v>
      </c>
      <c r="G156" s="212"/>
      <c r="H156" s="319">
        <f>F156*G156</f>
        <v>0</v>
      </c>
    </row>
    <row r="157" spans="1:7" ht="15">
      <c r="A157" s="209"/>
      <c r="B157" s="219"/>
      <c r="C157" s="407"/>
      <c r="D157" s="231"/>
      <c r="E157" s="231"/>
      <c r="F157" s="232"/>
      <c r="G157" s="216"/>
    </row>
    <row r="158" spans="1:8" ht="30" customHeight="1">
      <c r="A158" s="209" t="s">
        <v>779</v>
      </c>
      <c r="B158" s="219" t="s">
        <v>3090</v>
      </c>
      <c r="C158" s="407" t="s">
        <v>713</v>
      </c>
      <c r="D158" s="231">
        <v>0</v>
      </c>
      <c r="E158" s="231">
        <v>0</v>
      </c>
      <c r="F158" s="658">
        <f>D158-E158</f>
        <v>0</v>
      </c>
      <c r="G158" s="212"/>
      <c r="H158" s="319">
        <f>F158*G158</f>
        <v>0</v>
      </c>
    </row>
    <row r="159" spans="1:7" ht="15">
      <c r="A159" s="209"/>
      <c r="B159" s="219"/>
      <c r="C159" s="407"/>
      <c r="D159" s="231"/>
      <c r="E159" s="231"/>
      <c r="F159" s="232"/>
      <c r="G159" s="216"/>
    </row>
    <row r="160" spans="1:8" ht="31.5">
      <c r="A160" s="209" t="s">
        <v>780</v>
      </c>
      <c r="B160" s="219" t="s">
        <v>3094</v>
      </c>
      <c r="C160" s="407" t="s">
        <v>713</v>
      </c>
      <c r="D160" s="231">
        <v>0</v>
      </c>
      <c r="E160" s="231">
        <v>0</v>
      </c>
      <c r="F160" s="658">
        <f>D160-E160</f>
        <v>0</v>
      </c>
      <c r="G160" s="212"/>
      <c r="H160" s="319">
        <f>F160*G160</f>
        <v>0</v>
      </c>
    </row>
    <row r="161" spans="1:7" ht="15">
      <c r="A161" s="209"/>
      <c r="B161" s="219"/>
      <c r="C161" s="407"/>
      <c r="D161" s="231"/>
      <c r="E161" s="231"/>
      <c r="F161" s="232"/>
      <c r="G161" s="216"/>
    </row>
    <row r="162" spans="1:8" ht="45.75">
      <c r="A162" s="209" t="s">
        <v>781</v>
      </c>
      <c r="B162" s="219" t="s">
        <v>3093</v>
      </c>
      <c r="C162" s="407" t="s">
        <v>713</v>
      </c>
      <c r="D162" s="231">
        <v>0</v>
      </c>
      <c r="E162" s="231">
        <v>0</v>
      </c>
      <c r="F162" s="658">
        <f>D162-E162</f>
        <v>0</v>
      </c>
      <c r="G162" s="212"/>
      <c r="H162" s="319">
        <f>F162*G162</f>
        <v>0</v>
      </c>
    </row>
    <row r="163" spans="1:7" ht="15">
      <c r="A163" s="209"/>
      <c r="B163" s="214"/>
      <c r="C163" s="407"/>
      <c r="D163" s="231"/>
      <c r="E163" s="231"/>
      <c r="F163" s="232"/>
      <c r="G163" s="216"/>
    </row>
    <row r="164" spans="1:7" ht="15">
      <c r="A164" s="209"/>
      <c r="B164" s="214" t="s">
        <v>782</v>
      </c>
      <c r="C164" s="407"/>
      <c r="D164" s="231"/>
      <c r="E164" s="231"/>
      <c r="F164" s="232"/>
      <c r="G164" s="216"/>
    </row>
    <row r="165" spans="1:7" ht="15">
      <c r="A165" s="209"/>
      <c r="B165" s="214"/>
      <c r="C165" s="407"/>
      <c r="D165" s="231"/>
      <c r="E165" s="231"/>
      <c r="F165" s="232"/>
      <c r="G165" s="216"/>
    </row>
    <row r="166" spans="1:8" ht="45" customHeight="1">
      <c r="A166" s="209" t="s">
        <v>783</v>
      </c>
      <c r="B166" s="218" t="s">
        <v>945</v>
      </c>
      <c r="C166" s="407" t="s">
        <v>710</v>
      </c>
      <c r="D166" s="231">
        <v>75</v>
      </c>
      <c r="E166" s="231">
        <v>0</v>
      </c>
      <c r="F166" s="658">
        <f>D166-E166</f>
        <v>75</v>
      </c>
      <c r="G166" s="212"/>
      <c r="H166" s="319">
        <f>F166*G166</f>
        <v>0</v>
      </c>
    </row>
    <row r="167" spans="1:7" ht="15">
      <c r="A167" s="209"/>
      <c r="B167" s="218"/>
      <c r="C167" s="407"/>
      <c r="D167" s="231"/>
      <c r="E167" s="231"/>
      <c r="F167" s="232"/>
      <c r="G167" s="216"/>
    </row>
    <row r="168" spans="1:8" ht="28.5">
      <c r="A168" s="209" t="s">
        <v>784</v>
      </c>
      <c r="B168" s="218" t="s">
        <v>3091</v>
      </c>
      <c r="C168" s="407" t="s">
        <v>710</v>
      </c>
      <c r="D168" s="231">
        <v>38</v>
      </c>
      <c r="E168" s="231">
        <v>0</v>
      </c>
      <c r="F168" s="658">
        <f>D168-E168</f>
        <v>38</v>
      </c>
      <c r="G168" s="212"/>
      <c r="H168" s="319">
        <f>F168*G168</f>
        <v>0</v>
      </c>
    </row>
    <row r="169" spans="1:7" ht="15">
      <c r="A169" s="209"/>
      <c r="B169" s="218"/>
      <c r="C169" s="407"/>
      <c r="D169" s="231"/>
      <c r="E169" s="231"/>
      <c r="F169" s="232"/>
      <c r="G169" s="216"/>
    </row>
    <row r="170" spans="1:8" ht="42.75">
      <c r="A170" s="209" t="s">
        <v>785</v>
      </c>
      <c r="B170" s="218" t="s">
        <v>947</v>
      </c>
      <c r="C170" s="407" t="s">
        <v>304</v>
      </c>
      <c r="D170" s="231">
        <v>31</v>
      </c>
      <c r="E170" s="231">
        <v>0</v>
      </c>
      <c r="F170" s="658">
        <f>D170-E170</f>
        <v>31</v>
      </c>
      <c r="G170" s="212"/>
      <c r="H170" s="319">
        <f>F170*G170</f>
        <v>0</v>
      </c>
    </row>
    <row r="171" spans="1:7" ht="15">
      <c r="A171" s="209"/>
      <c r="B171" s="218"/>
      <c r="C171" s="407"/>
      <c r="D171" s="231"/>
      <c r="E171" s="231"/>
      <c r="F171" s="232"/>
      <c r="G171" s="216"/>
    </row>
    <row r="172" spans="1:8" ht="71.25">
      <c r="A172" s="209" t="s">
        <v>786</v>
      </c>
      <c r="B172" s="218" t="s">
        <v>3092</v>
      </c>
      <c r="C172" s="407" t="s">
        <v>304</v>
      </c>
      <c r="D172" s="231">
        <v>15</v>
      </c>
      <c r="E172" s="231">
        <v>15</v>
      </c>
      <c r="F172" s="658">
        <f>D172-E172</f>
        <v>0</v>
      </c>
      <c r="G172" s="225"/>
      <c r="H172" s="319">
        <f>F172*G172</f>
        <v>0</v>
      </c>
    </row>
    <row r="173" spans="1:7" ht="16.5">
      <c r="A173" s="209"/>
      <c r="B173" s="226"/>
      <c r="C173" s="409"/>
      <c r="D173" s="670"/>
      <c r="E173" s="670"/>
      <c r="F173" s="671"/>
      <c r="G173" s="228"/>
    </row>
    <row r="174" spans="1:8" ht="15">
      <c r="A174" s="209"/>
      <c r="B174" s="187" t="s">
        <v>787</v>
      </c>
      <c r="D174" s="667"/>
      <c r="E174" s="667"/>
      <c r="G174" s="223"/>
      <c r="H174" s="397">
        <f>SUM(H123:H173)</f>
        <v>0</v>
      </c>
    </row>
    <row r="175" spans="1:7" ht="15">
      <c r="A175" s="209"/>
      <c r="D175" s="667"/>
      <c r="E175" s="667"/>
      <c r="G175" s="223"/>
    </row>
    <row r="176" spans="1:8" ht="15">
      <c r="A176" s="415" t="s">
        <v>701</v>
      </c>
      <c r="B176" s="400" t="s">
        <v>702</v>
      </c>
      <c r="C176" s="418"/>
      <c r="D176" s="668"/>
      <c r="E176" s="668"/>
      <c r="F176" s="669"/>
      <c r="G176" s="419"/>
      <c r="H176" s="333"/>
    </row>
    <row r="177" spans="1:7" ht="15">
      <c r="A177" s="209"/>
      <c r="D177" s="667"/>
      <c r="E177" s="667"/>
      <c r="G177" s="223"/>
    </row>
    <row r="178" spans="1:7" ht="15">
      <c r="A178" s="209"/>
      <c r="B178" s="214" t="s">
        <v>706</v>
      </c>
      <c r="C178" s="407"/>
      <c r="D178" s="231"/>
      <c r="E178" s="231"/>
      <c r="F178" s="232"/>
      <c r="G178" s="216"/>
    </row>
    <row r="179" spans="1:8" ht="15">
      <c r="A179" s="209" t="s">
        <v>788</v>
      </c>
      <c r="B179" s="224" t="s">
        <v>3096</v>
      </c>
      <c r="C179" s="407" t="s">
        <v>304</v>
      </c>
      <c r="D179" s="231">
        <v>0</v>
      </c>
      <c r="E179" s="231">
        <v>0</v>
      </c>
      <c r="F179" s="658">
        <f>D179-E179</f>
        <v>0</v>
      </c>
      <c r="G179" s="212"/>
      <c r="H179" s="319">
        <f>F179*G179</f>
        <v>0</v>
      </c>
    </row>
    <row r="180" spans="1:7" ht="15">
      <c r="A180" s="209"/>
      <c r="B180" s="215"/>
      <c r="C180" s="407"/>
      <c r="D180" s="672"/>
      <c r="E180" s="672"/>
      <c r="F180" s="673"/>
      <c r="G180" s="215"/>
    </row>
    <row r="181" spans="1:7" ht="15">
      <c r="A181" s="209"/>
      <c r="B181" s="214" t="s">
        <v>745</v>
      </c>
      <c r="C181" s="407"/>
      <c r="D181" s="672"/>
      <c r="E181" s="672"/>
      <c r="F181" s="673"/>
      <c r="G181" s="215"/>
    </row>
    <row r="182" spans="1:7" ht="15">
      <c r="A182" s="209"/>
      <c r="B182" s="214"/>
      <c r="C182" s="407"/>
      <c r="D182" s="672"/>
      <c r="E182" s="672"/>
      <c r="F182" s="673"/>
      <c r="G182" s="215"/>
    </row>
    <row r="183" spans="1:8" ht="30" customHeight="1">
      <c r="A183" s="209" t="s">
        <v>789</v>
      </c>
      <c r="B183" s="218" t="s">
        <v>3074</v>
      </c>
      <c r="C183" s="407" t="s">
        <v>713</v>
      </c>
      <c r="D183" s="231">
        <v>0</v>
      </c>
      <c r="E183" s="231">
        <v>0</v>
      </c>
      <c r="F183" s="658">
        <f>D183-E183</f>
        <v>0</v>
      </c>
      <c r="G183" s="212"/>
      <c r="H183" s="319">
        <f>F183*G183</f>
        <v>0</v>
      </c>
    </row>
    <row r="184" spans="1:7" ht="15">
      <c r="A184" s="209"/>
      <c r="B184" s="218"/>
      <c r="C184" s="407"/>
      <c r="D184" s="231"/>
      <c r="E184" s="231"/>
      <c r="F184" s="232"/>
      <c r="G184" s="216"/>
    </row>
    <row r="185" spans="1:8" ht="43.5">
      <c r="A185" s="209" t="s">
        <v>790</v>
      </c>
      <c r="B185" s="219" t="s">
        <v>3097</v>
      </c>
      <c r="C185" s="407" t="s">
        <v>713</v>
      </c>
      <c r="D185" s="231">
        <v>0</v>
      </c>
      <c r="E185" s="231">
        <v>0</v>
      </c>
      <c r="F185" s="658">
        <f>D185-E185</f>
        <v>0</v>
      </c>
      <c r="G185" s="212"/>
      <c r="H185" s="319">
        <f>F185*G185</f>
        <v>0</v>
      </c>
    </row>
    <row r="186" spans="1:7" ht="15">
      <c r="A186" s="209"/>
      <c r="B186" s="219"/>
      <c r="C186" s="407"/>
      <c r="D186" s="231"/>
      <c r="E186" s="231"/>
      <c r="F186" s="232"/>
      <c r="G186" s="216"/>
    </row>
    <row r="187" spans="1:8" ht="29.25">
      <c r="A187" s="209" t="s">
        <v>791</v>
      </c>
      <c r="B187" s="219" t="s">
        <v>3098</v>
      </c>
      <c r="C187" s="407" t="s">
        <v>710</v>
      </c>
      <c r="D187" s="231">
        <v>0</v>
      </c>
      <c r="E187" s="231">
        <v>0</v>
      </c>
      <c r="F187" s="658">
        <f>D187-E187</f>
        <v>0</v>
      </c>
      <c r="G187" s="212"/>
      <c r="H187" s="319">
        <f>F187*G187</f>
        <v>0</v>
      </c>
    </row>
    <row r="188" spans="1:7" ht="15">
      <c r="A188" s="209"/>
      <c r="B188" s="219"/>
      <c r="C188" s="407"/>
      <c r="D188" s="231"/>
      <c r="E188" s="231"/>
      <c r="F188" s="232"/>
      <c r="G188" s="216"/>
    </row>
    <row r="189" spans="1:8" ht="43.5">
      <c r="A189" s="209" t="s">
        <v>792</v>
      </c>
      <c r="B189" s="219" t="s">
        <v>3099</v>
      </c>
      <c r="C189" s="407" t="s">
        <v>713</v>
      </c>
      <c r="D189" s="231">
        <v>0</v>
      </c>
      <c r="E189" s="231">
        <v>0</v>
      </c>
      <c r="F189" s="658">
        <f>D189-E189</f>
        <v>0</v>
      </c>
      <c r="G189" s="212"/>
      <c r="H189" s="319">
        <f>F189*G189</f>
        <v>0</v>
      </c>
    </row>
    <row r="190" spans="1:7" ht="15">
      <c r="A190" s="209"/>
      <c r="B190" s="219"/>
      <c r="C190" s="407"/>
      <c r="D190" s="231"/>
      <c r="E190" s="231"/>
      <c r="F190" s="232"/>
      <c r="G190" s="216"/>
    </row>
    <row r="191" spans="1:8" ht="45" customHeight="1">
      <c r="A191" s="209" t="s">
        <v>793</v>
      </c>
      <c r="B191" s="219" t="s">
        <v>3100</v>
      </c>
      <c r="C191" s="407" t="s">
        <v>713</v>
      </c>
      <c r="D191" s="231">
        <v>0</v>
      </c>
      <c r="E191" s="231">
        <v>0</v>
      </c>
      <c r="F191" s="658">
        <f>D191-E191</f>
        <v>0</v>
      </c>
      <c r="G191" s="212"/>
      <c r="H191" s="319">
        <f>F191*G191</f>
        <v>0</v>
      </c>
    </row>
    <row r="192" spans="1:7" ht="15">
      <c r="A192" s="209"/>
      <c r="B192" s="219"/>
      <c r="C192" s="407"/>
      <c r="D192" s="231"/>
      <c r="E192" s="231"/>
      <c r="F192" s="232"/>
      <c r="G192" s="216"/>
    </row>
    <row r="193" spans="1:8" ht="28.5">
      <c r="A193" s="209" t="s">
        <v>794</v>
      </c>
      <c r="B193" s="218" t="s">
        <v>731</v>
      </c>
      <c r="C193" s="407" t="s">
        <v>710</v>
      </c>
      <c r="D193" s="231">
        <v>0</v>
      </c>
      <c r="E193" s="231">
        <v>0</v>
      </c>
      <c r="F193" s="658">
        <f>D193-E193</f>
        <v>0</v>
      </c>
      <c r="G193" s="212"/>
      <c r="H193" s="319">
        <f>F193*G193</f>
        <v>0</v>
      </c>
    </row>
    <row r="194" spans="1:7" ht="15">
      <c r="A194" s="209"/>
      <c r="B194" s="218"/>
      <c r="C194" s="407"/>
      <c r="D194" s="231"/>
      <c r="E194" s="231"/>
      <c r="F194" s="232"/>
      <c r="G194" s="216"/>
    </row>
    <row r="195" spans="1:8" ht="57">
      <c r="A195" s="209" t="s">
        <v>795</v>
      </c>
      <c r="B195" s="218" t="s">
        <v>3101</v>
      </c>
      <c r="C195" s="407" t="s">
        <v>710</v>
      </c>
      <c r="D195" s="231">
        <v>146</v>
      </c>
      <c r="E195" s="231">
        <v>0</v>
      </c>
      <c r="F195" s="658">
        <f>D195-E195</f>
        <v>146</v>
      </c>
      <c r="G195" s="212"/>
      <c r="H195" s="319">
        <f>F195*G195</f>
        <v>0</v>
      </c>
    </row>
    <row r="196" spans="1:7" ht="15">
      <c r="A196" s="209"/>
      <c r="B196" s="214"/>
      <c r="C196" s="407"/>
      <c r="D196" s="231"/>
      <c r="E196" s="231"/>
      <c r="F196" s="232"/>
      <c r="G196" s="216"/>
    </row>
    <row r="197" spans="1:7" ht="15">
      <c r="A197" s="209"/>
      <c r="B197" s="214" t="s">
        <v>769</v>
      </c>
      <c r="C197" s="407"/>
      <c r="D197" s="231"/>
      <c r="E197" s="231"/>
      <c r="F197" s="232"/>
      <c r="G197" s="216"/>
    </row>
    <row r="198" spans="1:8" ht="43.5">
      <c r="A198" s="209" t="s">
        <v>796</v>
      </c>
      <c r="B198" s="219" t="s">
        <v>771</v>
      </c>
      <c r="C198" s="407" t="s">
        <v>304</v>
      </c>
      <c r="D198" s="231">
        <v>0</v>
      </c>
      <c r="E198" s="231">
        <v>0</v>
      </c>
      <c r="F198" s="658">
        <f>D198-E198</f>
        <v>0</v>
      </c>
      <c r="G198" s="212"/>
      <c r="H198" s="319">
        <f>F198*G198</f>
        <v>0</v>
      </c>
    </row>
    <row r="199" spans="1:7" ht="15">
      <c r="A199" s="209"/>
      <c r="B199" s="219"/>
      <c r="C199" s="407"/>
      <c r="D199" s="231"/>
      <c r="E199" s="231"/>
      <c r="F199" s="232"/>
      <c r="G199" s="216"/>
    </row>
    <row r="200" spans="1:8" ht="43.5">
      <c r="A200" s="209" t="s">
        <v>797</v>
      </c>
      <c r="B200" s="219" t="s">
        <v>3102</v>
      </c>
      <c r="C200" s="407" t="s">
        <v>710</v>
      </c>
      <c r="D200" s="231">
        <v>0</v>
      </c>
      <c r="E200" s="231">
        <v>0</v>
      </c>
      <c r="F200" s="658">
        <f>D200-E200</f>
        <v>0</v>
      </c>
      <c r="G200" s="212"/>
      <c r="H200" s="319">
        <f>F200*G200</f>
        <v>0</v>
      </c>
    </row>
    <row r="201" spans="1:7" ht="15">
      <c r="A201" s="209"/>
      <c r="B201" s="215"/>
      <c r="C201" s="407"/>
      <c r="D201" s="231"/>
      <c r="E201" s="231"/>
      <c r="F201" s="232"/>
      <c r="G201" s="216"/>
    </row>
    <row r="202" spans="1:7" ht="15" customHeight="1">
      <c r="A202" s="209"/>
      <c r="B202" s="214" t="s">
        <v>777</v>
      </c>
      <c r="C202" s="407"/>
      <c r="D202" s="231"/>
      <c r="E202" s="231"/>
      <c r="F202" s="232"/>
      <c r="G202" s="216"/>
    </row>
    <row r="203" spans="1:8" ht="45.75">
      <c r="A203" s="209" t="s">
        <v>798</v>
      </c>
      <c r="B203" s="219" t="s">
        <v>3089</v>
      </c>
      <c r="C203" s="407" t="s">
        <v>713</v>
      </c>
      <c r="D203" s="231">
        <v>0</v>
      </c>
      <c r="E203" s="231">
        <v>0</v>
      </c>
      <c r="F203" s="658">
        <f>D203-E203</f>
        <v>0</v>
      </c>
      <c r="G203" s="212"/>
      <c r="H203" s="319">
        <f>F203*G203</f>
        <v>0</v>
      </c>
    </row>
    <row r="204" spans="1:7" ht="15">
      <c r="A204" s="209"/>
      <c r="B204" s="219"/>
      <c r="C204" s="407"/>
      <c r="D204" s="231"/>
      <c r="E204" s="231"/>
      <c r="F204" s="232"/>
      <c r="G204" s="216"/>
    </row>
    <row r="205" spans="1:8" ht="31.5">
      <c r="A205" s="209" t="s">
        <v>799</v>
      </c>
      <c r="B205" s="219" t="s">
        <v>3103</v>
      </c>
      <c r="C205" s="407" t="s">
        <v>713</v>
      </c>
      <c r="D205" s="231">
        <v>0</v>
      </c>
      <c r="E205" s="231">
        <v>0</v>
      </c>
      <c r="F205" s="658">
        <f>D205-E205</f>
        <v>0</v>
      </c>
      <c r="G205" s="212"/>
      <c r="H205" s="319">
        <f>F205*G205</f>
        <v>0</v>
      </c>
    </row>
    <row r="206" spans="1:7" ht="15">
      <c r="A206" s="209"/>
      <c r="B206" s="219"/>
      <c r="C206" s="407"/>
      <c r="D206" s="231"/>
      <c r="E206" s="231"/>
      <c r="F206" s="232"/>
      <c r="G206" s="216"/>
    </row>
    <row r="207" spans="1:8" ht="29.25">
      <c r="A207" s="209" t="s">
        <v>800</v>
      </c>
      <c r="B207" s="219" t="s">
        <v>3104</v>
      </c>
      <c r="C207" s="407" t="s">
        <v>304</v>
      </c>
      <c r="D207" s="231">
        <v>0</v>
      </c>
      <c r="E207" s="231">
        <v>0</v>
      </c>
      <c r="F207" s="658">
        <f>D207-E207</f>
        <v>0</v>
      </c>
      <c r="G207" s="212"/>
      <c r="H207" s="319">
        <f>F207*G207</f>
        <v>0</v>
      </c>
    </row>
    <row r="208" spans="1:7" ht="15">
      <c r="A208" s="209"/>
      <c r="B208" s="219"/>
      <c r="C208" s="407"/>
      <c r="D208" s="231"/>
      <c r="E208" s="231"/>
      <c r="F208" s="232"/>
      <c r="G208" s="216"/>
    </row>
    <row r="209" spans="1:8" ht="15" customHeight="1">
      <c r="A209" s="209"/>
      <c r="B209" s="716" t="s">
        <v>801</v>
      </c>
      <c r="C209" s="716"/>
      <c r="D209" s="672"/>
      <c r="E209" s="672"/>
      <c r="F209" s="673"/>
      <c r="G209" s="215"/>
      <c r="H209" s="397">
        <f>SUM(H179:H208)</f>
        <v>0</v>
      </c>
    </row>
    <row r="210" spans="1:7" ht="15">
      <c r="A210" s="209"/>
      <c r="D210" s="667"/>
      <c r="E210" s="667"/>
      <c r="G210" s="223"/>
    </row>
    <row r="211" spans="1:8" ht="15">
      <c r="A211" s="415" t="s">
        <v>703</v>
      </c>
      <c r="B211" s="400" t="s">
        <v>704</v>
      </c>
      <c r="C211" s="418"/>
      <c r="D211" s="668"/>
      <c r="E211" s="668"/>
      <c r="F211" s="669"/>
      <c r="G211" s="419"/>
      <c r="H211" s="333"/>
    </row>
    <row r="212" spans="1:7" ht="15">
      <c r="A212" s="209"/>
      <c r="D212" s="667"/>
      <c r="E212" s="667"/>
      <c r="G212" s="223"/>
    </row>
    <row r="213" spans="1:7" ht="15">
      <c r="A213" s="209"/>
      <c r="B213" s="214" t="s">
        <v>706</v>
      </c>
      <c r="C213" s="410"/>
      <c r="D213" s="231"/>
      <c r="E213" s="231"/>
      <c r="F213" s="232"/>
      <c r="G213" s="231"/>
    </row>
    <row r="214" spans="1:8" ht="29.25">
      <c r="A214" s="209" t="s">
        <v>802</v>
      </c>
      <c r="B214" s="219" t="s">
        <v>3105</v>
      </c>
      <c r="C214" s="410" t="s">
        <v>304</v>
      </c>
      <c r="D214" s="231">
        <v>4</v>
      </c>
      <c r="E214" s="231">
        <v>0</v>
      </c>
      <c r="F214" s="658">
        <f>D214-E214</f>
        <v>4</v>
      </c>
      <c r="G214" s="212"/>
      <c r="H214" s="319">
        <f>F214*G214</f>
        <v>0</v>
      </c>
    </row>
    <row r="215" spans="1:7" ht="15">
      <c r="A215" s="209"/>
      <c r="B215" s="219"/>
      <c r="C215" s="410"/>
      <c r="D215" s="231"/>
      <c r="E215" s="231"/>
      <c r="F215" s="232"/>
      <c r="G215" s="231"/>
    </row>
    <row r="216" spans="1:8" ht="29.25">
      <c r="A216" s="209" t="s">
        <v>803</v>
      </c>
      <c r="B216" s="219" t="s">
        <v>3106</v>
      </c>
      <c r="C216" s="410" t="s">
        <v>96</v>
      </c>
      <c r="D216" s="231">
        <v>2</v>
      </c>
      <c r="E216" s="231">
        <v>0</v>
      </c>
      <c r="F216" s="658">
        <f>D216-E216</f>
        <v>2</v>
      </c>
      <c r="G216" s="212"/>
      <c r="H216" s="319">
        <f>F216*G216</f>
        <v>0</v>
      </c>
    </row>
    <row r="217" spans="1:7" ht="15">
      <c r="A217" s="209"/>
      <c r="B217" s="215"/>
      <c r="C217" s="407"/>
      <c r="D217" s="672"/>
      <c r="E217" s="672"/>
      <c r="F217" s="673"/>
      <c r="G217" s="215"/>
    </row>
    <row r="218" spans="1:7" ht="15">
      <c r="A218" s="209"/>
      <c r="B218" s="214" t="s">
        <v>745</v>
      </c>
      <c r="C218" s="407"/>
      <c r="D218" s="672"/>
      <c r="E218" s="672"/>
      <c r="F218" s="673"/>
      <c r="G218" s="215"/>
    </row>
    <row r="219" spans="1:7" ht="15">
      <c r="A219" s="209"/>
      <c r="B219" s="214"/>
      <c r="C219" s="407"/>
      <c r="D219" s="672"/>
      <c r="E219" s="672"/>
      <c r="F219" s="673"/>
      <c r="G219" s="215"/>
    </row>
    <row r="220" spans="1:8" ht="71.25">
      <c r="A220" s="209" t="s">
        <v>804</v>
      </c>
      <c r="B220" s="233" t="s">
        <v>3107</v>
      </c>
      <c r="C220" s="410" t="s">
        <v>713</v>
      </c>
      <c r="D220" s="231">
        <v>0</v>
      </c>
      <c r="E220" s="231">
        <v>0</v>
      </c>
      <c r="F220" s="658">
        <f>D220-E220</f>
        <v>0</v>
      </c>
      <c r="G220" s="212"/>
      <c r="H220" s="319">
        <f>F220*G220</f>
        <v>0</v>
      </c>
    </row>
    <row r="221" spans="1:7" ht="15">
      <c r="A221" s="209"/>
      <c r="B221" s="233"/>
      <c r="C221" s="410"/>
      <c r="D221" s="231"/>
      <c r="E221" s="231"/>
      <c r="F221" s="232"/>
      <c r="G221" s="231"/>
    </row>
    <row r="222" spans="1:8" ht="29.25">
      <c r="A222" s="209" t="s">
        <v>805</v>
      </c>
      <c r="B222" s="219" t="s">
        <v>3108</v>
      </c>
      <c r="C222" s="410" t="s">
        <v>710</v>
      </c>
      <c r="D222" s="231">
        <v>2.5</v>
      </c>
      <c r="E222" s="231">
        <v>0</v>
      </c>
      <c r="F222" s="658">
        <f>D222-E222</f>
        <v>2.5</v>
      </c>
      <c r="G222" s="212"/>
      <c r="H222" s="319">
        <f>F222*G222</f>
        <v>0</v>
      </c>
    </row>
    <row r="223" spans="1:7" ht="15">
      <c r="A223" s="209"/>
      <c r="B223" s="219"/>
      <c r="C223" s="410"/>
      <c r="D223" s="231"/>
      <c r="E223" s="231"/>
      <c r="F223" s="232"/>
      <c r="G223" s="231"/>
    </row>
    <row r="224" spans="1:8" ht="57">
      <c r="A224" s="209" t="s">
        <v>806</v>
      </c>
      <c r="B224" s="218" t="s">
        <v>807</v>
      </c>
      <c r="C224" s="410" t="s">
        <v>713</v>
      </c>
      <c r="D224" s="231">
        <v>6.5</v>
      </c>
      <c r="E224" s="231">
        <v>0</v>
      </c>
      <c r="F224" s="658">
        <f>D224-E224</f>
        <v>6.5</v>
      </c>
      <c r="G224" s="212"/>
      <c r="H224" s="319">
        <f>F224*G224</f>
        <v>0</v>
      </c>
    </row>
    <row r="225" spans="1:7" ht="15">
      <c r="A225" s="209"/>
      <c r="B225" s="218"/>
      <c r="C225" s="410"/>
      <c r="D225" s="231"/>
      <c r="E225" s="231"/>
      <c r="F225" s="232"/>
      <c r="G225" s="231"/>
    </row>
    <row r="226" spans="1:8" ht="71.25">
      <c r="A226" s="209" t="s">
        <v>808</v>
      </c>
      <c r="B226" s="218" t="s">
        <v>809</v>
      </c>
      <c r="C226" s="410" t="s">
        <v>713</v>
      </c>
      <c r="D226" s="231">
        <v>0</v>
      </c>
      <c r="E226" s="231">
        <v>0</v>
      </c>
      <c r="F226" s="658">
        <f>D226-E226</f>
        <v>0</v>
      </c>
      <c r="G226" s="212"/>
      <c r="H226" s="319">
        <f>F226*G226</f>
        <v>0</v>
      </c>
    </row>
    <row r="227" spans="1:7" ht="15">
      <c r="A227" s="209"/>
      <c r="B227" s="215"/>
      <c r="C227" s="407"/>
      <c r="D227" s="672"/>
      <c r="E227" s="672"/>
      <c r="F227" s="673"/>
      <c r="G227" s="231"/>
    </row>
    <row r="228" spans="1:7" ht="15">
      <c r="A228" s="209"/>
      <c r="B228" s="214" t="s">
        <v>810</v>
      </c>
      <c r="C228" s="407"/>
      <c r="D228" s="672"/>
      <c r="E228" s="672"/>
      <c r="F228" s="673"/>
      <c r="G228" s="231"/>
    </row>
    <row r="229" spans="1:7" ht="15">
      <c r="A229" s="209"/>
      <c r="B229" s="214"/>
      <c r="C229" s="407"/>
      <c r="D229" s="672"/>
      <c r="E229" s="672"/>
      <c r="F229" s="673"/>
      <c r="G229" s="231"/>
    </row>
    <row r="230" spans="1:8" ht="57.75">
      <c r="A230" s="209" t="s">
        <v>811</v>
      </c>
      <c r="B230" s="219" t="s">
        <v>3109</v>
      </c>
      <c r="C230" s="410" t="s">
        <v>304</v>
      </c>
      <c r="D230" s="231">
        <v>0</v>
      </c>
      <c r="E230" s="231">
        <v>0</v>
      </c>
      <c r="F230" s="658">
        <f>D230-E230</f>
        <v>0</v>
      </c>
      <c r="G230" s="212"/>
      <c r="H230" s="319">
        <f>F230*G230</f>
        <v>0</v>
      </c>
    </row>
    <row r="231" spans="1:7" ht="15">
      <c r="A231" s="209"/>
      <c r="B231" s="219"/>
      <c r="C231" s="410"/>
      <c r="D231" s="231"/>
      <c r="E231" s="231"/>
      <c r="F231" s="232"/>
      <c r="G231" s="231"/>
    </row>
    <row r="232" spans="1:8" ht="43.5">
      <c r="A232" s="209" t="s">
        <v>812</v>
      </c>
      <c r="B232" s="219" t="s">
        <v>3110</v>
      </c>
      <c r="C232" s="410" t="s">
        <v>304</v>
      </c>
      <c r="D232" s="231">
        <v>0</v>
      </c>
      <c r="E232" s="231">
        <v>0</v>
      </c>
      <c r="F232" s="658">
        <f>D232-E232</f>
        <v>0</v>
      </c>
      <c r="G232" s="212"/>
      <c r="H232" s="319">
        <f>F232*G232</f>
        <v>0</v>
      </c>
    </row>
    <row r="233" spans="1:7" ht="15">
      <c r="A233" s="209"/>
      <c r="B233" s="219"/>
      <c r="C233" s="410"/>
      <c r="D233" s="231"/>
      <c r="E233" s="231"/>
      <c r="F233" s="232"/>
      <c r="G233" s="231"/>
    </row>
    <row r="234" spans="1:8" ht="43.5">
      <c r="A234" s="209" t="s">
        <v>813</v>
      </c>
      <c r="B234" s="219" t="s">
        <v>3112</v>
      </c>
      <c r="C234" s="410" t="s">
        <v>304</v>
      </c>
      <c r="D234" s="231">
        <v>0</v>
      </c>
      <c r="E234" s="231">
        <v>0</v>
      </c>
      <c r="F234" s="658">
        <f>D234-E234</f>
        <v>0</v>
      </c>
      <c r="G234" s="212"/>
      <c r="H234" s="319">
        <f>F234*G234</f>
        <v>0</v>
      </c>
    </row>
    <row r="235" spans="1:7" ht="15">
      <c r="A235" s="209"/>
      <c r="B235" s="219"/>
      <c r="C235" s="410"/>
      <c r="D235" s="231"/>
      <c r="E235" s="231"/>
      <c r="F235" s="232"/>
      <c r="G235" s="231"/>
    </row>
    <row r="236" spans="1:8" ht="43.5">
      <c r="A236" s="209" t="s">
        <v>814</v>
      </c>
      <c r="B236" s="219" t="s">
        <v>3111</v>
      </c>
      <c r="C236" s="410" t="s">
        <v>304</v>
      </c>
      <c r="D236" s="231">
        <v>4</v>
      </c>
      <c r="E236" s="231">
        <v>0</v>
      </c>
      <c r="F236" s="658">
        <f>D236-E236</f>
        <v>4</v>
      </c>
      <c r="G236" s="212"/>
      <c r="H236" s="319">
        <f>F236*G236</f>
        <v>0</v>
      </c>
    </row>
    <row r="237" spans="1:7" ht="15">
      <c r="A237" s="209"/>
      <c r="B237" s="219"/>
      <c r="C237" s="410"/>
      <c r="D237" s="231"/>
      <c r="E237" s="231"/>
      <c r="F237" s="232"/>
      <c r="G237" s="231"/>
    </row>
    <row r="238" spans="1:8" ht="43.5">
      <c r="A238" s="209" t="s">
        <v>815</v>
      </c>
      <c r="B238" s="219" t="s">
        <v>3113</v>
      </c>
      <c r="C238" s="410" t="s">
        <v>304</v>
      </c>
      <c r="D238" s="231">
        <v>0</v>
      </c>
      <c r="E238" s="231">
        <v>0</v>
      </c>
      <c r="F238" s="658">
        <f>D238-E238</f>
        <v>0</v>
      </c>
      <c r="G238" s="212"/>
      <c r="H238" s="319">
        <f>F238*G238</f>
        <v>0</v>
      </c>
    </row>
    <row r="239" spans="1:7" ht="15">
      <c r="A239" s="209"/>
      <c r="B239" s="219"/>
      <c r="C239" s="410"/>
      <c r="D239" s="231"/>
      <c r="E239" s="231"/>
      <c r="F239" s="232"/>
      <c r="G239" s="231"/>
    </row>
    <row r="240" spans="1:7" ht="72">
      <c r="A240" s="209" t="s">
        <v>816</v>
      </c>
      <c r="B240" s="219" t="s">
        <v>3114</v>
      </c>
      <c r="C240" s="411"/>
      <c r="D240" s="231"/>
      <c r="E240" s="231"/>
      <c r="F240" s="232"/>
      <c r="G240" s="231"/>
    </row>
    <row r="241" spans="1:8" ht="15">
      <c r="A241" s="209"/>
      <c r="B241" s="224" t="s">
        <v>3115</v>
      </c>
      <c r="C241" s="411" t="s">
        <v>96</v>
      </c>
      <c r="D241" s="231">
        <v>0</v>
      </c>
      <c r="E241" s="231">
        <v>0</v>
      </c>
      <c r="F241" s="658">
        <f>D241-E241</f>
        <v>0</v>
      </c>
      <c r="G241" s="212"/>
      <c r="H241" s="319">
        <f>F241*G241</f>
        <v>0</v>
      </c>
    </row>
    <row r="242" spans="1:8" ht="15">
      <c r="A242" s="209"/>
      <c r="B242" s="224" t="s">
        <v>3116</v>
      </c>
      <c r="C242" s="411" t="s">
        <v>96</v>
      </c>
      <c r="D242" s="231">
        <v>0</v>
      </c>
      <c r="E242" s="231">
        <v>0</v>
      </c>
      <c r="F242" s="658">
        <f>D242-E242</f>
        <v>0</v>
      </c>
      <c r="G242" s="212"/>
      <c r="H242" s="319">
        <f>F242*G242</f>
        <v>0</v>
      </c>
    </row>
    <row r="243" spans="1:7" ht="15">
      <c r="A243" s="209"/>
      <c r="B243" s="224"/>
      <c r="C243" s="411"/>
      <c r="D243" s="231"/>
      <c r="E243" s="231"/>
      <c r="F243" s="232"/>
      <c r="G243" s="231"/>
    </row>
    <row r="244" spans="1:8" ht="128.25">
      <c r="A244" s="209" t="s">
        <v>817</v>
      </c>
      <c r="B244" s="234" t="s">
        <v>3117</v>
      </c>
      <c r="C244" s="407" t="s">
        <v>96</v>
      </c>
      <c r="D244" s="231">
        <v>0</v>
      </c>
      <c r="E244" s="231">
        <v>0</v>
      </c>
      <c r="F244" s="658">
        <f>D244-E244</f>
        <v>0</v>
      </c>
      <c r="G244" s="212"/>
      <c r="H244" s="319">
        <f>F244*G244</f>
        <v>0</v>
      </c>
    </row>
    <row r="245" spans="1:7" ht="15">
      <c r="A245" s="209"/>
      <c r="B245" s="234"/>
      <c r="C245" s="407"/>
      <c r="D245" s="231"/>
      <c r="E245" s="231"/>
      <c r="F245" s="232"/>
      <c r="G245" s="231"/>
    </row>
    <row r="246" spans="1:8" ht="142.5">
      <c r="A246" s="209" t="s">
        <v>818</v>
      </c>
      <c r="B246" s="234" t="s">
        <v>3118</v>
      </c>
      <c r="C246" s="407" t="s">
        <v>96</v>
      </c>
      <c r="D246" s="231">
        <v>1</v>
      </c>
      <c r="E246" s="231">
        <v>0</v>
      </c>
      <c r="F246" s="658">
        <f>D246-E246</f>
        <v>1</v>
      </c>
      <c r="G246" s="212"/>
      <c r="H246" s="319">
        <f>F246*G246</f>
        <v>0</v>
      </c>
    </row>
    <row r="247" spans="1:7" ht="15">
      <c r="A247" s="209"/>
      <c r="B247" s="234"/>
      <c r="C247" s="407"/>
      <c r="D247" s="231"/>
      <c r="E247" s="231"/>
      <c r="F247" s="232"/>
      <c r="G247" s="231"/>
    </row>
    <row r="248" spans="1:8" ht="57.75">
      <c r="A248" s="209" t="s">
        <v>819</v>
      </c>
      <c r="B248" s="219" t="s">
        <v>3120</v>
      </c>
      <c r="C248" s="407" t="s">
        <v>96</v>
      </c>
      <c r="D248" s="231">
        <v>2</v>
      </c>
      <c r="E248" s="231">
        <v>0</v>
      </c>
      <c r="F248" s="658">
        <f>D248-E248</f>
        <v>2</v>
      </c>
      <c r="G248" s="212"/>
      <c r="H248" s="319">
        <f>F248*G248</f>
        <v>0</v>
      </c>
    </row>
    <row r="249" spans="1:7" ht="15">
      <c r="A249" s="209"/>
      <c r="B249" s="219"/>
      <c r="C249" s="407"/>
      <c r="D249" s="231"/>
      <c r="E249" s="231"/>
      <c r="F249" s="232"/>
      <c r="G249" s="231"/>
    </row>
    <row r="250" spans="1:8" ht="72">
      <c r="A250" s="209" t="s">
        <v>820</v>
      </c>
      <c r="B250" s="219" t="s">
        <v>3119</v>
      </c>
      <c r="C250" s="407" t="s">
        <v>96</v>
      </c>
      <c r="D250" s="231">
        <v>4</v>
      </c>
      <c r="E250" s="231">
        <v>0</v>
      </c>
      <c r="F250" s="658">
        <f>D250-E250</f>
        <v>4</v>
      </c>
      <c r="G250" s="212"/>
      <c r="H250" s="319">
        <f>F250*G250</f>
        <v>0</v>
      </c>
    </row>
    <row r="251" spans="1:7" ht="15">
      <c r="A251" s="209"/>
      <c r="B251" s="219"/>
      <c r="C251" s="407"/>
      <c r="D251" s="231"/>
      <c r="E251" s="231"/>
      <c r="F251" s="232"/>
      <c r="G251" s="231"/>
    </row>
    <row r="252" spans="1:8" ht="72">
      <c r="A252" s="209" t="s">
        <v>821</v>
      </c>
      <c r="B252" s="219" t="s">
        <v>3121</v>
      </c>
      <c r="C252" s="407" t="s">
        <v>96</v>
      </c>
      <c r="D252" s="231">
        <v>3</v>
      </c>
      <c r="E252" s="231">
        <v>0</v>
      </c>
      <c r="F252" s="658">
        <f>D252-E252</f>
        <v>3</v>
      </c>
      <c r="G252" s="212"/>
      <c r="H252" s="319">
        <f>F252*G252</f>
        <v>0</v>
      </c>
    </row>
    <row r="253" spans="1:7" ht="15">
      <c r="A253" s="209"/>
      <c r="B253" s="219"/>
      <c r="C253" s="407"/>
      <c r="D253" s="231"/>
      <c r="E253" s="231"/>
      <c r="F253" s="232"/>
      <c r="G253" s="231"/>
    </row>
    <row r="254" spans="1:7" ht="15">
      <c r="A254" s="209" t="s">
        <v>822</v>
      </c>
      <c r="B254" s="219" t="s">
        <v>823</v>
      </c>
      <c r="C254" s="407"/>
      <c r="D254" s="231"/>
      <c r="E254" s="231"/>
      <c r="F254" s="232"/>
      <c r="G254" s="231"/>
    </row>
    <row r="255" spans="1:8" ht="15">
      <c r="A255" s="209"/>
      <c r="B255" s="219" t="s">
        <v>824</v>
      </c>
      <c r="C255" s="407" t="s">
        <v>96</v>
      </c>
      <c r="D255" s="231">
        <v>0</v>
      </c>
      <c r="E255" s="231">
        <v>0</v>
      </c>
      <c r="F255" s="658">
        <f>D255-E255</f>
        <v>0</v>
      </c>
      <c r="G255" s="212"/>
      <c r="H255" s="319">
        <f>F255*G255</f>
        <v>0</v>
      </c>
    </row>
    <row r="256" spans="1:8" ht="15">
      <c r="A256" s="209"/>
      <c r="B256" s="219" t="s">
        <v>825</v>
      </c>
      <c r="C256" s="407" t="s">
        <v>96</v>
      </c>
      <c r="D256" s="231">
        <v>0</v>
      </c>
      <c r="E256" s="231">
        <v>0</v>
      </c>
      <c r="F256" s="658">
        <f>D256-E256</f>
        <v>0</v>
      </c>
      <c r="G256" s="212"/>
      <c r="H256" s="319">
        <f>F256*G256</f>
        <v>0</v>
      </c>
    </row>
    <row r="257" spans="1:7" ht="15">
      <c r="A257" s="209"/>
      <c r="B257" s="219"/>
      <c r="C257" s="407"/>
      <c r="D257" s="231"/>
      <c r="E257" s="231"/>
      <c r="F257" s="232"/>
      <c r="G257" s="231"/>
    </row>
    <row r="258" spans="1:8" ht="57.75">
      <c r="A258" s="209" t="s">
        <v>826</v>
      </c>
      <c r="B258" s="219" t="s">
        <v>3122</v>
      </c>
      <c r="C258" s="407" t="s">
        <v>96</v>
      </c>
      <c r="D258" s="231">
        <v>3</v>
      </c>
      <c r="E258" s="231">
        <v>0</v>
      </c>
      <c r="F258" s="658">
        <f>D258-E258</f>
        <v>3</v>
      </c>
      <c r="G258" s="212"/>
      <c r="H258" s="319">
        <f>F258*G258</f>
        <v>0</v>
      </c>
    </row>
    <row r="259" spans="1:7" ht="15">
      <c r="A259" s="209"/>
      <c r="B259" s="219"/>
      <c r="C259" s="407"/>
      <c r="D259" s="231"/>
      <c r="E259" s="231"/>
      <c r="F259" s="232"/>
      <c r="G259" s="231"/>
    </row>
    <row r="260" spans="1:8" ht="60" customHeight="1">
      <c r="A260" s="209" t="s">
        <v>827</v>
      </c>
      <c r="B260" s="219" t="s">
        <v>3123</v>
      </c>
      <c r="C260" s="407" t="s">
        <v>96</v>
      </c>
      <c r="D260" s="231">
        <v>6</v>
      </c>
      <c r="E260" s="231">
        <v>0</v>
      </c>
      <c r="F260" s="658">
        <f>D260-E260</f>
        <v>6</v>
      </c>
      <c r="G260" s="212"/>
      <c r="H260" s="319">
        <f>F260*G260</f>
        <v>0</v>
      </c>
    </row>
    <row r="261" spans="1:7" ht="15">
      <c r="A261" s="209"/>
      <c r="B261" s="219"/>
      <c r="C261" s="407"/>
      <c r="D261" s="231"/>
      <c r="E261" s="231"/>
      <c r="F261" s="232"/>
      <c r="G261" s="231"/>
    </row>
    <row r="262" spans="1:8" ht="29.25">
      <c r="A262" s="209" t="s">
        <v>828</v>
      </c>
      <c r="B262" s="219" t="s">
        <v>829</v>
      </c>
      <c r="C262" s="407" t="s">
        <v>96</v>
      </c>
      <c r="D262" s="231">
        <v>4</v>
      </c>
      <c r="E262" s="231">
        <v>0</v>
      </c>
      <c r="F262" s="658">
        <f>D262-E262</f>
        <v>4</v>
      </c>
      <c r="G262" s="212"/>
      <c r="H262" s="319">
        <f>F262*G262</f>
        <v>0</v>
      </c>
    </row>
    <row r="263" spans="1:7" ht="15">
      <c r="A263" s="209"/>
      <c r="B263" s="219"/>
      <c r="C263" s="407"/>
      <c r="D263" s="231"/>
      <c r="E263" s="231"/>
      <c r="F263" s="232"/>
      <c r="G263" s="231"/>
    </row>
    <row r="264" spans="1:8" ht="29.25">
      <c r="A264" s="209" t="s">
        <v>830</v>
      </c>
      <c r="B264" s="219" t="s">
        <v>831</v>
      </c>
      <c r="C264" s="407" t="s">
        <v>96</v>
      </c>
      <c r="D264" s="231">
        <v>1</v>
      </c>
      <c r="E264" s="231">
        <v>0</v>
      </c>
      <c r="F264" s="658">
        <f>D264-E264</f>
        <v>1</v>
      </c>
      <c r="G264" s="212"/>
      <c r="H264" s="319">
        <f>F264*G264</f>
        <v>0</v>
      </c>
    </row>
    <row r="265" spans="1:7" ht="15">
      <c r="A265" s="209"/>
      <c r="B265" s="219"/>
      <c r="C265" s="407"/>
      <c r="D265" s="231"/>
      <c r="E265" s="231"/>
      <c r="F265" s="232"/>
      <c r="G265" s="231"/>
    </row>
    <row r="266" spans="1:8" ht="43.5">
      <c r="A266" s="209" t="s">
        <v>832</v>
      </c>
      <c r="B266" s="219" t="s">
        <v>3124</v>
      </c>
      <c r="C266" s="407" t="s">
        <v>96</v>
      </c>
      <c r="D266" s="231">
        <v>10</v>
      </c>
      <c r="E266" s="231">
        <v>0</v>
      </c>
      <c r="F266" s="658">
        <f>D266-E266</f>
        <v>10</v>
      </c>
      <c r="G266" s="212"/>
      <c r="H266" s="319">
        <f>F266*G266</f>
        <v>0</v>
      </c>
    </row>
    <row r="267" spans="1:7" ht="15">
      <c r="A267" s="209"/>
      <c r="B267" s="215"/>
      <c r="C267" s="407"/>
      <c r="D267" s="672"/>
      <c r="E267" s="672"/>
      <c r="F267" s="673"/>
      <c r="G267" s="215"/>
    </row>
    <row r="268" spans="1:7" ht="15">
      <c r="A268" s="209"/>
      <c r="B268" s="214" t="s">
        <v>782</v>
      </c>
      <c r="C268" s="407"/>
      <c r="D268" s="672"/>
      <c r="E268" s="672"/>
      <c r="F268" s="673"/>
      <c r="G268" s="215"/>
    </row>
    <row r="269" spans="1:7" ht="15">
      <c r="A269" s="209"/>
      <c r="B269" s="215"/>
      <c r="C269" s="407"/>
      <c r="D269" s="672"/>
      <c r="E269" s="672"/>
      <c r="F269" s="673"/>
      <c r="G269" s="215"/>
    </row>
    <row r="270" spans="1:8" ht="15">
      <c r="A270" s="209" t="s">
        <v>833</v>
      </c>
      <c r="B270" s="219" t="s">
        <v>3125</v>
      </c>
      <c r="C270" s="407" t="s">
        <v>304</v>
      </c>
      <c r="D270" s="231">
        <v>339.25</v>
      </c>
      <c r="E270" s="231">
        <v>0</v>
      </c>
      <c r="F270" s="658">
        <f>D270-E270</f>
        <v>339.25</v>
      </c>
      <c r="G270" s="225"/>
      <c r="H270" s="319">
        <f>F270*G270</f>
        <v>0</v>
      </c>
    </row>
    <row r="271" spans="1:7" ht="15">
      <c r="A271" s="209"/>
      <c r="B271" s="219"/>
      <c r="C271" s="407"/>
      <c r="D271" s="231"/>
      <c r="E271" s="231"/>
      <c r="F271" s="232"/>
      <c r="G271" s="231"/>
    </row>
    <row r="272" spans="1:8" ht="15">
      <c r="A272" s="209" t="s">
        <v>834</v>
      </c>
      <c r="B272" s="219" t="s">
        <v>3676</v>
      </c>
      <c r="C272" s="407" t="s">
        <v>304</v>
      </c>
      <c r="D272" s="231">
        <v>339.25</v>
      </c>
      <c r="E272" s="231">
        <v>0</v>
      </c>
      <c r="F272" s="658">
        <f>D272-E272</f>
        <v>339.25</v>
      </c>
      <c r="G272" s="225"/>
      <c r="H272" s="319">
        <f>F272*G272</f>
        <v>0</v>
      </c>
    </row>
    <row r="273" spans="1:7" ht="15">
      <c r="A273" s="209"/>
      <c r="B273" s="219"/>
      <c r="C273" s="407"/>
      <c r="D273" s="231"/>
      <c r="E273" s="231"/>
      <c r="F273" s="232"/>
      <c r="G273" s="231"/>
    </row>
    <row r="274" spans="1:8" ht="16.5" customHeight="1">
      <c r="A274" s="209"/>
      <c r="B274" s="716" t="s">
        <v>835</v>
      </c>
      <c r="C274" s="716"/>
      <c r="D274" s="674"/>
      <c r="E274" s="674"/>
      <c r="F274" s="675"/>
      <c r="G274" s="227"/>
      <c r="H274" s="397">
        <f>SUM(H214:H273)</f>
        <v>0</v>
      </c>
    </row>
  </sheetData>
  <sheetProtection selectLockedCells="1" selectUnlockedCells="1"/>
  <mergeCells count="2">
    <mergeCell ref="B209:C209"/>
    <mergeCell ref="B274:C274"/>
  </mergeCells>
  <printOptions/>
  <pageMargins left="0.7" right="0.7" top="0.8500000000000001" bottom="0.75" header="0.3" footer="0.5118055555555555"/>
  <pageSetup horizontalDpi="300" verticalDpi="300" orientation="portrait" paperSize="9" scale="72" r:id="rId1"/>
  <headerFooter alignWithMargins="0">
    <oddHeader>&amp;L&amp;"Arial,Navadno"DETAJL INFRASTRUKTURA d.o.o.
Na produ 13, 5271 VIPAVA
tel. 041 558 252&amp;C&amp;"Arial,Navadno"ZUNANJA UREDITEV 1. FAZA&amp;R&amp;"Arial,Navadno"OŠ DANILO LOKAR V AJDOVŠČINI
1. FAZA proj. št. 0568/11
2. FAZA proj. št. 0571/11</oddHeader>
  </headerFooter>
</worksheet>
</file>

<file path=xl/worksheets/sheet6.xml><?xml version="1.0" encoding="utf-8"?>
<worksheet xmlns="http://schemas.openxmlformats.org/spreadsheetml/2006/main" xmlns:r="http://schemas.openxmlformats.org/officeDocument/2006/relationships">
  <sheetPr>
    <tabColor indexed="22"/>
  </sheetPr>
  <dimension ref="A1:H373"/>
  <sheetViews>
    <sheetView view="pageBreakPreview" zoomScaleSheetLayoutView="100" zoomScalePageLayoutView="0" workbookViewId="0" topLeftCell="A1">
      <selection activeCell="B1" sqref="B1"/>
    </sheetView>
  </sheetViews>
  <sheetFormatPr defaultColWidth="9.140625" defaultRowHeight="15"/>
  <cols>
    <col min="2" max="2" width="45.7109375" style="0" customWidth="1"/>
    <col min="3" max="3" width="6.28125" style="24" customWidth="1"/>
    <col min="4" max="5" width="11.7109375" style="0" customWidth="1"/>
    <col min="6" max="6" width="11.7109375" style="103" customWidth="1"/>
    <col min="7" max="7" width="11.7109375" style="0" customWidth="1"/>
    <col min="8" max="8" width="12.7109375" style="319" customWidth="1"/>
  </cols>
  <sheetData>
    <row r="1" spans="1:7" ht="15.75">
      <c r="A1" s="41" t="s">
        <v>836</v>
      </c>
      <c r="B1" s="42" t="s">
        <v>11</v>
      </c>
      <c r="C1" s="403"/>
      <c r="D1" s="55"/>
      <c r="E1" s="55"/>
      <c r="F1" s="56"/>
      <c r="G1" s="40"/>
    </row>
    <row r="2" spans="1:7" ht="15.75">
      <c r="A2" s="41"/>
      <c r="B2" s="42"/>
      <c r="C2" s="403"/>
      <c r="D2" s="55"/>
      <c r="E2" s="55"/>
      <c r="F2" s="56"/>
      <c r="G2" s="40"/>
    </row>
    <row r="3" spans="1:8" ht="15">
      <c r="A3" s="59" t="s">
        <v>837</v>
      </c>
      <c r="B3" s="16" t="s">
        <v>838</v>
      </c>
      <c r="C3" s="351"/>
      <c r="D3" s="203"/>
      <c r="E3" s="203"/>
      <c r="F3" s="204"/>
      <c r="G3" s="205"/>
      <c r="H3" s="316">
        <f>H86</f>
        <v>0</v>
      </c>
    </row>
    <row r="4" spans="1:8" ht="15">
      <c r="A4" s="59" t="s">
        <v>839</v>
      </c>
      <c r="B4" s="16" t="s">
        <v>840</v>
      </c>
      <c r="C4" s="351"/>
      <c r="D4" s="203"/>
      <c r="E4" s="203"/>
      <c r="F4" s="204"/>
      <c r="G4" s="205"/>
      <c r="H4" s="316">
        <f>H130</f>
        <v>0</v>
      </c>
    </row>
    <row r="5" spans="1:8" ht="15">
      <c r="A5" s="59" t="s">
        <v>841</v>
      </c>
      <c r="B5" s="16" t="s">
        <v>842</v>
      </c>
      <c r="C5" s="351"/>
      <c r="D5" s="203"/>
      <c r="E5" s="203"/>
      <c r="F5" s="204"/>
      <c r="G5" s="205"/>
      <c r="H5" s="316">
        <f>H223</f>
        <v>0</v>
      </c>
    </row>
    <row r="6" spans="1:8" ht="15">
      <c r="A6" s="59" t="s">
        <v>843</v>
      </c>
      <c r="B6" s="16" t="s">
        <v>844</v>
      </c>
      <c r="C6" s="351"/>
      <c r="D6" s="203"/>
      <c r="E6" s="203"/>
      <c r="F6" s="204"/>
      <c r="G6" s="205"/>
      <c r="H6" s="316">
        <f>H293</f>
        <v>0</v>
      </c>
    </row>
    <row r="7" spans="1:8" ht="15">
      <c r="A7" s="59" t="s">
        <v>703</v>
      </c>
      <c r="B7" s="16" t="s">
        <v>39</v>
      </c>
      <c r="C7" s="351"/>
      <c r="D7" s="203"/>
      <c r="E7" s="203"/>
      <c r="F7" s="204"/>
      <c r="G7" s="205"/>
      <c r="H7" s="395">
        <f>H373</f>
        <v>0</v>
      </c>
    </row>
    <row r="8" spans="1:8" ht="15">
      <c r="A8" s="49"/>
      <c r="B8" s="50"/>
      <c r="C8" s="404"/>
      <c r="D8" s="51"/>
      <c r="E8" s="51"/>
      <c r="F8" s="52"/>
      <c r="G8" s="53"/>
      <c r="H8" s="396"/>
    </row>
    <row r="9" spans="1:8" ht="15.75">
      <c r="A9" s="54"/>
      <c r="B9" s="42" t="s">
        <v>845</v>
      </c>
      <c r="C9" s="405"/>
      <c r="D9" s="108"/>
      <c r="E9" s="108"/>
      <c r="F9" s="109"/>
      <c r="G9" s="110"/>
      <c r="H9" s="317">
        <f>SUM(H3:H8)</f>
        <v>0</v>
      </c>
    </row>
    <row r="12" spans="1:8" ht="15">
      <c r="A12" s="519" t="s">
        <v>3687</v>
      </c>
      <c r="B12" s="520" t="s">
        <v>3688</v>
      </c>
      <c r="C12" s="521" t="s">
        <v>3681</v>
      </c>
      <c r="D12" s="522" t="s">
        <v>3686</v>
      </c>
      <c r="E12" s="522" t="s">
        <v>3685</v>
      </c>
      <c r="F12" s="523" t="s">
        <v>3682</v>
      </c>
      <c r="G12" s="524" t="s">
        <v>3683</v>
      </c>
      <c r="H12" s="525" t="s">
        <v>3684</v>
      </c>
    </row>
    <row r="13" spans="1:8" ht="15">
      <c r="A13" s="400" t="s">
        <v>837</v>
      </c>
      <c r="B13" s="401" t="s">
        <v>838</v>
      </c>
      <c r="C13" s="339"/>
      <c r="D13" s="361"/>
      <c r="E13" s="361"/>
      <c r="F13" s="362"/>
      <c r="G13" s="363"/>
      <c r="H13" s="364"/>
    </row>
    <row r="14" spans="1:7" ht="15">
      <c r="A14" s="30"/>
      <c r="B14" s="30"/>
      <c r="C14" s="346"/>
      <c r="D14" s="30"/>
      <c r="E14" s="30"/>
      <c r="F14" s="208"/>
      <c r="G14" s="30"/>
    </row>
    <row r="15" spans="1:7" ht="15">
      <c r="A15" s="30"/>
      <c r="B15" s="214" t="s">
        <v>745</v>
      </c>
      <c r="C15" s="407"/>
      <c r="D15" s="216"/>
      <c r="E15" s="216"/>
      <c r="F15" s="217"/>
      <c r="G15" s="217"/>
    </row>
    <row r="16" spans="1:7" ht="15">
      <c r="A16" s="30"/>
      <c r="B16" s="219"/>
      <c r="C16" s="407"/>
      <c r="D16" s="216"/>
      <c r="E16" s="216"/>
      <c r="F16" s="217"/>
      <c r="G16" s="217"/>
    </row>
    <row r="17" spans="1:8" ht="28.5">
      <c r="A17" s="209" t="s">
        <v>846</v>
      </c>
      <c r="B17" s="234" t="s">
        <v>3127</v>
      </c>
      <c r="C17" s="407" t="s">
        <v>713</v>
      </c>
      <c r="D17" s="216">
        <v>448</v>
      </c>
      <c r="E17" s="216">
        <v>196.58</v>
      </c>
      <c r="F17" s="217">
        <f>D17-E17</f>
        <v>251.42</v>
      </c>
      <c r="G17" s="235"/>
      <c r="H17" s="319">
        <f>F17*G17</f>
        <v>0</v>
      </c>
    </row>
    <row r="18" spans="1:7" ht="17.25">
      <c r="A18" s="209"/>
      <c r="B18" s="234" t="s">
        <v>847</v>
      </c>
      <c r="C18" s="407" t="s">
        <v>713</v>
      </c>
      <c r="D18" s="216">
        <v>131</v>
      </c>
      <c r="E18" s="216"/>
      <c r="F18" s="217"/>
      <c r="G18" s="216"/>
    </row>
    <row r="19" spans="2:7" ht="17.25">
      <c r="B19" s="234" t="s">
        <v>848</v>
      </c>
      <c r="C19" s="407" t="s">
        <v>713</v>
      </c>
      <c r="D19" s="216">
        <v>231</v>
      </c>
      <c r="E19" s="216"/>
      <c r="F19" s="217"/>
      <c r="G19" s="216"/>
    </row>
    <row r="20" spans="2:7" ht="17.25">
      <c r="B20" s="234" t="s">
        <v>849</v>
      </c>
      <c r="C20" s="407" t="s">
        <v>713</v>
      </c>
      <c r="D20" s="216">
        <v>86</v>
      </c>
      <c r="E20" s="216"/>
      <c r="F20" s="217"/>
      <c r="G20" s="216"/>
    </row>
    <row r="21" spans="2:7" ht="15">
      <c r="B21" s="234"/>
      <c r="C21" s="407"/>
      <c r="D21" s="216"/>
      <c r="E21" s="216"/>
      <c r="F21" s="217"/>
      <c r="G21" s="216"/>
    </row>
    <row r="22" spans="1:8" ht="42.75">
      <c r="A22" s="209" t="s">
        <v>850</v>
      </c>
      <c r="B22" s="218" t="s">
        <v>3126</v>
      </c>
      <c r="C22" s="407" t="s">
        <v>713</v>
      </c>
      <c r="D22" s="216">
        <v>985</v>
      </c>
      <c r="E22" s="216">
        <v>985</v>
      </c>
      <c r="F22" s="217">
        <f>D22-E22</f>
        <v>0</v>
      </c>
      <c r="G22" s="235"/>
      <c r="H22" s="319">
        <f>F22*G22</f>
        <v>0</v>
      </c>
    </row>
    <row r="23" spans="1:7" ht="17.25">
      <c r="A23" s="209"/>
      <c r="B23" s="234" t="str">
        <f>B18</f>
        <v> - atletska steza </v>
      </c>
      <c r="C23" s="407" t="s">
        <v>713</v>
      </c>
      <c r="D23" s="216">
        <v>350</v>
      </c>
      <c r="E23" s="216"/>
      <c r="F23" s="217"/>
      <c r="G23" s="216"/>
    </row>
    <row r="24" spans="1:7" ht="17.25">
      <c r="A24" s="209"/>
      <c r="B24" s="234" t="str">
        <f>B19</f>
        <v> - asfaltirano igrišče</v>
      </c>
      <c r="C24" s="407" t="s">
        <v>713</v>
      </c>
      <c r="D24" s="216">
        <v>665</v>
      </c>
      <c r="E24" s="216"/>
      <c r="F24" s="217"/>
      <c r="G24" s="216"/>
    </row>
    <row r="25" spans="1:7" ht="17.25">
      <c r="A25" s="209"/>
      <c r="B25" s="234" t="str">
        <f>B20</f>
        <v> - otroško igrišče</v>
      </c>
      <c r="C25" s="407" t="s">
        <v>713</v>
      </c>
      <c r="D25" s="216">
        <v>0</v>
      </c>
      <c r="E25" s="216"/>
      <c r="F25" s="217"/>
      <c r="G25" s="216"/>
    </row>
    <row r="26" spans="1:7" ht="15">
      <c r="A26" s="209"/>
      <c r="B26" s="236"/>
      <c r="C26" s="407"/>
      <c r="D26" s="216"/>
      <c r="E26" s="216"/>
      <c r="F26" s="217"/>
      <c r="G26" s="216"/>
    </row>
    <row r="27" spans="1:8" ht="28.5">
      <c r="A27" s="209" t="s">
        <v>851</v>
      </c>
      <c r="B27" s="218" t="s">
        <v>3128</v>
      </c>
      <c r="C27" s="407" t="s">
        <v>710</v>
      </c>
      <c r="D27" s="216">
        <v>2223</v>
      </c>
      <c r="E27" s="216">
        <v>1139.5</v>
      </c>
      <c r="F27" s="217">
        <f>D27-E27</f>
        <v>1083.5</v>
      </c>
      <c r="G27" s="235"/>
      <c r="H27" s="319">
        <f>F27*G27</f>
        <v>0</v>
      </c>
    </row>
    <row r="28" spans="1:7" ht="17.25">
      <c r="A28" s="209"/>
      <c r="B28" s="234" t="str">
        <f>B23</f>
        <v> - atletska steza </v>
      </c>
      <c r="C28" s="407" t="s">
        <v>710</v>
      </c>
      <c r="D28" s="216">
        <v>600</v>
      </c>
      <c r="E28" s="216"/>
      <c r="F28" s="217"/>
      <c r="G28" s="216"/>
    </row>
    <row r="29" spans="1:7" ht="17.25">
      <c r="A29" s="209"/>
      <c r="B29" s="234" t="str">
        <f>B24</f>
        <v> - asfaltirano igrišče</v>
      </c>
      <c r="C29" s="407" t="s">
        <v>710</v>
      </c>
      <c r="D29" s="216">
        <v>1201</v>
      </c>
      <c r="E29" s="216"/>
      <c r="F29" s="217"/>
      <c r="G29" s="216"/>
    </row>
    <row r="30" spans="1:7" ht="17.25">
      <c r="A30" s="209"/>
      <c r="B30" s="234" t="str">
        <f>B25</f>
        <v> - otroško igrišče</v>
      </c>
      <c r="C30" s="407" t="s">
        <v>710</v>
      </c>
      <c r="D30" s="216">
        <v>422</v>
      </c>
      <c r="E30" s="216"/>
      <c r="F30" s="217"/>
      <c r="G30" s="216"/>
    </row>
    <row r="31" spans="1:7" ht="15">
      <c r="A31" s="209"/>
      <c r="B31" s="234"/>
      <c r="C31" s="407"/>
      <c r="D31" s="216"/>
      <c r="E31" s="216"/>
      <c r="F31" s="217"/>
      <c r="G31" s="216"/>
    </row>
    <row r="32" spans="1:8" ht="42.75">
      <c r="A32" s="209" t="s">
        <v>852</v>
      </c>
      <c r="B32" s="218" t="s">
        <v>3129</v>
      </c>
      <c r="C32" s="407" t="s">
        <v>713</v>
      </c>
      <c r="D32" s="216">
        <v>262</v>
      </c>
      <c r="E32" s="216">
        <v>250.75</v>
      </c>
      <c r="F32" s="217">
        <f>D32-E32</f>
        <v>11.25</v>
      </c>
      <c r="G32" s="235"/>
      <c r="H32" s="319">
        <f>F32*G32</f>
        <v>0</v>
      </c>
    </row>
    <row r="33" spans="1:7" ht="15">
      <c r="A33" s="209"/>
      <c r="B33" s="237"/>
      <c r="C33" s="407"/>
      <c r="D33" s="216"/>
      <c r="E33" s="216"/>
      <c r="F33" s="217"/>
      <c r="G33" s="216"/>
    </row>
    <row r="34" spans="1:8" ht="45" customHeight="1">
      <c r="A34" s="209" t="s">
        <v>853</v>
      </c>
      <c r="B34" s="218" t="s">
        <v>3079</v>
      </c>
      <c r="C34" s="407" t="s">
        <v>713</v>
      </c>
      <c r="D34" s="216">
        <v>300</v>
      </c>
      <c r="E34" s="216">
        <v>300</v>
      </c>
      <c r="F34" s="217">
        <f>D34-E34</f>
        <v>0</v>
      </c>
      <c r="G34" s="235"/>
      <c r="H34" s="319">
        <f>F34*G34</f>
        <v>0</v>
      </c>
    </row>
    <row r="35" spans="1:7" ht="15">
      <c r="A35" s="209"/>
      <c r="B35" s="218"/>
      <c r="C35" s="407"/>
      <c r="D35" s="216"/>
      <c r="E35" s="216"/>
      <c r="F35" s="217"/>
      <c r="G35" s="216"/>
    </row>
    <row r="36" spans="1:7" ht="15">
      <c r="A36" s="209"/>
      <c r="B36" s="238" t="s">
        <v>854</v>
      </c>
      <c r="C36" s="407"/>
      <c r="D36" s="216"/>
      <c r="E36" s="216"/>
      <c r="F36" s="217"/>
      <c r="G36" s="216"/>
    </row>
    <row r="37" spans="1:7" ht="15">
      <c r="A37" s="209"/>
      <c r="B37" s="238"/>
      <c r="C37" s="407"/>
      <c r="D37" s="216"/>
      <c r="E37" s="216"/>
      <c r="F37" s="217"/>
      <c r="G37" s="216"/>
    </row>
    <row r="38" spans="1:8" ht="71.25">
      <c r="A38" s="209" t="s">
        <v>855</v>
      </c>
      <c r="B38" s="218" t="s">
        <v>3130</v>
      </c>
      <c r="C38" s="407" t="s">
        <v>713</v>
      </c>
      <c r="D38" s="216">
        <v>442</v>
      </c>
      <c r="E38" s="216">
        <v>251.1</v>
      </c>
      <c r="F38" s="217">
        <f>D38-E38</f>
        <v>190.9</v>
      </c>
      <c r="G38" s="235"/>
      <c r="H38" s="319">
        <f>F38*G38</f>
        <v>0</v>
      </c>
    </row>
    <row r="39" spans="1:7" ht="17.25">
      <c r="A39" s="209"/>
      <c r="B39" s="234" t="str">
        <f>B28</f>
        <v> - atletska steza </v>
      </c>
      <c r="C39" s="407" t="s">
        <v>713</v>
      </c>
      <c r="D39" s="216">
        <v>137</v>
      </c>
      <c r="E39" s="216"/>
      <c r="F39" s="217"/>
      <c r="G39" s="216"/>
    </row>
    <row r="40" spans="1:7" ht="17.25">
      <c r="A40" s="209"/>
      <c r="B40" s="234" t="str">
        <f>B29</f>
        <v> - asfaltirano igrišče</v>
      </c>
      <c r="C40" s="407" t="s">
        <v>713</v>
      </c>
      <c r="D40" s="216">
        <v>305</v>
      </c>
      <c r="E40" s="216"/>
      <c r="F40" s="217"/>
      <c r="G40" s="216"/>
    </row>
    <row r="41" spans="1:7" ht="15">
      <c r="A41" s="209"/>
      <c r="B41" s="234"/>
      <c r="C41" s="407"/>
      <c r="D41" s="216"/>
      <c r="E41" s="216"/>
      <c r="F41" s="217"/>
      <c r="G41" s="216"/>
    </row>
    <row r="42" spans="1:8" ht="28.5">
      <c r="A42" s="209" t="s">
        <v>856</v>
      </c>
      <c r="B42" s="218" t="s">
        <v>857</v>
      </c>
      <c r="C42" s="407" t="s">
        <v>713</v>
      </c>
      <c r="D42" s="216">
        <v>128</v>
      </c>
      <c r="E42" s="216">
        <v>0</v>
      </c>
      <c r="F42" s="217">
        <f>D42-E42</f>
        <v>128</v>
      </c>
      <c r="G42" s="235"/>
      <c r="H42" s="319">
        <f>F42*G42</f>
        <v>0</v>
      </c>
    </row>
    <row r="43" spans="1:7" ht="15">
      <c r="A43" s="209"/>
      <c r="B43" s="218"/>
      <c r="C43" s="407"/>
      <c r="D43" s="216"/>
      <c r="E43" s="216"/>
      <c r="F43" s="217"/>
      <c r="G43" s="216"/>
    </row>
    <row r="44" spans="1:8" ht="28.5">
      <c r="A44" s="209" t="s">
        <v>858</v>
      </c>
      <c r="B44" s="218" t="s">
        <v>3131</v>
      </c>
      <c r="C44" s="407" t="s">
        <v>713</v>
      </c>
      <c r="D44" s="216">
        <v>4.2</v>
      </c>
      <c r="E44" s="216">
        <v>0</v>
      </c>
      <c r="F44" s="217">
        <f>D44-E44</f>
        <v>4.2</v>
      </c>
      <c r="G44" s="235"/>
      <c r="H44" s="319">
        <f>F44*G44</f>
        <v>0</v>
      </c>
    </row>
    <row r="45" spans="1:7" ht="15">
      <c r="A45" s="209"/>
      <c r="B45" s="218"/>
      <c r="C45" s="407"/>
      <c r="D45" s="216"/>
      <c r="E45" s="216"/>
      <c r="F45" s="217"/>
      <c r="G45" s="216"/>
    </row>
    <row r="46" spans="1:8" ht="28.5">
      <c r="A46" s="209" t="s">
        <v>859</v>
      </c>
      <c r="B46" s="218" t="s">
        <v>3132</v>
      </c>
      <c r="C46" s="407" t="s">
        <v>710</v>
      </c>
      <c r="D46" s="216">
        <v>23</v>
      </c>
      <c r="E46" s="216">
        <v>0</v>
      </c>
      <c r="F46" s="217">
        <f>D46-E46</f>
        <v>23</v>
      </c>
      <c r="G46" s="235"/>
      <c r="H46" s="319">
        <f>F46*G46</f>
        <v>0</v>
      </c>
    </row>
    <row r="47" spans="1:7" ht="15">
      <c r="A47" s="209"/>
      <c r="B47" s="218"/>
      <c r="C47" s="407"/>
      <c r="D47" s="216"/>
      <c r="E47" s="216"/>
      <c r="F47" s="217"/>
      <c r="G47" s="216"/>
    </row>
    <row r="48" spans="1:8" ht="28.5">
      <c r="A48" s="209" t="s">
        <v>860</v>
      </c>
      <c r="B48" s="218" t="s">
        <v>3133</v>
      </c>
      <c r="C48" s="407" t="s">
        <v>713</v>
      </c>
      <c r="D48" s="216">
        <v>5.9</v>
      </c>
      <c r="E48" s="216">
        <v>0</v>
      </c>
      <c r="F48" s="217">
        <f>D48-E48</f>
        <v>5.9</v>
      </c>
      <c r="G48" s="235"/>
      <c r="H48" s="319">
        <f>F48*G48</f>
        <v>0</v>
      </c>
    </row>
    <row r="49" spans="1:7" ht="15">
      <c r="A49" s="209"/>
      <c r="B49" s="218"/>
      <c r="C49" s="407"/>
      <c r="D49" s="216"/>
      <c r="E49" s="216"/>
      <c r="F49" s="217"/>
      <c r="G49" s="216"/>
    </row>
    <row r="50" spans="1:8" ht="42.75">
      <c r="A50" s="209" t="s">
        <v>861</v>
      </c>
      <c r="B50" s="234" t="s">
        <v>3134</v>
      </c>
      <c r="C50" s="407" t="s">
        <v>710</v>
      </c>
      <c r="D50" s="216">
        <v>1220</v>
      </c>
      <c r="E50" s="216">
        <v>0</v>
      </c>
      <c r="F50" s="217">
        <f>D50-E50</f>
        <v>1220</v>
      </c>
      <c r="G50" s="235"/>
      <c r="H50" s="319">
        <f>F50*G50</f>
        <v>0</v>
      </c>
    </row>
    <row r="51" spans="1:7" ht="15">
      <c r="A51" s="209"/>
      <c r="B51" s="234"/>
      <c r="C51" s="407"/>
      <c r="D51" s="216"/>
      <c r="E51" s="216"/>
      <c r="F51" s="217"/>
      <c r="G51" s="216"/>
    </row>
    <row r="52" spans="1:8" ht="28.5">
      <c r="A52" s="209" t="s">
        <v>862</v>
      </c>
      <c r="B52" s="218" t="s">
        <v>3135</v>
      </c>
      <c r="C52" s="407" t="s">
        <v>710</v>
      </c>
      <c r="D52" s="216">
        <v>558</v>
      </c>
      <c r="E52" s="216">
        <v>0</v>
      </c>
      <c r="F52" s="217">
        <f>D52-E52</f>
        <v>558</v>
      </c>
      <c r="G52" s="235"/>
      <c r="H52" s="319">
        <f>F52*G52</f>
        <v>0</v>
      </c>
    </row>
    <row r="53" spans="1:7" ht="15">
      <c r="A53" s="209"/>
      <c r="B53" s="218"/>
      <c r="C53" s="407"/>
      <c r="D53" s="216"/>
      <c r="E53" s="216"/>
      <c r="F53" s="217"/>
      <c r="G53" s="216"/>
    </row>
    <row r="54" spans="1:8" ht="17.25">
      <c r="A54" s="209" t="s">
        <v>863</v>
      </c>
      <c r="B54" s="218" t="s">
        <v>3136</v>
      </c>
      <c r="C54" s="407" t="s">
        <v>710</v>
      </c>
      <c r="D54" s="216">
        <v>558</v>
      </c>
      <c r="E54" s="216">
        <v>0</v>
      </c>
      <c r="F54" s="217">
        <f>D54-E54</f>
        <v>558</v>
      </c>
      <c r="G54" s="235"/>
      <c r="H54" s="319">
        <f>F54*G54</f>
        <v>0</v>
      </c>
    </row>
    <row r="55" spans="1:7" ht="15">
      <c r="A55" s="209"/>
      <c r="B55" s="237"/>
      <c r="C55" s="407"/>
      <c r="D55" s="216"/>
      <c r="E55" s="216"/>
      <c r="F55" s="217"/>
      <c r="G55" s="216"/>
    </row>
    <row r="56" spans="1:8" ht="42.75">
      <c r="A56" s="209" t="s">
        <v>864</v>
      </c>
      <c r="B56" s="218" t="s">
        <v>3137</v>
      </c>
      <c r="C56" s="407" t="s">
        <v>304</v>
      </c>
      <c r="D56" s="216">
        <v>388</v>
      </c>
      <c r="E56" s="216">
        <v>0</v>
      </c>
      <c r="F56" s="217">
        <f>D56-E56</f>
        <v>388</v>
      </c>
      <c r="G56" s="235"/>
      <c r="H56" s="319">
        <f>F56*G56</f>
        <v>0</v>
      </c>
    </row>
    <row r="57" spans="1:7" ht="15">
      <c r="A57" s="209"/>
      <c r="B57" s="234" t="str">
        <f>B28</f>
        <v> - atletska steza </v>
      </c>
      <c r="C57" s="407" t="s">
        <v>304</v>
      </c>
      <c r="D57" s="216">
        <v>263</v>
      </c>
      <c r="E57" s="216"/>
      <c r="F57" s="217"/>
      <c r="G57" s="216"/>
    </row>
    <row r="58" spans="1:7" ht="15">
      <c r="A58" s="209"/>
      <c r="B58" s="234" t="str">
        <f>B29</f>
        <v> - asfaltirano igrišče</v>
      </c>
      <c r="C58" s="407" t="s">
        <v>304</v>
      </c>
      <c r="D58" s="216">
        <v>29</v>
      </c>
      <c r="E58" s="216"/>
      <c r="F58" s="217"/>
      <c r="G58" s="216"/>
    </row>
    <row r="59" spans="1:7" ht="15">
      <c r="A59" s="209"/>
      <c r="B59" s="234" t="str">
        <f>B30</f>
        <v> - otroško igrišče</v>
      </c>
      <c r="C59" s="407" t="s">
        <v>304</v>
      </c>
      <c r="D59" s="216">
        <v>96</v>
      </c>
      <c r="E59" s="216"/>
      <c r="F59" s="217"/>
      <c r="G59" s="216"/>
    </row>
    <row r="60" spans="1:7" ht="15">
      <c r="A60" s="209"/>
      <c r="B60" s="234"/>
      <c r="C60" s="407"/>
      <c r="D60" s="216"/>
      <c r="E60" s="216"/>
      <c r="F60" s="217"/>
      <c r="G60" s="216"/>
    </row>
    <row r="61" spans="1:8" ht="28.5">
      <c r="A61" s="209" t="s">
        <v>865</v>
      </c>
      <c r="B61" s="218" t="s">
        <v>3138</v>
      </c>
      <c r="C61" s="407" t="s">
        <v>303</v>
      </c>
      <c r="D61" s="216">
        <v>1</v>
      </c>
      <c r="E61" s="216">
        <v>0</v>
      </c>
      <c r="F61" s="217">
        <f>D61-E61</f>
        <v>1</v>
      </c>
      <c r="G61" s="235"/>
      <c r="H61" s="319">
        <f>F61*G61</f>
        <v>0</v>
      </c>
    </row>
    <row r="62" spans="1:7" ht="30" customHeight="1">
      <c r="A62" s="209"/>
      <c r="B62" s="218" t="s">
        <v>866</v>
      </c>
      <c r="C62" s="407" t="s">
        <v>713</v>
      </c>
      <c r="D62" s="216">
        <v>4.5</v>
      </c>
      <c r="E62" s="216"/>
      <c r="F62" s="217"/>
      <c r="G62" s="216"/>
    </row>
    <row r="63" spans="1:7" ht="30" customHeight="1">
      <c r="A63" s="209"/>
      <c r="B63" s="218" t="s">
        <v>867</v>
      </c>
      <c r="C63" s="407" t="s">
        <v>713</v>
      </c>
      <c r="D63" s="216">
        <v>30</v>
      </c>
      <c r="E63" s="216"/>
      <c r="F63" s="217"/>
      <c r="G63" s="216"/>
    </row>
    <row r="64" spans="1:7" ht="30" customHeight="1">
      <c r="A64" s="209"/>
      <c r="B64" s="218" t="s">
        <v>868</v>
      </c>
      <c r="C64" s="407" t="s">
        <v>89</v>
      </c>
      <c r="D64" s="216">
        <v>678</v>
      </c>
      <c r="E64" s="216"/>
      <c r="F64" s="217"/>
      <c r="G64" s="216"/>
    </row>
    <row r="65" spans="1:7" ht="15" customHeight="1">
      <c r="A65" s="209"/>
      <c r="B65" s="218" t="s">
        <v>3139</v>
      </c>
      <c r="C65" s="407" t="s">
        <v>710</v>
      </c>
      <c r="D65" s="216">
        <v>41.84</v>
      </c>
      <c r="E65" s="216"/>
      <c r="F65" s="217"/>
      <c r="G65" s="216"/>
    </row>
    <row r="66" spans="1:8" ht="28.5">
      <c r="A66" s="209"/>
      <c r="B66" s="218" t="s">
        <v>3140</v>
      </c>
      <c r="C66" s="407" t="s">
        <v>303</v>
      </c>
      <c r="D66" s="216">
        <v>1</v>
      </c>
      <c r="E66" s="216">
        <v>0</v>
      </c>
      <c r="F66" s="217">
        <f>D66-E66</f>
        <v>1</v>
      </c>
      <c r="G66" s="235"/>
      <c r="H66" s="319">
        <f>F66*G66</f>
        <v>0</v>
      </c>
    </row>
    <row r="67" spans="1:7" ht="30.75">
      <c r="A67" s="209"/>
      <c r="B67" s="218" t="s">
        <v>866</v>
      </c>
      <c r="C67" s="407" t="s">
        <v>713</v>
      </c>
      <c r="D67" s="216">
        <v>2.2</v>
      </c>
      <c r="E67" s="216"/>
      <c r="F67" s="217"/>
      <c r="G67" s="216"/>
    </row>
    <row r="68" spans="1:7" ht="45">
      <c r="A68" s="209"/>
      <c r="B68" s="218" t="s">
        <v>869</v>
      </c>
      <c r="C68" s="407" t="s">
        <v>713</v>
      </c>
      <c r="D68" s="216">
        <v>4.2</v>
      </c>
      <c r="E68" s="216"/>
      <c r="F68" s="217"/>
      <c r="G68" s="216"/>
    </row>
    <row r="69" spans="1:7" ht="28.5">
      <c r="A69" s="209"/>
      <c r="B69" s="218" t="s">
        <v>868</v>
      </c>
      <c r="C69" s="407" t="s">
        <v>89</v>
      </c>
      <c r="D69" s="216">
        <v>350</v>
      </c>
      <c r="E69" s="216"/>
      <c r="F69" s="217"/>
      <c r="G69" s="216"/>
    </row>
    <row r="70" spans="1:7" ht="17.25">
      <c r="A70" s="209"/>
      <c r="B70" s="218" t="s">
        <v>3141</v>
      </c>
      <c r="C70" s="407" t="s">
        <v>710</v>
      </c>
      <c r="D70" s="216">
        <v>15.8</v>
      </c>
      <c r="E70" s="216"/>
      <c r="F70" s="217"/>
      <c r="G70" s="216"/>
    </row>
    <row r="71" spans="1:7" ht="15">
      <c r="A71" s="209"/>
      <c r="B71" s="237"/>
      <c r="C71" s="407"/>
      <c r="D71" s="216"/>
      <c r="E71" s="216"/>
      <c r="F71" s="217"/>
      <c r="G71" s="216"/>
    </row>
    <row r="72" spans="1:8" ht="42.75">
      <c r="A72" s="209" t="s">
        <v>870</v>
      </c>
      <c r="B72" s="218" t="s">
        <v>3142</v>
      </c>
      <c r="C72" s="407" t="s">
        <v>303</v>
      </c>
      <c r="D72" s="216">
        <v>1</v>
      </c>
      <c r="E72" s="216">
        <v>0</v>
      </c>
      <c r="F72" s="217">
        <f>D72-E72</f>
        <v>1</v>
      </c>
      <c r="G72" s="235"/>
      <c r="H72" s="319">
        <f>F72*G72</f>
        <v>0</v>
      </c>
    </row>
    <row r="73" spans="1:7" ht="30.75">
      <c r="A73" s="209"/>
      <c r="B73" s="218" t="s">
        <v>866</v>
      </c>
      <c r="C73" s="407" t="s">
        <v>713</v>
      </c>
      <c r="D73" s="216">
        <v>1.1</v>
      </c>
      <c r="E73" s="216"/>
      <c r="F73" s="217"/>
      <c r="G73" s="216"/>
    </row>
    <row r="74" spans="1:7" ht="30" customHeight="1">
      <c r="A74" s="209"/>
      <c r="B74" s="218" t="s">
        <v>871</v>
      </c>
      <c r="C74" s="407" t="s">
        <v>713</v>
      </c>
      <c r="D74" s="216">
        <v>1.9</v>
      </c>
      <c r="E74" s="216"/>
      <c r="F74" s="217"/>
      <c r="G74" s="216"/>
    </row>
    <row r="75" spans="1:7" ht="30" customHeight="1">
      <c r="A75" s="209"/>
      <c r="B75" s="218" t="s">
        <v>872</v>
      </c>
      <c r="C75" s="407" t="s">
        <v>713</v>
      </c>
      <c r="D75" s="216">
        <v>1.6</v>
      </c>
      <c r="E75" s="216"/>
      <c r="F75" s="217"/>
      <c r="G75" s="216"/>
    </row>
    <row r="76" spans="1:7" ht="28.5">
      <c r="A76" s="209"/>
      <c r="B76" s="218" t="s">
        <v>868</v>
      </c>
      <c r="C76" s="407" t="s">
        <v>89</v>
      </c>
      <c r="D76" s="216">
        <v>290</v>
      </c>
      <c r="E76" s="216"/>
      <c r="F76" s="217"/>
      <c r="G76" s="216"/>
    </row>
    <row r="77" spans="1:7" ht="17.25">
      <c r="A77" s="209"/>
      <c r="B77" s="218" t="s">
        <v>3144</v>
      </c>
      <c r="C77" s="407" t="s">
        <v>710</v>
      </c>
      <c r="D77" s="216">
        <v>7.1</v>
      </c>
      <c r="E77" s="216"/>
      <c r="F77" s="217"/>
      <c r="G77" s="216"/>
    </row>
    <row r="78" spans="1:7" ht="17.25">
      <c r="A78" s="209"/>
      <c r="B78" s="218" t="s">
        <v>3143</v>
      </c>
      <c r="C78" s="407" t="s">
        <v>710</v>
      </c>
      <c r="D78" s="216">
        <v>20.6</v>
      </c>
      <c r="E78" s="216"/>
      <c r="F78" s="217"/>
      <c r="G78" s="216"/>
    </row>
    <row r="79" spans="1:7" ht="15">
      <c r="A79" s="209"/>
      <c r="B79" s="218"/>
      <c r="C79" s="407"/>
      <c r="D79" s="216"/>
      <c r="E79" s="216"/>
      <c r="F79" s="217"/>
      <c r="G79" s="216"/>
    </row>
    <row r="80" spans="1:8" ht="71.25">
      <c r="A80" s="209" t="s">
        <v>873</v>
      </c>
      <c r="B80" s="218" t="s">
        <v>874</v>
      </c>
      <c r="C80" s="407" t="s">
        <v>304</v>
      </c>
      <c r="D80" s="216">
        <v>210</v>
      </c>
      <c r="E80" s="216">
        <v>0</v>
      </c>
      <c r="F80" s="217">
        <f>D80-E80</f>
        <v>210</v>
      </c>
      <c r="G80" s="235"/>
      <c r="H80" s="319">
        <f>F80*G80</f>
        <v>0</v>
      </c>
    </row>
    <row r="81" spans="1:7" ht="15">
      <c r="A81" s="209"/>
      <c r="B81" s="218"/>
      <c r="C81" s="407"/>
      <c r="D81" s="216"/>
      <c r="E81" s="216"/>
      <c r="F81" s="217"/>
      <c r="G81" s="216"/>
    </row>
    <row r="82" spans="1:8" ht="57.75">
      <c r="A82" s="242" t="s">
        <v>3679</v>
      </c>
      <c r="B82" s="566" t="s">
        <v>3671</v>
      </c>
      <c r="C82" s="512"/>
      <c r="D82" s="511"/>
      <c r="E82" s="511"/>
      <c r="F82" s="565"/>
      <c r="G82" s="511"/>
      <c r="H82" s="328"/>
    </row>
    <row r="83" spans="1:8" ht="15">
      <c r="A83" s="242"/>
      <c r="B83" s="566" t="s">
        <v>3672</v>
      </c>
      <c r="C83" s="512" t="s">
        <v>1097</v>
      </c>
      <c r="D83" s="511">
        <v>0</v>
      </c>
      <c r="E83" s="511">
        <v>0</v>
      </c>
      <c r="F83" s="565">
        <v>60</v>
      </c>
      <c r="G83" s="225"/>
      <c r="H83" s="328">
        <f>F83*G83</f>
        <v>0</v>
      </c>
    </row>
    <row r="84" spans="1:8" ht="15">
      <c r="A84" s="242"/>
      <c r="B84" s="566" t="s">
        <v>3673</v>
      </c>
      <c r="C84" s="512" t="s">
        <v>1097</v>
      </c>
      <c r="D84" s="511">
        <v>0</v>
      </c>
      <c r="E84" s="511">
        <v>0</v>
      </c>
      <c r="F84" s="565">
        <v>20</v>
      </c>
      <c r="G84" s="225"/>
      <c r="H84" s="328">
        <f>F84*G84</f>
        <v>0</v>
      </c>
    </row>
    <row r="85" spans="1:8" ht="15">
      <c r="A85" s="242"/>
      <c r="B85" s="566"/>
      <c r="C85" s="512"/>
      <c r="D85" s="511"/>
      <c r="E85" s="511"/>
      <c r="F85" s="565"/>
      <c r="G85" s="564"/>
      <c r="H85" s="328"/>
    </row>
    <row r="86" spans="2:8" ht="15">
      <c r="B86" s="214" t="s">
        <v>875</v>
      </c>
      <c r="C86" s="407"/>
      <c r="D86" s="216"/>
      <c r="E86" s="216"/>
      <c r="F86" s="217"/>
      <c r="G86" s="216"/>
      <c r="H86" s="397">
        <f>SUM(H17:H85)</f>
        <v>0</v>
      </c>
    </row>
    <row r="87" ht="15">
      <c r="G87" s="223"/>
    </row>
    <row r="88" spans="1:8" ht="15">
      <c r="A88" s="400" t="s">
        <v>839</v>
      </c>
      <c r="B88" s="400" t="s">
        <v>840</v>
      </c>
      <c r="C88" s="422"/>
      <c r="D88" s="423"/>
      <c r="E88" s="423"/>
      <c r="F88" s="420"/>
      <c r="G88" s="419"/>
      <c r="H88" s="333"/>
    </row>
    <row r="89" ht="15">
      <c r="G89" s="223"/>
    </row>
    <row r="90" spans="2:7" ht="15">
      <c r="B90" s="214" t="s">
        <v>706</v>
      </c>
      <c r="C90" s="407"/>
      <c r="D90" s="216"/>
      <c r="E90" s="216"/>
      <c r="F90" s="217"/>
      <c r="G90" s="216"/>
    </row>
    <row r="91" spans="2:7" ht="15">
      <c r="B91" s="219"/>
      <c r="C91" s="407"/>
      <c r="D91" s="216"/>
      <c r="E91" s="216"/>
      <c r="F91" s="217"/>
      <c r="G91" s="216"/>
    </row>
    <row r="92" spans="1:8" ht="15">
      <c r="A92" s="209" t="s">
        <v>876</v>
      </c>
      <c r="B92" s="219" t="s">
        <v>3073</v>
      </c>
      <c r="C92" s="407" t="s">
        <v>304</v>
      </c>
      <c r="D92" s="216">
        <v>64.6</v>
      </c>
      <c r="E92" s="216">
        <v>31</v>
      </c>
      <c r="F92" s="217">
        <f>D92-E92</f>
        <v>33.599999999999994</v>
      </c>
      <c r="G92" s="235"/>
      <c r="H92" s="319">
        <f>F92*G92</f>
        <v>0</v>
      </c>
    </row>
    <row r="93" spans="1:7" ht="15">
      <c r="A93" s="209"/>
      <c r="B93" s="219"/>
      <c r="C93" s="407"/>
      <c r="D93" s="216"/>
      <c r="E93" s="216"/>
      <c r="F93" s="217"/>
      <c r="G93" s="216"/>
    </row>
    <row r="94" spans="1:8" ht="29.25">
      <c r="A94" s="209" t="s">
        <v>877</v>
      </c>
      <c r="B94" s="219" t="s">
        <v>3047</v>
      </c>
      <c r="C94" s="407" t="s">
        <v>710</v>
      </c>
      <c r="D94" s="216">
        <v>155</v>
      </c>
      <c r="E94" s="216">
        <v>155</v>
      </c>
      <c r="F94" s="217">
        <v>155</v>
      </c>
      <c r="G94" s="235"/>
      <c r="H94" s="319">
        <f>F94*G94</f>
        <v>0</v>
      </c>
    </row>
    <row r="95" spans="1:7" ht="15">
      <c r="A95" s="209"/>
      <c r="B95" s="219"/>
      <c r="C95" s="407"/>
      <c r="D95" s="216"/>
      <c r="E95" s="216"/>
      <c r="F95" s="217"/>
      <c r="G95" s="216"/>
    </row>
    <row r="96" spans="1:7" ht="15">
      <c r="A96" s="209"/>
      <c r="B96" s="214" t="s">
        <v>745</v>
      </c>
      <c r="C96" s="407"/>
      <c r="D96" s="216"/>
      <c r="E96" s="216"/>
      <c r="F96" s="217"/>
      <c r="G96" s="216"/>
    </row>
    <row r="97" spans="1:7" ht="15">
      <c r="A97" s="209"/>
      <c r="B97" s="214"/>
      <c r="C97" s="407"/>
      <c r="D97" s="216"/>
      <c r="E97" s="216"/>
      <c r="F97" s="217"/>
      <c r="G97" s="216"/>
    </row>
    <row r="98" spans="1:8" ht="28.5">
      <c r="A98" s="209" t="s">
        <v>878</v>
      </c>
      <c r="B98" s="218" t="s">
        <v>3049</v>
      </c>
      <c r="C98" s="407" t="s">
        <v>713</v>
      </c>
      <c r="D98" s="216">
        <v>0</v>
      </c>
      <c r="E98" s="216">
        <v>0</v>
      </c>
      <c r="F98" s="217">
        <f>D98-E98</f>
        <v>0</v>
      </c>
      <c r="G98" s="235"/>
      <c r="H98" s="319">
        <f>F98*G98</f>
        <v>0</v>
      </c>
    </row>
    <row r="99" spans="1:7" ht="15">
      <c r="A99" s="209"/>
      <c r="B99" s="218"/>
      <c r="C99" s="407"/>
      <c r="D99" s="216"/>
      <c r="E99" s="216"/>
      <c r="F99" s="217"/>
      <c r="G99" s="216"/>
    </row>
    <row r="100" spans="1:8" ht="30" customHeight="1">
      <c r="A100" s="209" t="s">
        <v>879</v>
      </c>
      <c r="B100" s="218" t="s">
        <v>3145</v>
      </c>
      <c r="C100" s="407" t="s">
        <v>713</v>
      </c>
      <c r="D100" s="216">
        <v>103</v>
      </c>
      <c r="E100" s="216">
        <v>39.6</v>
      </c>
      <c r="F100" s="217">
        <f>D100-E100</f>
        <v>63.4</v>
      </c>
      <c r="G100" s="235"/>
      <c r="H100" s="319">
        <f>F100*G100</f>
        <v>0</v>
      </c>
    </row>
    <row r="101" spans="1:7" ht="17.25">
      <c r="A101" s="209"/>
      <c r="B101" s="218" t="s">
        <v>3146</v>
      </c>
      <c r="C101" s="407" t="s">
        <v>713</v>
      </c>
      <c r="D101" s="216">
        <v>103</v>
      </c>
      <c r="E101" s="216"/>
      <c r="F101" s="217"/>
      <c r="G101" s="216"/>
    </row>
    <row r="102" spans="1:7" ht="17.25">
      <c r="A102" s="209"/>
      <c r="B102" s="218" t="s">
        <v>3147</v>
      </c>
      <c r="C102" s="407" t="s">
        <v>713</v>
      </c>
      <c r="D102" s="216">
        <v>0</v>
      </c>
      <c r="E102" s="216"/>
      <c r="F102" s="217"/>
      <c r="G102" s="216"/>
    </row>
    <row r="103" spans="1:7" ht="15">
      <c r="A103" s="209"/>
      <c r="B103" s="218"/>
      <c r="C103" s="407"/>
      <c r="D103" s="216"/>
      <c r="E103" s="216"/>
      <c r="F103" s="217"/>
      <c r="G103" s="216"/>
    </row>
    <row r="104" spans="1:8" ht="28.5">
      <c r="A104" s="209" t="s">
        <v>880</v>
      </c>
      <c r="B104" s="218" t="s">
        <v>3076</v>
      </c>
      <c r="C104" s="407" t="s">
        <v>713</v>
      </c>
      <c r="D104" s="216">
        <v>162</v>
      </c>
      <c r="E104" s="216">
        <v>26.4</v>
      </c>
      <c r="F104" s="217">
        <f>D104-E104</f>
        <v>135.6</v>
      </c>
      <c r="G104" s="235"/>
      <c r="H104" s="319">
        <f>F104*G104</f>
        <v>0</v>
      </c>
    </row>
    <row r="105" spans="1:7" ht="15">
      <c r="A105" s="209"/>
      <c r="B105" s="218"/>
      <c r="C105" s="407"/>
      <c r="D105" s="216"/>
      <c r="E105" s="216"/>
      <c r="F105" s="217"/>
      <c r="G105" s="216"/>
    </row>
    <row r="106" spans="1:7" ht="28.5">
      <c r="A106" s="209" t="s">
        <v>881</v>
      </c>
      <c r="B106" s="218" t="s">
        <v>3148</v>
      </c>
      <c r="C106" s="407"/>
      <c r="D106" s="216"/>
      <c r="E106" s="216"/>
      <c r="F106" s="217"/>
      <c r="G106" s="216"/>
    </row>
    <row r="107" spans="1:8" ht="17.25">
      <c r="A107" s="209"/>
      <c r="B107" s="218" t="s">
        <v>3149</v>
      </c>
      <c r="C107" s="407" t="s">
        <v>710</v>
      </c>
      <c r="D107" s="216">
        <v>895</v>
      </c>
      <c r="E107" s="216">
        <v>33</v>
      </c>
      <c r="F107" s="217">
        <f>D107-E107</f>
        <v>862</v>
      </c>
      <c r="G107" s="235"/>
      <c r="H107" s="319">
        <f>F107*G107</f>
        <v>0</v>
      </c>
    </row>
    <row r="108" spans="1:8" ht="17.25">
      <c r="A108" s="209"/>
      <c r="B108" s="218" t="s">
        <v>3150</v>
      </c>
      <c r="C108" s="407" t="s">
        <v>710</v>
      </c>
      <c r="D108" s="216">
        <v>361</v>
      </c>
      <c r="E108" s="216">
        <v>330</v>
      </c>
      <c r="F108" s="217">
        <f>D108-E108</f>
        <v>31</v>
      </c>
      <c r="G108" s="235"/>
      <c r="H108" s="319">
        <f>F108*G108</f>
        <v>0</v>
      </c>
    </row>
    <row r="109" spans="1:7" ht="15">
      <c r="A109" s="209"/>
      <c r="B109" s="218"/>
      <c r="C109" s="407"/>
      <c r="D109" s="216"/>
      <c r="E109" s="216"/>
      <c r="F109" s="217"/>
      <c r="G109" s="216"/>
    </row>
    <row r="110" spans="1:8" ht="28.5">
      <c r="A110" s="209" t="s">
        <v>882</v>
      </c>
      <c r="B110" s="218" t="s">
        <v>3078</v>
      </c>
      <c r="C110" s="407" t="s">
        <v>710</v>
      </c>
      <c r="D110" s="216">
        <v>43.2</v>
      </c>
      <c r="E110" s="216">
        <v>33</v>
      </c>
      <c r="F110" s="217">
        <f>D110-E110</f>
        <v>10.200000000000003</v>
      </c>
      <c r="G110" s="235"/>
      <c r="H110" s="319">
        <f>F110*G110</f>
        <v>0</v>
      </c>
    </row>
    <row r="111" spans="1:7" ht="15">
      <c r="A111" s="209"/>
      <c r="B111" s="218"/>
      <c r="C111" s="407"/>
      <c r="D111" s="216"/>
      <c r="E111" s="216"/>
      <c r="F111" s="217"/>
      <c r="G111" s="216"/>
    </row>
    <row r="112" spans="1:8" ht="45" customHeight="1">
      <c r="A112" s="209" t="s">
        <v>883</v>
      </c>
      <c r="B112" s="218" t="s">
        <v>3079</v>
      </c>
      <c r="C112" s="407" t="s">
        <v>713</v>
      </c>
      <c r="D112" s="216">
        <v>103</v>
      </c>
      <c r="E112" s="216">
        <v>39.6</v>
      </c>
      <c r="F112" s="217">
        <f>D112-E112</f>
        <v>63.4</v>
      </c>
      <c r="G112" s="235"/>
      <c r="H112" s="319">
        <f>F112*G112</f>
        <v>0</v>
      </c>
    </row>
    <row r="113" spans="1:7" ht="15">
      <c r="A113" s="209"/>
      <c r="B113" s="218"/>
      <c r="C113" s="407"/>
      <c r="D113" s="216"/>
      <c r="E113" s="216"/>
      <c r="F113" s="217"/>
      <c r="G113" s="216"/>
    </row>
    <row r="114" spans="1:8" ht="28.5">
      <c r="A114" s="209" t="s">
        <v>884</v>
      </c>
      <c r="B114" s="218" t="s">
        <v>3151</v>
      </c>
      <c r="C114" s="407" t="s">
        <v>710</v>
      </c>
      <c r="D114" s="216">
        <v>600</v>
      </c>
      <c r="E114" s="216">
        <v>0</v>
      </c>
      <c r="F114" s="217">
        <f>D114-E114</f>
        <v>600</v>
      </c>
      <c r="G114" s="235"/>
      <c r="H114" s="319">
        <f>F114*G114</f>
        <v>0</v>
      </c>
    </row>
    <row r="115" spans="1:7" ht="15">
      <c r="A115" s="209"/>
      <c r="B115" s="218"/>
      <c r="C115" s="407"/>
      <c r="D115" s="216"/>
      <c r="E115" s="216"/>
      <c r="F115" s="217"/>
      <c r="G115" s="216"/>
    </row>
    <row r="116" spans="1:8" ht="57">
      <c r="A116" s="209" t="s">
        <v>885</v>
      </c>
      <c r="B116" s="218" t="s">
        <v>3063</v>
      </c>
      <c r="C116" s="407" t="s">
        <v>713</v>
      </c>
      <c r="D116" s="239">
        <v>216.8</v>
      </c>
      <c r="E116" s="239">
        <v>0</v>
      </c>
      <c r="F116" s="217">
        <f>D116-E116</f>
        <v>216.8</v>
      </c>
      <c r="G116" s="235"/>
      <c r="H116" s="319">
        <f>F116*G116</f>
        <v>0</v>
      </c>
    </row>
    <row r="117" spans="1:7" ht="15">
      <c r="A117" s="209"/>
      <c r="B117" s="218"/>
      <c r="C117" s="407"/>
      <c r="D117" s="239"/>
      <c r="E117" s="239"/>
      <c r="F117" s="240"/>
      <c r="G117" s="216"/>
    </row>
    <row r="118" spans="1:8" ht="42.75">
      <c r="A118" s="209" t="s">
        <v>886</v>
      </c>
      <c r="B118" s="218" t="s">
        <v>3152</v>
      </c>
      <c r="C118" s="407" t="s">
        <v>304</v>
      </c>
      <c r="D118" s="216">
        <v>21</v>
      </c>
      <c r="E118" s="216">
        <v>21</v>
      </c>
      <c r="F118" s="217">
        <f>D118-E118</f>
        <v>0</v>
      </c>
      <c r="G118" s="235"/>
      <c r="H118" s="319">
        <f>F118*G118</f>
        <v>0</v>
      </c>
    </row>
    <row r="119" spans="1:7" ht="15">
      <c r="A119" s="209"/>
      <c r="B119" s="218"/>
      <c r="C119" s="407"/>
      <c r="D119" s="216"/>
      <c r="E119" s="216"/>
      <c r="F119" s="217"/>
      <c r="G119" s="216"/>
    </row>
    <row r="120" spans="1:8" ht="28.5">
      <c r="A120" s="209" t="s">
        <v>887</v>
      </c>
      <c r="B120" s="218" t="s">
        <v>3153</v>
      </c>
      <c r="C120" s="407" t="s">
        <v>304</v>
      </c>
      <c r="D120" s="216">
        <v>43</v>
      </c>
      <c r="E120" s="216">
        <v>43</v>
      </c>
      <c r="F120" s="217">
        <f>D120-E120</f>
        <v>0</v>
      </c>
      <c r="G120" s="235"/>
      <c r="H120" s="319">
        <f>F120*G120</f>
        <v>0</v>
      </c>
    </row>
    <row r="121" spans="1:7" ht="15">
      <c r="A121" s="209"/>
      <c r="B121" s="219"/>
      <c r="C121" s="407"/>
      <c r="D121" s="216"/>
      <c r="E121" s="216"/>
      <c r="F121" s="217"/>
      <c r="G121" s="216"/>
    </row>
    <row r="122" spans="1:7" ht="15">
      <c r="A122" s="209"/>
      <c r="B122" s="214" t="s">
        <v>782</v>
      </c>
      <c r="C122" s="407"/>
      <c r="D122" s="215"/>
      <c r="E122" s="215"/>
      <c r="F122" s="229"/>
      <c r="G122" s="215"/>
    </row>
    <row r="123" spans="1:7" ht="15">
      <c r="A123" s="209"/>
      <c r="B123" s="214"/>
      <c r="C123" s="407"/>
      <c r="D123" s="215"/>
      <c r="E123" s="215"/>
      <c r="F123" s="229"/>
      <c r="G123" s="215"/>
    </row>
    <row r="124" spans="1:8" ht="71.25">
      <c r="A124" s="209" t="s">
        <v>888</v>
      </c>
      <c r="B124" s="218" t="s">
        <v>889</v>
      </c>
      <c r="C124" s="407" t="s">
        <v>304</v>
      </c>
      <c r="D124" s="216">
        <v>2.5</v>
      </c>
      <c r="E124" s="216">
        <v>0</v>
      </c>
      <c r="F124" s="217">
        <f>D124-E124</f>
        <v>2.5</v>
      </c>
      <c r="G124" s="235"/>
      <c r="H124" s="319">
        <f>F124*G124</f>
        <v>0</v>
      </c>
    </row>
    <row r="125" spans="1:7" ht="15">
      <c r="A125" s="209"/>
      <c r="B125" s="218"/>
      <c r="C125" s="407"/>
      <c r="D125" s="216"/>
      <c r="E125" s="216"/>
      <c r="F125" s="217"/>
      <c r="G125" s="215"/>
    </row>
    <row r="126" spans="1:8" ht="60" customHeight="1">
      <c r="A126" s="209" t="s">
        <v>890</v>
      </c>
      <c r="B126" s="218" t="s">
        <v>3154</v>
      </c>
      <c r="C126" s="407" t="s">
        <v>96</v>
      </c>
      <c r="D126" s="216">
        <v>1</v>
      </c>
      <c r="E126" s="216">
        <v>1</v>
      </c>
      <c r="F126" s="217">
        <f>D126-E126</f>
        <v>0</v>
      </c>
      <c r="G126" s="235"/>
      <c r="H126" s="319">
        <f>F126*G126</f>
        <v>0</v>
      </c>
    </row>
    <row r="127" spans="1:7" ht="15">
      <c r="A127" s="209"/>
      <c r="B127" s="218"/>
      <c r="C127" s="407"/>
      <c r="D127" s="216"/>
      <c r="E127" s="216"/>
      <c r="F127" s="217"/>
      <c r="G127" s="215"/>
    </row>
    <row r="128" spans="1:8" ht="57">
      <c r="A128" s="209" t="s">
        <v>891</v>
      </c>
      <c r="B128" s="218" t="s">
        <v>892</v>
      </c>
      <c r="C128" s="407" t="s">
        <v>303</v>
      </c>
      <c r="D128" s="216">
        <v>4</v>
      </c>
      <c r="E128" s="216">
        <v>1</v>
      </c>
      <c r="F128" s="217">
        <f>D128-E128</f>
        <v>3</v>
      </c>
      <c r="G128" s="235"/>
      <c r="H128" s="319">
        <f>F128*G128</f>
        <v>0</v>
      </c>
    </row>
    <row r="129" spans="1:7" ht="15">
      <c r="A129" s="209"/>
      <c r="B129" s="218"/>
      <c r="C129" s="407"/>
      <c r="D129" s="216"/>
      <c r="E129" s="216"/>
      <c r="F129" s="217"/>
      <c r="G129" s="215"/>
    </row>
    <row r="130" spans="2:8" ht="15">
      <c r="B130" s="214" t="s">
        <v>893</v>
      </c>
      <c r="C130" s="407"/>
      <c r="D130" s="215"/>
      <c r="E130" s="215"/>
      <c r="F130" s="229"/>
      <c r="G130" s="215"/>
      <c r="H130" s="397">
        <f>SUM(H92:H129)</f>
        <v>0</v>
      </c>
    </row>
    <row r="131" ht="15">
      <c r="G131" s="223"/>
    </row>
    <row r="132" ht="15">
      <c r="G132" s="223"/>
    </row>
    <row r="133" spans="1:8" ht="15">
      <c r="A133" s="400" t="s">
        <v>894</v>
      </c>
      <c r="B133" s="400" t="s">
        <v>895</v>
      </c>
      <c r="C133" s="422"/>
      <c r="D133" s="423"/>
      <c r="E133" s="423"/>
      <c r="F133" s="420"/>
      <c r="G133" s="419"/>
      <c r="H133" s="333"/>
    </row>
    <row r="134" ht="15">
      <c r="G134" s="223"/>
    </row>
    <row r="135" spans="1:8" ht="15">
      <c r="A135" s="209" t="s">
        <v>896</v>
      </c>
      <c r="B135" s="219" t="s">
        <v>897</v>
      </c>
      <c r="C135" s="407" t="s">
        <v>96</v>
      </c>
      <c r="D135" s="216">
        <v>0</v>
      </c>
      <c r="E135" s="216">
        <v>0</v>
      </c>
      <c r="F135" s="217">
        <f>D135-E135</f>
        <v>0</v>
      </c>
      <c r="G135" s="235"/>
      <c r="H135" s="319">
        <f>F135*G135</f>
        <v>0</v>
      </c>
    </row>
    <row r="136" spans="1:7" ht="15">
      <c r="A136" s="209"/>
      <c r="B136" s="219"/>
      <c r="C136" s="407"/>
      <c r="D136" s="216"/>
      <c r="E136" s="216"/>
      <c r="F136" s="217"/>
      <c r="G136" s="216"/>
    </row>
    <row r="137" spans="1:8" ht="43.5">
      <c r="A137" s="209" t="s">
        <v>898</v>
      </c>
      <c r="B137" s="219" t="s">
        <v>899</v>
      </c>
      <c r="C137" s="407" t="s">
        <v>304</v>
      </c>
      <c r="D137" s="216">
        <v>0</v>
      </c>
      <c r="E137" s="216">
        <v>0</v>
      </c>
      <c r="F137" s="217">
        <f>D137-E137</f>
        <v>0</v>
      </c>
      <c r="G137" s="235"/>
      <c r="H137" s="319">
        <f>F137*G137</f>
        <v>0</v>
      </c>
    </row>
    <row r="138" spans="1:7" ht="15">
      <c r="A138" s="209"/>
      <c r="B138" s="219"/>
      <c r="C138" s="407"/>
      <c r="D138" s="216"/>
      <c r="E138" s="216"/>
      <c r="F138" s="217"/>
      <c r="G138" s="216"/>
    </row>
    <row r="139" spans="1:8" ht="15">
      <c r="A139" s="209" t="s">
        <v>900</v>
      </c>
      <c r="B139" s="219" t="s">
        <v>901</v>
      </c>
      <c r="C139" s="407" t="s">
        <v>304</v>
      </c>
      <c r="D139" s="216">
        <v>0</v>
      </c>
      <c r="E139" s="216">
        <v>0</v>
      </c>
      <c r="F139" s="217">
        <f>D139-E139</f>
        <v>0</v>
      </c>
      <c r="G139" s="235"/>
      <c r="H139" s="319">
        <f>F139*G139</f>
        <v>0</v>
      </c>
    </row>
    <row r="140" spans="1:7" ht="15">
      <c r="A140" s="209"/>
      <c r="B140" s="219"/>
      <c r="C140" s="407"/>
      <c r="D140" s="216"/>
      <c r="E140" s="216"/>
      <c r="F140" s="217"/>
      <c r="G140" s="216"/>
    </row>
    <row r="141" spans="1:8" ht="60" customHeight="1">
      <c r="A141" s="209" t="s">
        <v>902</v>
      </c>
      <c r="B141" s="219" t="s">
        <v>903</v>
      </c>
      <c r="C141" s="407" t="s">
        <v>713</v>
      </c>
      <c r="D141" s="216">
        <v>0</v>
      </c>
      <c r="E141" s="216">
        <v>0</v>
      </c>
      <c r="F141" s="217">
        <f>D141-E141</f>
        <v>0</v>
      </c>
      <c r="G141" s="235"/>
      <c r="H141" s="319">
        <f>F141*G141</f>
        <v>0</v>
      </c>
    </row>
    <row r="142" spans="1:7" ht="15">
      <c r="A142" s="209"/>
      <c r="B142" s="219"/>
      <c r="C142" s="407"/>
      <c r="D142" s="216"/>
      <c r="E142" s="216"/>
      <c r="F142" s="217"/>
      <c r="G142" s="216"/>
    </row>
    <row r="143" spans="1:8" ht="43.5">
      <c r="A143" s="209" t="s">
        <v>904</v>
      </c>
      <c r="B143" s="219" t="s">
        <v>905</v>
      </c>
      <c r="C143" s="407" t="s">
        <v>710</v>
      </c>
      <c r="D143" s="216">
        <v>0</v>
      </c>
      <c r="E143" s="216">
        <v>0</v>
      </c>
      <c r="F143" s="217">
        <f>D143-E143</f>
        <v>0</v>
      </c>
      <c r="G143" s="235"/>
      <c r="H143" s="319">
        <f>F143*G143</f>
        <v>0</v>
      </c>
    </row>
    <row r="144" spans="1:7" ht="15">
      <c r="A144" s="209"/>
      <c r="B144" s="219"/>
      <c r="C144" s="407"/>
      <c r="D144" s="216"/>
      <c r="E144" s="216"/>
      <c r="F144" s="217"/>
      <c r="G144" s="216"/>
    </row>
    <row r="145" spans="1:8" ht="15">
      <c r="A145" s="209" t="s">
        <v>906</v>
      </c>
      <c r="B145" s="219" t="s">
        <v>907</v>
      </c>
      <c r="C145" s="407" t="s">
        <v>304</v>
      </c>
      <c r="D145" s="216">
        <v>0</v>
      </c>
      <c r="E145" s="216">
        <v>0</v>
      </c>
      <c r="F145" s="217">
        <f>D145-E145</f>
        <v>0</v>
      </c>
      <c r="G145" s="235"/>
      <c r="H145" s="319">
        <f>F145*G145</f>
        <v>0</v>
      </c>
    </row>
    <row r="146" spans="1:7" ht="15">
      <c r="A146" s="209"/>
      <c r="B146" s="219"/>
      <c r="C146" s="407"/>
      <c r="D146" s="216"/>
      <c r="E146" s="216"/>
      <c r="F146" s="217"/>
      <c r="G146" s="216"/>
    </row>
    <row r="147" spans="1:8" ht="43.5">
      <c r="A147" s="209" t="s">
        <v>908</v>
      </c>
      <c r="B147" s="219" t="s">
        <v>909</v>
      </c>
      <c r="C147" s="407" t="s">
        <v>96</v>
      </c>
      <c r="D147" s="216">
        <v>0</v>
      </c>
      <c r="E147" s="216">
        <v>0</v>
      </c>
      <c r="F147" s="217">
        <f>D147-E147</f>
        <v>0</v>
      </c>
      <c r="G147" s="235"/>
      <c r="H147" s="319">
        <f>F147*G147</f>
        <v>0</v>
      </c>
    </row>
    <row r="148" spans="1:7" ht="15">
      <c r="A148" s="209"/>
      <c r="B148" s="219"/>
      <c r="C148" s="407"/>
      <c r="D148" s="216"/>
      <c r="E148" s="216"/>
      <c r="F148" s="217"/>
      <c r="G148" s="216"/>
    </row>
    <row r="149" spans="1:8" ht="43.5">
      <c r="A149" s="209" t="s">
        <v>910</v>
      </c>
      <c r="B149" s="219" t="s">
        <v>911</v>
      </c>
      <c r="C149" s="407" t="s">
        <v>304</v>
      </c>
      <c r="D149" s="216">
        <v>0</v>
      </c>
      <c r="E149" s="216">
        <v>0</v>
      </c>
      <c r="F149" s="217">
        <f>D149-E149</f>
        <v>0</v>
      </c>
      <c r="G149" s="235"/>
      <c r="H149" s="319">
        <f>F149*G149</f>
        <v>0</v>
      </c>
    </row>
    <row r="150" spans="1:7" ht="15">
      <c r="A150" s="209"/>
      <c r="B150" s="219"/>
      <c r="C150" s="407"/>
      <c r="D150" s="216"/>
      <c r="E150" s="216"/>
      <c r="F150" s="217"/>
      <c r="G150" s="216"/>
    </row>
    <row r="151" spans="1:8" ht="57.75">
      <c r="A151" s="209" t="s">
        <v>912</v>
      </c>
      <c r="B151" s="219" t="s">
        <v>913</v>
      </c>
      <c r="C151" s="407" t="s">
        <v>304</v>
      </c>
      <c r="D151" s="216">
        <v>0</v>
      </c>
      <c r="E151" s="216">
        <v>0</v>
      </c>
      <c r="F151" s="217">
        <f>D151-E151</f>
        <v>0</v>
      </c>
      <c r="G151" s="235"/>
      <c r="H151" s="319">
        <f>F151*G151</f>
        <v>0</v>
      </c>
    </row>
    <row r="152" spans="1:7" ht="15">
      <c r="A152" s="209"/>
      <c r="B152" s="219"/>
      <c r="C152" s="407"/>
      <c r="D152" s="216"/>
      <c r="E152" s="216"/>
      <c r="F152" s="217"/>
      <c r="G152" s="216"/>
    </row>
    <row r="153" spans="1:7" ht="15">
      <c r="A153" s="209"/>
      <c r="B153" s="214" t="s">
        <v>745</v>
      </c>
      <c r="C153" s="407"/>
      <c r="D153" s="216"/>
      <c r="E153" s="216"/>
      <c r="F153" s="217"/>
      <c r="G153" s="216"/>
    </row>
    <row r="154" spans="1:7" ht="15">
      <c r="A154" s="209"/>
      <c r="B154" s="214"/>
      <c r="C154" s="407"/>
      <c r="D154" s="216"/>
      <c r="E154" s="216"/>
      <c r="F154" s="217"/>
      <c r="G154" s="216"/>
    </row>
    <row r="155" spans="1:7" ht="57">
      <c r="A155" s="209" t="s">
        <v>914</v>
      </c>
      <c r="B155" s="233" t="s">
        <v>915</v>
      </c>
      <c r="C155" s="407"/>
      <c r="D155" s="216"/>
      <c r="E155" s="216"/>
      <c r="F155" s="217"/>
      <c r="G155" s="216"/>
    </row>
    <row r="156" spans="1:7" ht="15">
      <c r="A156" s="209"/>
      <c r="B156" s="233"/>
      <c r="C156" s="407"/>
      <c r="D156" s="216"/>
      <c r="E156" s="216"/>
      <c r="F156" s="217"/>
      <c r="G156" s="216"/>
    </row>
    <row r="157" spans="1:8" ht="75" customHeight="1">
      <c r="A157" s="209" t="s">
        <v>916</v>
      </c>
      <c r="B157" s="233" t="s">
        <v>3155</v>
      </c>
      <c r="C157" s="407" t="s">
        <v>713</v>
      </c>
      <c r="D157" s="216">
        <v>0</v>
      </c>
      <c r="E157" s="216">
        <v>0</v>
      </c>
      <c r="F157" s="217">
        <f>D157-E157</f>
        <v>0</v>
      </c>
      <c r="G157" s="235"/>
      <c r="H157" s="319">
        <f>F157*G157</f>
        <v>0</v>
      </c>
    </row>
    <row r="158" spans="1:7" ht="15">
      <c r="A158" s="209"/>
      <c r="B158" s="233"/>
      <c r="C158" s="407"/>
      <c r="D158" s="216"/>
      <c r="E158" s="216"/>
      <c r="F158" s="217"/>
      <c r="G158" s="216"/>
    </row>
    <row r="159" spans="1:8" ht="28.5">
      <c r="A159" s="209" t="s">
        <v>917</v>
      </c>
      <c r="B159" s="233" t="s">
        <v>3156</v>
      </c>
      <c r="C159" s="407" t="s">
        <v>713</v>
      </c>
      <c r="D159" s="216">
        <v>0</v>
      </c>
      <c r="E159" s="216">
        <v>0</v>
      </c>
      <c r="F159" s="217">
        <f>D159-E159</f>
        <v>0</v>
      </c>
      <c r="G159" s="235"/>
      <c r="H159" s="319">
        <f>F159*G159</f>
        <v>0</v>
      </c>
    </row>
    <row r="160" spans="1:7" ht="15">
      <c r="A160" s="209"/>
      <c r="B160" s="233"/>
      <c r="C160" s="407"/>
      <c r="D160" s="216"/>
      <c r="E160" s="216"/>
      <c r="F160" s="217"/>
      <c r="G160" s="216"/>
    </row>
    <row r="161" spans="1:8" ht="17.25">
      <c r="A161" s="209" t="s">
        <v>918</v>
      </c>
      <c r="B161" s="219" t="s">
        <v>3157</v>
      </c>
      <c r="C161" s="407" t="s">
        <v>710</v>
      </c>
      <c r="D161" s="216">
        <v>0</v>
      </c>
      <c r="E161" s="216">
        <v>0</v>
      </c>
      <c r="F161" s="217">
        <f>D161-E161</f>
        <v>0</v>
      </c>
      <c r="G161" s="235"/>
      <c r="H161" s="319">
        <f>F161*G161</f>
        <v>0</v>
      </c>
    </row>
    <row r="162" spans="1:7" ht="15">
      <c r="A162" s="209"/>
      <c r="B162" s="219"/>
      <c r="C162" s="407"/>
      <c r="D162" s="216"/>
      <c r="E162" s="216"/>
      <c r="F162" s="217"/>
      <c r="G162" s="216"/>
    </row>
    <row r="163" spans="1:8" ht="72">
      <c r="A163" s="209" t="s">
        <v>919</v>
      </c>
      <c r="B163" s="219" t="s">
        <v>920</v>
      </c>
      <c r="C163" s="407" t="s">
        <v>713</v>
      </c>
      <c r="D163" s="216">
        <v>0</v>
      </c>
      <c r="E163" s="216">
        <v>0</v>
      </c>
      <c r="F163" s="217">
        <f>D163-E163</f>
        <v>0</v>
      </c>
      <c r="G163" s="235"/>
      <c r="H163" s="319">
        <f>F163*G163</f>
        <v>0</v>
      </c>
    </row>
    <row r="164" spans="1:7" ht="15">
      <c r="A164" s="209"/>
      <c r="B164" s="219"/>
      <c r="C164" s="407"/>
      <c r="D164" s="216"/>
      <c r="E164" s="216"/>
      <c r="F164" s="217"/>
      <c r="G164" s="216"/>
    </row>
    <row r="165" spans="1:8" ht="71.25">
      <c r="A165" s="209" t="s">
        <v>921</v>
      </c>
      <c r="B165" s="218" t="s">
        <v>3158</v>
      </c>
      <c r="C165" s="407" t="s">
        <v>713</v>
      </c>
      <c r="D165" s="216">
        <v>0</v>
      </c>
      <c r="E165" s="216">
        <v>0</v>
      </c>
      <c r="F165" s="217">
        <f>D165-E165</f>
        <v>0</v>
      </c>
      <c r="G165" s="235"/>
      <c r="H165" s="319">
        <f>F165*G165</f>
        <v>0</v>
      </c>
    </row>
    <row r="166" spans="1:7" ht="15">
      <c r="A166" s="209"/>
      <c r="B166" s="218"/>
      <c r="C166" s="407"/>
      <c r="D166" s="216"/>
      <c r="E166" s="216"/>
      <c r="F166" s="217"/>
      <c r="G166" s="216"/>
    </row>
    <row r="167" spans="1:8" ht="42.75">
      <c r="A167" s="209" t="s">
        <v>922</v>
      </c>
      <c r="B167" s="218" t="s">
        <v>923</v>
      </c>
      <c r="C167" s="407" t="s">
        <v>713</v>
      </c>
      <c r="D167" s="216">
        <v>0</v>
      </c>
      <c r="E167" s="216">
        <v>0</v>
      </c>
      <c r="F167" s="217">
        <f>D167-E167</f>
        <v>0</v>
      </c>
      <c r="G167" s="235"/>
      <c r="H167" s="319">
        <f>F167*G167</f>
        <v>0</v>
      </c>
    </row>
    <row r="168" spans="1:7" ht="15">
      <c r="A168" s="209"/>
      <c r="B168" s="218"/>
      <c r="C168" s="407"/>
      <c r="D168" s="216"/>
      <c r="E168" s="216"/>
      <c r="F168" s="217"/>
      <c r="G168" s="216"/>
    </row>
    <row r="169" spans="1:8" ht="28.5">
      <c r="A169" s="209" t="s">
        <v>924</v>
      </c>
      <c r="B169" s="218" t="s">
        <v>3151</v>
      </c>
      <c r="C169" s="407" t="s">
        <v>713</v>
      </c>
      <c r="D169" s="216">
        <v>0</v>
      </c>
      <c r="E169" s="216">
        <v>0</v>
      </c>
      <c r="F169" s="217">
        <f>D169-E169</f>
        <v>0</v>
      </c>
      <c r="G169" s="235"/>
      <c r="H169" s="319">
        <f>F169*G169</f>
        <v>0</v>
      </c>
    </row>
    <row r="170" spans="1:7" ht="15">
      <c r="A170" s="209"/>
      <c r="B170" s="218"/>
      <c r="C170" s="407"/>
      <c r="D170" s="216"/>
      <c r="E170" s="216"/>
      <c r="F170" s="217"/>
      <c r="G170" s="216"/>
    </row>
    <row r="171" spans="1:8" ht="57">
      <c r="A171" s="209" t="s">
        <v>925</v>
      </c>
      <c r="B171" s="218" t="s">
        <v>3159</v>
      </c>
      <c r="C171" s="407" t="s">
        <v>710</v>
      </c>
      <c r="D171" s="216">
        <v>0</v>
      </c>
      <c r="E171" s="216">
        <v>0</v>
      </c>
      <c r="F171" s="217">
        <f>D171-E171</f>
        <v>0</v>
      </c>
      <c r="G171" s="235"/>
      <c r="H171" s="319">
        <f>F171*G171</f>
        <v>0</v>
      </c>
    </row>
    <row r="172" spans="1:7" ht="15">
      <c r="A172" s="209"/>
      <c r="B172" s="218"/>
      <c r="C172" s="407"/>
      <c r="D172" s="216"/>
      <c r="E172" s="216"/>
      <c r="F172" s="217"/>
      <c r="G172" s="216"/>
    </row>
    <row r="173" spans="1:7" ht="28.5">
      <c r="A173" s="209" t="s">
        <v>926</v>
      </c>
      <c r="B173" s="218" t="s">
        <v>927</v>
      </c>
      <c r="C173" s="407"/>
      <c r="D173" s="216"/>
      <c r="E173" s="216"/>
      <c r="F173" s="217"/>
      <c r="G173" s="216"/>
    </row>
    <row r="174" spans="1:7" ht="15">
      <c r="A174" s="209"/>
      <c r="B174" s="219"/>
      <c r="C174" s="407"/>
      <c r="D174" s="216"/>
      <c r="E174" s="216"/>
      <c r="F174" s="217"/>
      <c r="G174" s="216"/>
    </row>
    <row r="175" spans="1:7" ht="15">
      <c r="A175" s="209"/>
      <c r="B175" s="214" t="s">
        <v>769</v>
      </c>
      <c r="C175" s="407"/>
      <c r="D175" s="216"/>
      <c r="E175" s="216"/>
      <c r="F175" s="217"/>
      <c r="G175" s="216"/>
    </row>
    <row r="176" spans="1:7" ht="15">
      <c r="A176" s="209"/>
      <c r="B176" s="219"/>
      <c r="C176" s="407"/>
      <c r="D176" s="216"/>
      <c r="E176" s="216"/>
      <c r="F176" s="217"/>
      <c r="G176" s="216"/>
    </row>
    <row r="177" spans="1:8" ht="43.5">
      <c r="A177" s="209" t="s">
        <v>928</v>
      </c>
      <c r="B177" s="219" t="s">
        <v>929</v>
      </c>
      <c r="C177" s="407" t="s">
        <v>710</v>
      </c>
      <c r="D177" s="216">
        <v>0</v>
      </c>
      <c r="E177" s="216">
        <v>0</v>
      </c>
      <c r="F177" s="217">
        <f>D177-E177</f>
        <v>0</v>
      </c>
      <c r="G177" s="235"/>
      <c r="H177" s="319">
        <f>F177*G177</f>
        <v>0</v>
      </c>
    </row>
    <row r="178" spans="1:7" ht="15">
      <c r="A178" s="209"/>
      <c r="B178" s="219"/>
      <c r="C178" s="407"/>
      <c r="D178" s="216"/>
      <c r="E178" s="216"/>
      <c r="F178" s="217"/>
      <c r="G178" s="216"/>
    </row>
    <row r="179" spans="1:8" ht="43.5">
      <c r="A179" s="209" t="s">
        <v>930</v>
      </c>
      <c r="B179" s="219" t="s">
        <v>931</v>
      </c>
      <c r="C179" s="407" t="s">
        <v>710</v>
      </c>
      <c r="D179" s="216">
        <v>0</v>
      </c>
      <c r="E179" s="216">
        <v>0</v>
      </c>
      <c r="F179" s="217">
        <f>D179-E179</f>
        <v>0</v>
      </c>
      <c r="G179" s="235"/>
      <c r="H179" s="319">
        <f>F179*G179</f>
        <v>0</v>
      </c>
    </row>
    <row r="180" spans="1:7" ht="15">
      <c r="A180" s="209"/>
      <c r="B180" s="219"/>
      <c r="C180" s="407"/>
      <c r="D180" s="216"/>
      <c r="E180" s="216"/>
      <c r="F180" s="217"/>
      <c r="G180" s="216"/>
    </row>
    <row r="181" spans="1:8" ht="43.5">
      <c r="A181" s="209" t="s">
        <v>932</v>
      </c>
      <c r="B181" s="219" t="s">
        <v>3160</v>
      </c>
      <c r="C181" s="407" t="s">
        <v>710</v>
      </c>
      <c r="D181" s="216">
        <v>0</v>
      </c>
      <c r="E181" s="216">
        <v>0</v>
      </c>
      <c r="F181" s="217">
        <f>D181-E181</f>
        <v>0</v>
      </c>
      <c r="G181" s="235"/>
      <c r="H181" s="319">
        <f>F181*G181</f>
        <v>0</v>
      </c>
    </row>
    <row r="182" spans="1:7" ht="15">
      <c r="A182" s="209"/>
      <c r="B182" s="219"/>
      <c r="C182" s="407"/>
      <c r="D182" s="216"/>
      <c r="E182" s="216"/>
      <c r="F182" s="217"/>
      <c r="G182" s="216"/>
    </row>
    <row r="183" spans="1:8" ht="43.5">
      <c r="A183" s="209" t="s">
        <v>933</v>
      </c>
      <c r="B183" s="219" t="s">
        <v>934</v>
      </c>
      <c r="C183" s="407" t="s">
        <v>710</v>
      </c>
      <c r="D183" s="216">
        <v>0</v>
      </c>
      <c r="E183" s="216">
        <v>0</v>
      </c>
      <c r="F183" s="217">
        <f>D183-E183</f>
        <v>0</v>
      </c>
      <c r="G183" s="235"/>
      <c r="H183" s="319">
        <f>F183*G183</f>
        <v>0</v>
      </c>
    </row>
    <row r="184" spans="1:7" ht="15">
      <c r="A184" s="209"/>
      <c r="B184" s="219"/>
      <c r="C184" s="407"/>
      <c r="D184" s="216"/>
      <c r="E184" s="216"/>
      <c r="F184" s="217"/>
      <c r="G184" s="216"/>
    </row>
    <row r="185" spans="1:7" ht="15" customHeight="1">
      <c r="A185" s="209"/>
      <c r="B185" s="214" t="s">
        <v>777</v>
      </c>
      <c r="C185" s="407"/>
      <c r="D185" s="216"/>
      <c r="E185" s="216"/>
      <c r="F185" s="217"/>
      <c r="G185" s="216"/>
    </row>
    <row r="186" spans="1:7" ht="15">
      <c r="A186" s="209"/>
      <c r="B186" s="214"/>
      <c r="C186" s="407"/>
      <c r="D186" s="216"/>
      <c r="E186" s="216"/>
      <c r="F186" s="217"/>
      <c r="G186" s="216"/>
    </row>
    <row r="187" spans="1:8" ht="30" customHeight="1">
      <c r="A187" s="209" t="s">
        <v>935</v>
      </c>
      <c r="B187" s="219" t="s">
        <v>3089</v>
      </c>
      <c r="C187" s="407" t="s">
        <v>713</v>
      </c>
      <c r="D187" s="216">
        <v>0</v>
      </c>
      <c r="E187" s="216">
        <v>0</v>
      </c>
      <c r="F187" s="217">
        <f>D187-E187</f>
        <v>0</v>
      </c>
      <c r="G187" s="235"/>
      <c r="H187" s="319">
        <f>F187*G187</f>
        <v>0</v>
      </c>
    </row>
    <row r="188" spans="1:7" ht="15">
      <c r="A188" s="209"/>
      <c r="B188" s="219"/>
      <c r="C188" s="407"/>
      <c r="D188" s="216"/>
      <c r="E188" s="216"/>
      <c r="F188" s="217"/>
      <c r="G188" s="216"/>
    </row>
    <row r="189" spans="1:8" ht="45.75">
      <c r="A189" s="209" t="s">
        <v>936</v>
      </c>
      <c r="B189" s="219" t="s">
        <v>3161</v>
      </c>
      <c r="C189" s="407" t="s">
        <v>713</v>
      </c>
      <c r="D189" s="216">
        <v>0</v>
      </c>
      <c r="E189" s="216">
        <v>0</v>
      </c>
      <c r="F189" s="217">
        <f>D189-E189</f>
        <v>0</v>
      </c>
      <c r="G189" s="235"/>
      <c r="H189" s="319">
        <f>F189*G189</f>
        <v>0</v>
      </c>
    </row>
    <row r="190" spans="1:7" ht="15">
      <c r="A190" s="209"/>
      <c r="B190" s="219"/>
      <c r="C190" s="407"/>
      <c r="D190" s="216"/>
      <c r="E190" s="216"/>
      <c r="F190" s="217"/>
      <c r="G190" s="216"/>
    </row>
    <row r="191" spans="1:8" ht="31.5">
      <c r="A191" s="209" t="s">
        <v>937</v>
      </c>
      <c r="B191" s="219" t="s">
        <v>3162</v>
      </c>
      <c r="C191" s="407" t="s">
        <v>713</v>
      </c>
      <c r="D191" s="216">
        <v>0</v>
      </c>
      <c r="E191" s="216">
        <v>0</v>
      </c>
      <c r="F191" s="217">
        <f>D191-E191</f>
        <v>0</v>
      </c>
      <c r="G191" s="235"/>
      <c r="H191" s="319">
        <f>F191*G191</f>
        <v>0</v>
      </c>
    </row>
    <row r="192" spans="1:7" ht="15">
      <c r="A192" s="209"/>
      <c r="B192" s="219"/>
      <c r="C192" s="407"/>
      <c r="D192" s="216"/>
      <c r="E192" s="216"/>
      <c r="F192" s="217"/>
      <c r="G192" s="216"/>
    </row>
    <row r="193" spans="1:8" ht="45.75">
      <c r="A193" s="209" t="s">
        <v>938</v>
      </c>
      <c r="B193" s="219" t="s">
        <v>3163</v>
      </c>
      <c r="C193" s="407" t="s">
        <v>713</v>
      </c>
      <c r="D193" s="216">
        <v>0</v>
      </c>
      <c r="E193" s="216">
        <v>0</v>
      </c>
      <c r="F193" s="217">
        <f>D193-E193</f>
        <v>0</v>
      </c>
      <c r="G193" s="235"/>
      <c r="H193" s="319">
        <f>F193*G193</f>
        <v>0</v>
      </c>
    </row>
    <row r="194" spans="1:7" ht="15">
      <c r="A194" s="209"/>
      <c r="B194" s="219"/>
      <c r="C194" s="407"/>
      <c r="D194" s="216"/>
      <c r="E194" s="216"/>
      <c r="F194" s="217"/>
      <c r="G194" s="216"/>
    </row>
    <row r="195" spans="1:8" ht="29.25">
      <c r="A195" s="209" t="s">
        <v>939</v>
      </c>
      <c r="B195" s="219" t="s">
        <v>3164</v>
      </c>
      <c r="C195" s="407" t="s">
        <v>89</v>
      </c>
      <c r="D195" s="216">
        <v>0</v>
      </c>
      <c r="E195" s="216">
        <v>0</v>
      </c>
      <c r="F195" s="217">
        <f>D195-E195</f>
        <v>0</v>
      </c>
      <c r="G195" s="235"/>
      <c r="H195" s="319">
        <f>F195*G195</f>
        <v>0</v>
      </c>
    </row>
    <row r="196" spans="1:7" ht="15">
      <c r="A196" s="209"/>
      <c r="B196" s="214"/>
      <c r="C196" s="407"/>
      <c r="D196" s="216"/>
      <c r="E196" s="216"/>
      <c r="F196" s="217"/>
      <c r="G196" s="216"/>
    </row>
    <row r="197" spans="1:7" ht="15">
      <c r="A197" s="209"/>
      <c r="B197" s="214" t="s">
        <v>782</v>
      </c>
      <c r="C197" s="407"/>
      <c r="D197" s="216"/>
      <c r="E197" s="216"/>
      <c r="F197" s="217"/>
      <c r="G197" s="216"/>
    </row>
    <row r="198" spans="1:7" ht="15">
      <c r="A198" s="209"/>
      <c r="B198" s="214"/>
      <c r="C198" s="407"/>
      <c r="D198" s="216"/>
      <c r="E198" s="216"/>
      <c r="F198" s="217"/>
      <c r="G198" s="216"/>
    </row>
    <row r="199" spans="1:8" ht="42.75">
      <c r="A199" s="209" t="s">
        <v>940</v>
      </c>
      <c r="B199" s="218" t="s">
        <v>941</v>
      </c>
      <c r="C199" s="407" t="s">
        <v>710</v>
      </c>
      <c r="D199" s="216">
        <v>0</v>
      </c>
      <c r="E199" s="216">
        <v>0</v>
      </c>
      <c r="F199" s="217">
        <f>D199-E199</f>
        <v>0</v>
      </c>
      <c r="G199" s="235"/>
      <c r="H199" s="319">
        <f>F199*G199</f>
        <v>0</v>
      </c>
    </row>
    <row r="200" spans="1:7" ht="15">
      <c r="A200" s="209"/>
      <c r="B200" s="218"/>
      <c r="C200" s="407"/>
      <c r="D200" s="216"/>
      <c r="E200" s="216"/>
      <c r="F200" s="217"/>
      <c r="G200" s="216"/>
    </row>
    <row r="201" spans="1:8" ht="42.75">
      <c r="A201" s="209" t="s">
        <v>942</v>
      </c>
      <c r="B201" s="218" t="s">
        <v>943</v>
      </c>
      <c r="C201" s="407" t="s">
        <v>710</v>
      </c>
      <c r="D201" s="216">
        <v>0</v>
      </c>
      <c r="E201" s="216">
        <v>0</v>
      </c>
      <c r="F201" s="217">
        <f>D201-E201</f>
        <v>0</v>
      </c>
      <c r="G201" s="235"/>
      <c r="H201" s="319">
        <f>F201*G201</f>
        <v>0</v>
      </c>
    </row>
    <row r="202" spans="1:7" ht="15">
      <c r="A202" s="209"/>
      <c r="B202" s="218"/>
      <c r="C202" s="407"/>
      <c r="D202" s="216"/>
      <c r="E202" s="216"/>
      <c r="F202" s="217"/>
      <c r="G202" s="216"/>
    </row>
    <row r="203" spans="1:8" ht="45" customHeight="1">
      <c r="A203" s="209" t="s">
        <v>944</v>
      </c>
      <c r="B203" s="218" t="s">
        <v>945</v>
      </c>
      <c r="C203" s="407" t="s">
        <v>710</v>
      </c>
      <c r="D203" s="216">
        <v>0</v>
      </c>
      <c r="E203" s="216">
        <v>0</v>
      </c>
      <c r="F203" s="217">
        <f>D203-E203</f>
        <v>0</v>
      </c>
      <c r="G203" s="235"/>
      <c r="H203" s="319">
        <f>F203*G203</f>
        <v>0</v>
      </c>
    </row>
    <row r="204" spans="1:7" ht="15">
      <c r="A204" s="209"/>
      <c r="B204" s="218"/>
      <c r="C204" s="407"/>
      <c r="D204" s="216"/>
      <c r="E204" s="216"/>
      <c r="F204" s="217"/>
      <c r="G204" s="216"/>
    </row>
    <row r="205" spans="1:8" ht="42.75">
      <c r="A205" s="209" t="s">
        <v>946</v>
      </c>
      <c r="B205" s="218" t="s">
        <v>3165</v>
      </c>
      <c r="C205" s="407" t="s">
        <v>304</v>
      </c>
      <c r="D205" s="216">
        <v>0</v>
      </c>
      <c r="E205" s="216">
        <v>0</v>
      </c>
      <c r="F205" s="217">
        <f>D205-E205</f>
        <v>0</v>
      </c>
      <c r="G205" s="235"/>
      <c r="H205" s="319">
        <f>F205*G205</f>
        <v>0</v>
      </c>
    </row>
    <row r="206" spans="1:7" ht="15">
      <c r="A206" s="209"/>
      <c r="B206" s="218"/>
      <c r="C206" s="407"/>
      <c r="D206" s="216"/>
      <c r="E206" s="216"/>
      <c r="F206" s="217"/>
      <c r="G206" s="216"/>
    </row>
    <row r="207" spans="1:8" ht="42.75">
      <c r="A207" s="209" t="s">
        <v>948</v>
      </c>
      <c r="B207" s="218" t="s">
        <v>3166</v>
      </c>
      <c r="C207" s="407" t="s">
        <v>713</v>
      </c>
      <c r="D207" s="216">
        <v>0</v>
      </c>
      <c r="E207" s="216">
        <v>0</v>
      </c>
      <c r="F207" s="217">
        <f>D207-E207</f>
        <v>0</v>
      </c>
      <c r="G207" s="235"/>
      <c r="H207" s="319">
        <f>F207*G207</f>
        <v>0</v>
      </c>
    </row>
    <row r="208" spans="1:7" ht="15">
      <c r="A208" s="209"/>
      <c r="B208" s="218"/>
      <c r="C208" s="407"/>
      <c r="D208" s="216"/>
      <c r="E208" s="216"/>
      <c r="F208" s="217"/>
      <c r="G208" s="216"/>
    </row>
    <row r="209" spans="1:8" ht="42.75">
      <c r="A209" s="209" t="s">
        <v>949</v>
      </c>
      <c r="B209" s="218" t="s">
        <v>950</v>
      </c>
      <c r="C209" s="407" t="s">
        <v>713</v>
      </c>
      <c r="D209" s="216">
        <v>0</v>
      </c>
      <c r="E209" s="216">
        <v>0</v>
      </c>
      <c r="F209" s="217">
        <f>D209-E209</f>
        <v>0</v>
      </c>
      <c r="G209" s="235"/>
      <c r="H209" s="319">
        <f>F209*G209</f>
        <v>0</v>
      </c>
    </row>
    <row r="210" spans="1:7" ht="15">
      <c r="A210" s="209"/>
      <c r="B210" s="218"/>
      <c r="C210" s="407"/>
      <c r="D210" s="216"/>
      <c r="E210" s="216"/>
      <c r="F210" s="217"/>
      <c r="G210" s="216"/>
    </row>
    <row r="211" spans="1:8" ht="15">
      <c r="A211" s="209" t="s">
        <v>951</v>
      </c>
      <c r="B211" s="218" t="s">
        <v>3167</v>
      </c>
      <c r="C211" s="407" t="s">
        <v>304</v>
      </c>
      <c r="D211" s="216">
        <v>0</v>
      </c>
      <c r="E211" s="216">
        <v>0</v>
      </c>
      <c r="F211" s="217">
        <f>D211-E211</f>
        <v>0</v>
      </c>
      <c r="G211" s="235"/>
      <c r="H211" s="319">
        <f>F211*G211</f>
        <v>0</v>
      </c>
    </row>
    <row r="212" spans="1:7" ht="15">
      <c r="A212" s="209"/>
      <c r="B212" s="218"/>
      <c r="C212" s="407"/>
      <c r="D212" s="216"/>
      <c r="E212" s="216"/>
      <c r="F212" s="217"/>
      <c r="G212" s="216"/>
    </row>
    <row r="213" spans="1:8" ht="100.5">
      <c r="A213" s="209" t="s">
        <v>952</v>
      </c>
      <c r="B213" s="224" t="s">
        <v>3168</v>
      </c>
      <c r="C213" s="407" t="s">
        <v>303</v>
      </c>
      <c r="D213" s="216">
        <v>0</v>
      </c>
      <c r="E213" s="216">
        <v>0</v>
      </c>
      <c r="F213" s="217">
        <f>D213-E213</f>
        <v>0</v>
      </c>
      <c r="G213" s="235"/>
      <c r="H213" s="319">
        <f>F213*G213</f>
        <v>0</v>
      </c>
    </row>
    <row r="214" spans="1:7" ht="15">
      <c r="A214" s="209"/>
      <c r="B214" s="224"/>
      <c r="C214" s="407"/>
      <c r="D214" s="216"/>
      <c r="E214" s="216"/>
      <c r="F214" s="217"/>
      <c r="G214" s="216"/>
    </row>
    <row r="215" spans="1:8" ht="73.5">
      <c r="A215" s="209" t="s">
        <v>953</v>
      </c>
      <c r="B215" s="218" t="s">
        <v>3169</v>
      </c>
      <c r="C215" s="407" t="s">
        <v>303</v>
      </c>
      <c r="D215" s="216">
        <v>0</v>
      </c>
      <c r="E215" s="216">
        <v>0</v>
      </c>
      <c r="F215" s="217">
        <f>D215-E215</f>
        <v>0</v>
      </c>
      <c r="G215" s="235"/>
      <c r="H215" s="319">
        <f>F215*G215</f>
        <v>0</v>
      </c>
    </row>
    <row r="216" spans="1:7" ht="15">
      <c r="A216" s="209"/>
      <c r="B216" s="218"/>
      <c r="C216" s="407"/>
      <c r="D216" s="216"/>
      <c r="E216" s="216"/>
      <c r="F216" s="217"/>
      <c r="G216" s="216"/>
    </row>
    <row r="217" spans="1:8" ht="28.5">
      <c r="A217" s="209" t="s">
        <v>954</v>
      </c>
      <c r="B217" s="218" t="s">
        <v>955</v>
      </c>
      <c r="C217" s="407" t="s">
        <v>304</v>
      </c>
      <c r="D217" s="216">
        <v>0</v>
      </c>
      <c r="E217" s="216">
        <v>0</v>
      </c>
      <c r="F217" s="217">
        <f>D217-E217</f>
        <v>0</v>
      </c>
      <c r="G217" s="235"/>
      <c r="H217" s="319">
        <f>F217*G217</f>
        <v>0</v>
      </c>
    </row>
    <row r="218" spans="1:7" ht="15">
      <c r="A218" s="209"/>
      <c r="B218" s="218"/>
      <c r="C218" s="407"/>
      <c r="D218" s="216"/>
      <c r="E218" s="216"/>
      <c r="F218" s="217"/>
      <c r="G218" s="216"/>
    </row>
    <row r="219" spans="1:8" ht="57.75">
      <c r="A219" s="209" t="s">
        <v>956</v>
      </c>
      <c r="B219" s="219" t="s">
        <v>3170</v>
      </c>
      <c r="C219" s="407" t="s">
        <v>96</v>
      </c>
      <c r="D219" s="216">
        <v>0</v>
      </c>
      <c r="E219" s="216">
        <v>0</v>
      </c>
      <c r="F219" s="217">
        <f>D219-E219</f>
        <v>0</v>
      </c>
      <c r="G219" s="235"/>
      <c r="H219" s="319">
        <f>F219*G219</f>
        <v>0</v>
      </c>
    </row>
    <row r="220" spans="1:7" ht="15">
      <c r="A220" s="209"/>
      <c r="B220" s="219"/>
      <c r="C220" s="407"/>
      <c r="D220" s="216"/>
      <c r="E220" s="216"/>
      <c r="F220" s="217"/>
      <c r="G220" s="216"/>
    </row>
    <row r="221" spans="1:8" ht="73.5">
      <c r="A221" s="209" t="s">
        <v>957</v>
      </c>
      <c r="B221" s="218" t="s">
        <v>958</v>
      </c>
      <c r="C221" s="407" t="s">
        <v>303</v>
      </c>
      <c r="D221" s="216">
        <v>0</v>
      </c>
      <c r="E221" s="216">
        <v>0</v>
      </c>
      <c r="F221" s="217">
        <f>D221-E221</f>
        <v>0</v>
      </c>
      <c r="G221" s="235"/>
      <c r="H221" s="319">
        <f>F221*G221</f>
        <v>0</v>
      </c>
    </row>
    <row r="222" spans="1:7" ht="15">
      <c r="A222" s="209"/>
      <c r="B222" s="218"/>
      <c r="C222" s="407"/>
      <c r="D222" s="216"/>
      <c r="E222" s="216"/>
      <c r="F222" s="217"/>
      <c r="G222" s="216"/>
    </row>
    <row r="223" spans="1:8" ht="15">
      <c r="A223" s="209"/>
      <c r="B223" s="214" t="s">
        <v>959</v>
      </c>
      <c r="C223" s="407"/>
      <c r="D223" s="216"/>
      <c r="E223" s="216"/>
      <c r="F223" s="217"/>
      <c r="G223" s="216"/>
      <c r="H223" s="397">
        <f>SUM(H135:H222)</f>
        <v>0</v>
      </c>
    </row>
    <row r="224" spans="1:7" ht="15">
      <c r="A224" s="209"/>
      <c r="G224" s="223"/>
    </row>
    <row r="225" spans="1:8" ht="15">
      <c r="A225" s="424" t="s">
        <v>841</v>
      </c>
      <c r="B225" s="400" t="s">
        <v>844</v>
      </c>
      <c r="C225" s="422"/>
      <c r="D225" s="423"/>
      <c r="E225" s="423"/>
      <c r="F225" s="420"/>
      <c r="G225" s="419"/>
      <c r="H225" s="333"/>
    </row>
    <row r="226" spans="1:7" ht="15">
      <c r="A226" s="209"/>
      <c r="G226" s="223"/>
    </row>
    <row r="227" spans="1:7" ht="15">
      <c r="A227" s="209"/>
      <c r="B227" s="214" t="s">
        <v>706</v>
      </c>
      <c r="C227" s="407"/>
      <c r="D227" s="215"/>
      <c r="E227" s="215"/>
      <c r="F227" s="229"/>
      <c r="G227" s="215"/>
    </row>
    <row r="228" spans="1:7" ht="15">
      <c r="A228" s="209"/>
      <c r="B228" s="214"/>
      <c r="C228" s="407"/>
      <c r="D228" s="215"/>
      <c r="E228" s="215"/>
      <c r="F228" s="229"/>
      <c r="G228" s="215"/>
    </row>
    <row r="229" spans="1:8" ht="60" customHeight="1">
      <c r="A229" s="209" t="s">
        <v>960</v>
      </c>
      <c r="B229" s="218" t="s">
        <v>903</v>
      </c>
      <c r="C229" s="407" t="s">
        <v>710</v>
      </c>
      <c r="D229" s="215">
        <v>662</v>
      </c>
      <c r="E229" s="215">
        <v>350</v>
      </c>
      <c r="F229" s="217">
        <f>D229-E229</f>
        <v>312</v>
      </c>
      <c r="G229" s="235"/>
      <c r="H229" s="319">
        <f>F229*G229</f>
        <v>0</v>
      </c>
    </row>
    <row r="230" spans="1:7" ht="15">
      <c r="A230" s="209"/>
      <c r="B230" s="214"/>
      <c r="C230" s="407"/>
      <c r="D230" s="216"/>
      <c r="E230" s="216"/>
      <c r="F230" s="217"/>
      <c r="G230" s="216"/>
    </row>
    <row r="231" spans="1:8" ht="57.75">
      <c r="A231" s="242" t="s">
        <v>3677</v>
      </c>
      <c r="B231" s="566" t="s">
        <v>3671</v>
      </c>
      <c r="C231" s="512"/>
      <c r="D231" s="511"/>
      <c r="E231" s="511"/>
      <c r="F231" s="565"/>
      <c r="G231" s="511"/>
      <c r="H231" s="328"/>
    </row>
    <row r="232" spans="1:8" ht="15">
      <c r="A232" s="242"/>
      <c r="B232" s="566" t="s">
        <v>3672</v>
      </c>
      <c r="C232" s="512" t="s">
        <v>1097</v>
      </c>
      <c r="D232" s="511">
        <v>0</v>
      </c>
      <c r="E232" s="511">
        <v>0</v>
      </c>
      <c r="F232" s="565">
        <v>80</v>
      </c>
      <c r="G232" s="225"/>
      <c r="H232" s="328">
        <f>F232*G232</f>
        <v>0</v>
      </c>
    </row>
    <row r="233" spans="1:8" ht="15">
      <c r="A233" s="242"/>
      <c r="B233" s="566" t="s">
        <v>3673</v>
      </c>
      <c r="C233" s="512" t="s">
        <v>1097</v>
      </c>
      <c r="D233" s="511">
        <v>0</v>
      </c>
      <c r="E233" s="511">
        <v>0</v>
      </c>
      <c r="F233" s="565">
        <v>20</v>
      </c>
      <c r="G233" s="225"/>
      <c r="H233" s="328">
        <f>F233*G233</f>
        <v>0</v>
      </c>
    </row>
    <row r="234" spans="1:7" ht="15">
      <c r="A234" s="209"/>
      <c r="B234" s="214"/>
      <c r="C234" s="407"/>
      <c r="D234" s="216"/>
      <c r="E234" s="216"/>
      <c r="F234" s="217"/>
      <c r="G234" s="216"/>
    </row>
    <row r="235" spans="1:7" ht="15">
      <c r="A235" s="209"/>
      <c r="B235" s="214" t="s">
        <v>745</v>
      </c>
      <c r="C235" s="407"/>
      <c r="D235" s="216"/>
      <c r="E235" s="216"/>
      <c r="F235" s="217"/>
      <c r="G235" s="216"/>
    </row>
    <row r="236" spans="1:7" ht="15">
      <c r="A236" s="209"/>
      <c r="B236" s="214"/>
      <c r="C236" s="407"/>
      <c r="D236" s="216"/>
      <c r="E236" s="216"/>
      <c r="F236" s="217"/>
      <c r="G236" s="216"/>
    </row>
    <row r="237" spans="1:8" ht="28.5">
      <c r="A237" s="209" t="s">
        <v>961</v>
      </c>
      <c r="B237" s="218" t="s">
        <v>3049</v>
      </c>
      <c r="C237" s="407" t="s">
        <v>713</v>
      </c>
      <c r="D237" s="216">
        <v>415</v>
      </c>
      <c r="E237" s="216">
        <v>0</v>
      </c>
      <c r="F237" s="217">
        <f>D237-E237</f>
        <v>415</v>
      </c>
      <c r="G237" s="235"/>
      <c r="H237" s="319">
        <f>F237*G237</f>
        <v>0</v>
      </c>
    </row>
    <row r="238" spans="1:7" ht="15">
      <c r="A238" s="209"/>
      <c r="B238" s="218"/>
      <c r="C238" s="407"/>
      <c r="D238" s="216"/>
      <c r="E238" s="216"/>
      <c r="F238" s="217"/>
      <c r="G238" s="216"/>
    </row>
    <row r="239" spans="1:8" ht="42.75">
      <c r="A239" s="209" t="s">
        <v>962</v>
      </c>
      <c r="B239" s="218" t="s">
        <v>3171</v>
      </c>
      <c r="C239" s="407" t="s">
        <v>713</v>
      </c>
      <c r="D239" s="216">
        <v>1200</v>
      </c>
      <c r="E239" s="216">
        <v>0</v>
      </c>
      <c r="F239" s="217">
        <f>D239-E239</f>
        <v>1200</v>
      </c>
      <c r="G239" s="235"/>
      <c r="H239" s="319">
        <f>F239*G239</f>
        <v>0</v>
      </c>
    </row>
    <row r="240" spans="1:7" ht="15">
      <c r="A240" s="209"/>
      <c r="B240" s="218"/>
      <c r="C240" s="407"/>
      <c r="D240" s="216"/>
      <c r="E240" s="216"/>
      <c r="F240" s="217"/>
      <c r="G240" s="216"/>
    </row>
    <row r="241" spans="1:8" ht="29.25">
      <c r="A241" s="209" t="s">
        <v>962</v>
      </c>
      <c r="B241" s="219" t="s">
        <v>3172</v>
      </c>
      <c r="C241" s="407" t="s">
        <v>710</v>
      </c>
      <c r="D241" s="216">
        <v>2780</v>
      </c>
      <c r="E241" s="216">
        <v>0</v>
      </c>
      <c r="F241" s="217">
        <f>D241-E241</f>
        <v>2780</v>
      </c>
      <c r="G241" s="235"/>
      <c r="H241" s="319">
        <f>F241*G241</f>
        <v>0</v>
      </c>
    </row>
    <row r="242" spans="1:7" ht="15">
      <c r="A242" s="209"/>
      <c r="B242" s="219"/>
      <c r="C242" s="407"/>
      <c r="D242" s="216"/>
      <c r="E242" s="216"/>
      <c r="F242" s="217"/>
      <c r="G242" s="216"/>
    </row>
    <row r="243" spans="1:8" ht="71.25">
      <c r="A243" s="209" t="s">
        <v>963</v>
      </c>
      <c r="B243" s="218" t="s">
        <v>3173</v>
      </c>
      <c r="C243" s="407" t="s">
        <v>713</v>
      </c>
      <c r="D243" s="216">
        <v>417</v>
      </c>
      <c r="E243" s="216">
        <v>0</v>
      </c>
      <c r="F243" s="217">
        <f>D243-E243</f>
        <v>417</v>
      </c>
      <c r="G243" s="235"/>
      <c r="H243" s="319">
        <f>F243*G243</f>
        <v>0</v>
      </c>
    </row>
    <row r="244" spans="1:7" ht="15">
      <c r="A244" s="209"/>
      <c r="B244" s="218"/>
      <c r="C244" s="407"/>
      <c r="D244" s="216"/>
      <c r="E244" s="216"/>
      <c r="F244" s="217"/>
      <c r="G244" s="216"/>
    </row>
    <row r="245" spans="1:8" ht="43.5">
      <c r="A245" s="209" t="s">
        <v>964</v>
      </c>
      <c r="B245" s="219" t="s">
        <v>3174</v>
      </c>
      <c r="C245" s="407" t="s">
        <v>713</v>
      </c>
      <c r="D245" s="216">
        <v>166</v>
      </c>
      <c r="E245" s="216">
        <v>0</v>
      </c>
      <c r="F245" s="217">
        <f>D245-E245</f>
        <v>166</v>
      </c>
      <c r="G245" s="235"/>
      <c r="H245" s="319">
        <f>F245*G245</f>
        <v>0</v>
      </c>
    </row>
    <row r="246" spans="1:7" ht="15">
      <c r="A246" s="209"/>
      <c r="B246" s="219"/>
      <c r="C246" s="407"/>
      <c r="D246" s="216"/>
      <c r="E246" s="216"/>
      <c r="F246" s="217"/>
      <c r="G246" s="216"/>
    </row>
    <row r="247" spans="1:7" ht="28.5">
      <c r="A247" s="209" t="s">
        <v>965</v>
      </c>
      <c r="B247" s="218" t="s">
        <v>3148</v>
      </c>
      <c r="C247" s="407"/>
      <c r="D247" s="216"/>
      <c r="E247" s="216"/>
      <c r="F247" s="217"/>
      <c r="G247" s="216"/>
    </row>
    <row r="248" spans="1:8" ht="17.25">
      <c r="A248" s="209"/>
      <c r="B248" s="218" t="s">
        <v>3149</v>
      </c>
      <c r="C248" s="407" t="s">
        <v>710</v>
      </c>
      <c r="D248" s="216">
        <v>588</v>
      </c>
      <c r="E248" s="216">
        <v>0</v>
      </c>
      <c r="F248" s="217">
        <f>D248-E248</f>
        <v>588</v>
      </c>
      <c r="G248" s="235"/>
      <c r="H248" s="319">
        <f>F248*G248</f>
        <v>0</v>
      </c>
    </row>
    <row r="249" spans="1:8" ht="17.25">
      <c r="A249" s="209"/>
      <c r="B249" s="218" t="s">
        <v>3150</v>
      </c>
      <c r="C249" s="407" t="s">
        <v>710</v>
      </c>
      <c r="D249" s="216">
        <v>80</v>
      </c>
      <c r="E249" s="216">
        <v>0</v>
      </c>
      <c r="F249" s="217">
        <f>D249-E249</f>
        <v>80</v>
      </c>
      <c r="G249" s="235"/>
      <c r="H249" s="319">
        <f>F249*G249</f>
        <v>0</v>
      </c>
    </row>
    <row r="250" spans="1:7" ht="15">
      <c r="A250" s="209"/>
      <c r="B250" s="218"/>
      <c r="C250" s="407"/>
      <c r="D250" s="216"/>
      <c r="E250" s="216"/>
      <c r="F250" s="217"/>
      <c r="G250" s="216"/>
    </row>
    <row r="251" spans="1:8" ht="45" customHeight="1">
      <c r="A251" s="209" t="s">
        <v>966</v>
      </c>
      <c r="B251" s="219" t="s">
        <v>3079</v>
      </c>
      <c r="C251" s="407" t="s">
        <v>713</v>
      </c>
      <c r="D251" s="216">
        <v>500</v>
      </c>
      <c r="E251" s="216">
        <v>0</v>
      </c>
      <c r="F251" s="217">
        <f>D251-E251</f>
        <v>500</v>
      </c>
      <c r="G251" s="235"/>
      <c r="H251" s="319">
        <f>F251*G251</f>
        <v>0</v>
      </c>
    </row>
    <row r="252" spans="1:7" ht="15">
      <c r="A252" s="209"/>
      <c r="B252" s="219"/>
      <c r="C252" s="407"/>
      <c r="D252" s="216"/>
      <c r="E252" s="216"/>
      <c r="F252" s="217"/>
      <c r="G252" s="216"/>
    </row>
    <row r="253" spans="1:8" ht="28.5">
      <c r="A253" s="209" t="s">
        <v>967</v>
      </c>
      <c r="B253" s="218" t="s">
        <v>3151</v>
      </c>
      <c r="C253" s="407" t="s">
        <v>713</v>
      </c>
      <c r="D253" s="216">
        <v>134</v>
      </c>
      <c r="E253" s="216">
        <v>0</v>
      </c>
      <c r="F253" s="217">
        <f>D253-E253</f>
        <v>134</v>
      </c>
      <c r="G253" s="235"/>
      <c r="H253" s="319">
        <f>F253*G253</f>
        <v>0</v>
      </c>
    </row>
    <row r="254" spans="1:7" ht="15">
      <c r="A254" s="209"/>
      <c r="B254" s="218"/>
      <c r="C254" s="407"/>
      <c r="D254" s="216"/>
      <c r="E254" s="216"/>
      <c r="F254" s="217"/>
      <c r="G254" s="216"/>
    </row>
    <row r="255" spans="1:8" ht="57">
      <c r="A255" s="209" t="s">
        <v>968</v>
      </c>
      <c r="B255" s="218" t="s">
        <v>3101</v>
      </c>
      <c r="C255" s="407" t="s">
        <v>710</v>
      </c>
      <c r="D255" s="216">
        <v>668</v>
      </c>
      <c r="E255" s="216">
        <v>0</v>
      </c>
      <c r="F255" s="217">
        <f>D255-E255</f>
        <v>668</v>
      </c>
      <c r="G255" s="235"/>
      <c r="H255" s="319">
        <f>F255*G255</f>
        <v>0</v>
      </c>
    </row>
    <row r="256" spans="1:7" ht="15">
      <c r="A256" s="209"/>
      <c r="B256" s="215"/>
      <c r="C256" s="407"/>
      <c r="D256" s="216"/>
      <c r="E256" s="216"/>
      <c r="F256" s="217"/>
      <c r="G256" s="216"/>
    </row>
    <row r="257" spans="1:7" ht="15">
      <c r="A257" s="209"/>
      <c r="B257" s="214" t="s">
        <v>854</v>
      </c>
      <c r="C257" s="407"/>
      <c r="D257" s="216"/>
      <c r="E257" s="216"/>
      <c r="F257" s="217"/>
      <c r="G257" s="216"/>
    </row>
    <row r="258" spans="1:7" ht="15">
      <c r="A258" s="209"/>
      <c r="B258" s="214"/>
      <c r="C258" s="407"/>
      <c r="D258" s="216"/>
      <c r="E258" s="216"/>
      <c r="F258" s="217"/>
      <c r="G258" s="216"/>
    </row>
    <row r="259" spans="1:8" ht="29.25">
      <c r="A259" s="209" t="s">
        <v>969</v>
      </c>
      <c r="B259" s="219" t="s">
        <v>3175</v>
      </c>
      <c r="C259" s="407" t="s">
        <v>713</v>
      </c>
      <c r="D259" s="216">
        <v>200</v>
      </c>
      <c r="E259" s="216">
        <v>0</v>
      </c>
      <c r="F259" s="217">
        <f>D259-E259</f>
        <v>200</v>
      </c>
      <c r="G259" s="235"/>
      <c r="H259" s="319">
        <f>F259*G259</f>
        <v>0</v>
      </c>
    </row>
    <row r="260" spans="1:7" ht="15">
      <c r="A260" s="209"/>
      <c r="B260" s="219"/>
      <c r="C260" s="407"/>
      <c r="D260" s="216"/>
      <c r="E260" s="216"/>
      <c r="F260" s="217"/>
      <c r="G260" s="216"/>
    </row>
    <row r="261" spans="1:8" ht="43.5">
      <c r="A261" s="209" t="s">
        <v>970</v>
      </c>
      <c r="B261" s="224" t="s">
        <v>3176</v>
      </c>
      <c r="C261" s="407" t="s">
        <v>710</v>
      </c>
      <c r="D261" s="216">
        <v>310</v>
      </c>
      <c r="E261" s="216">
        <v>0</v>
      </c>
      <c r="F261" s="217">
        <f>D261-E261</f>
        <v>310</v>
      </c>
      <c r="G261" s="235"/>
      <c r="H261" s="319">
        <f>F261*G261</f>
        <v>0</v>
      </c>
    </row>
    <row r="262" spans="1:7" ht="15">
      <c r="A262" s="209"/>
      <c r="B262" s="224"/>
      <c r="C262" s="407"/>
      <c r="D262" s="216"/>
      <c r="E262" s="216"/>
      <c r="F262" s="217"/>
      <c r="G262" s="216"/>
    </row>
    <row r="263" spans="1:8" ht="57.75">
      <c r="A263" s="209" t="s">
        <v>971</v>
      </c>
      <c r="B263" s="224" t="s">
        <v>3177</v>
      </c>
      <c r="C263" s="407" t="s">
        <v>710</v>
      </c>
      <c r="D263" s="216">
        <v>44</v>
      </c>
      <c r="E263" s="216">
        <v>0</v>
      </c>
      <c r="F263" s="217">
        <f>D263-E263</f>
        <v>44</v>
      </c>
      <c r="G263" s="235"/>
      <c r="H263" s="319">
        <f>F263*G263</f>
        <v>0</v>
      </c>
    </row>
    <row r="264" spans="1:7" ht="15">
      <c r="A264" s="209"/>
      <c r="B264" s="224"/>
      <c r="C264" s="407"/>
      <c r="D264" s="216"/>
      <c r="E264" s="216"/>
      <c r="F264" s="217"/>
      <c r="G264" s="216"/>
    </row>
    <row r="265" spans="1:8" ht="72">
      <c r="A265" s="209" t="s">
        <v>972</v>
      </c>
      <c r="B265" s="224" t="s">
        <v>3178</v>
      </c>
      <c r="C265" s="407" t="s">
        <v>710</v>
      </c>
      <c r="D265" s="216">
        <v>1157</v>
      </c>
      <c r="E265" s="216">
        <v>0</v>
      </c>
      <c r="F265" s="217">
        <f>D265-E265</f>
        <v>1157</v>
      </c>
      <c r="G265" s="235"/>
      <c r="H265" s="319">
        <f>F265*G265</f>
        <v>0</v>
      </c>
    </row>
    <row r="266" spans="1:7" ht="15">
      <c r="A266" s="209"/>
      <c r="B266" s="224"/>
      <c r="C266" s="407"/>
      <c r="D266" s="216"/>
      <c r="E266" s="216"/>
      <c r="F266" s="217"/>
      <c r="G266" s="216"/>
    </row>
    <row r="267" spans="1:8" ht="43.5">
      <c r="A267" s="209" t="s">
        <v>973</v>
      </c>
      <c r="B267" s="224" t="s">
        <v>974</v>
      </c>
      <c r="C267" s="407" t="s">
        <v>710</v>
      </c>
      <c r="D267" s="216">
        <v>45</v>
      </c>
      <c r="E267" s="216">
        <v>0</v>
      </c>
      <c r="F267" s="217">
        <f>D267-E267</f>
        <v>45</v>
      </c>
      <c r="G267" s="235"/>
      <c r="H267" s="319">
        <f>F267*G267</f>
        <v>0</v>
      </c>
    </row>
    <row r="268" spans="1:7" ht="15">
      <c r="A268" s="209"/>
      <c r="B268" s="224"/>
      <c r="C268" s="407"/>
      <c r="D268" s="216"/>
      <c r="E268" s="216"/>
      <c r="F268" s="217"/>
      <c r="G268" s="216"/>
    </row>
    <row r="269" spans="1:8" ht="43.5">
      <c r="A269" s="209" t="s">
        <v>975</v>
      </c>
      <c r="B269" s="224" t="s">
        <v>3179</v>
      </c>
      <c r="C269" s="407" t="s">
        <v>96</v>
      </c>
      <c r="D269" s="216">
        <v>221</v>
      </c>
      <c r="E269" s="216">
        <v>0</v>
      </c>
      <c r="F269" s="217">
        <f>D269-E269</f>
        <v>221</v>
      </c>
      <c r="G269" s="235"/>
      <c r="H269" s="319">
        <f>F269*G269</f>
        <v>0</v>
      </c>
    </row>
    <row r="270" spans="1:7" ht="15">
      <c r="A270" s="209"/>
      <c r="B270" s="224"/>
      <c r="C270" s="407"/>
      <c r="D270" s="216"/>
      <c r="E270" s="216"/>
      <c r="F270" s="217"/>
      <c r="G270" s="216"/>
    </row>
    <row r="271" spans="1:8" ht="43.5">
      <c r="A271" s="209" t="s">
        <v>976</v>
      </c>
      <c r="B271" s="224" t="s">
        <v>3180</v>
      </c>
      <c r="C271" s="407" t="s">
        <v>710</v>
      </c>
      <c r="D271" s="216">
        <v>141</v>
      </c>
      <c r="E271" s="216">
        <v>0</v>
      </c>
      <c r="F271" s="217">
        <f>D271-E271</f>
        <v>141</v>
      </c>
      <c r="G271" s="235"/>
      <c r="H271" s="319">
        <f>F271*G271</f>
        <v>0</v>
      </c>
    </row>
    <row r="272" spans="1:7" ht="15">
      <c r="A272" s="209"/>
      <c r="B272" s="224"/>
      <c r="C272" s="407"/>
      <c r="D272" s="216"/>
      <c r="E272" s="216"/>
      <c r="F272" s="217"/>
      <c r="G272" s="216"/>
    </row>
    <row r="273" spans="1:8" ht="42.75">
      <c r="A273" s="209" t="s">
        <v>977</v>
      </c>
      <c r="B273" s="218" t="s">
        <v>3181</v>
      </c>
      <c r="C273" s="407" t="s">
        <v>304</v>
      </c>
      <c r="D273" s="216">
        <v>576</v>
      </c>
      <c r="E273" s="216">
        <v>0</v>
      </c>
      <c r="F273" s="217">
        <f>D273-E273</f>
        <v>576</v>
      </c>
      <c r="G273" s="235"/>
      <c r="H273" s="319">
        <f>F273*G273</f>
        <v>0</v>
      </c>
    </row>
    <row r="274" spans="1:7" ht="15">
      <c r="A274" s="209"/>
      <c r="B274" s="218"/>
      <c r="C274" s="407"/>
      <c r="D274" s="216"/>
      <c r="E274" s="216"/>
      <c r="F274" s="217"/>
      <c r="G274" s="216"/>
    </row>
    <row r="275" spans="1:8" ht="57.75">
      <c r="A275" s="209" t="s">
        <v>978</v>
      </c>
      <c r="B275" s="224" t="s">
        <v>3182</v>
      </c>
      <c r="C275" s="407" t="s">
        <v>303</v>
      </c>
      <c r="D275" s="216">
        <v>1</v>
      </c>
      <c r="E275" s="216">
        <v>0</v>
      </c>
      <c r="F275" s="217">
        <f>D275-E275</f>
        <v>1</v>
      </c>
      <c r="G275" s="235"/>
      <c r="H275" s="319">
        <f>F275*G275</f>
        <v>0</v>
      </c>
    </row>
    <row r="276" spans="1:7" ht="15">
      <c r="A276" s="209"/>
      <c r="B276" s="224"/>
      <c r="C276" s="407"/>
      <c r="D276" s="216"/>
      <c r="E276" s="216"/>
      <c r="F276" s="217"/>
      <c r="G276" s="216"/>
    </row>
    <row r="277" spans="1:8" ht="29.25">
      <c r="A277" s="209" t="s">
        <v>979</v>
      </c>
      <c r="B277" s="224" t="s">
        <v>980</v>
      </c>
      <c r="C277" s="407" t="s">
        <v>304</v>
      </c>
      <c r="D277" s="216">
        <v>14</v>
      </c>
      <c r="E277" s="216">
        <v>0</v>
      </c>
      <c r="F277" s="217">
        <f>D277-E277</f>
        <v>14</v>
      </c>
      <c r="G277" s="235"/>
      <c r="H277" s="319">
        <f>F277*G277</f>
        <v>0</v>
      </c>
    </row>
    <row r="278" spans="1:7" ht="15">
      <c r="A278" s="209"/>
      <c r="B278" s="224"/>
      <c r="C278" s="407"/>
      <c r="D278" s="216"/>
      <c r="E278" s="216"/>
      <c r="F278" s="217"/>
      <c r="G278" s="216"/>
    </row>
    <row r="279" spans="1:8" ht="28.5">
      <c r="A279" s="209" t="s">
        <v>981</v>
      </c>
      <c r="B279" s="218" t="s">
        <v>3183</v>
      </c>
      <c r="C279" s="407" t="s">
        <v>303</v>
      </c>
      <c r="D279" s="216">
        <v>1</v>
      </c>
      <c r="E279" s="216">
        <v>0</v>
      </c>
      <c r="F279" s="217">
        <f>D279-E279</f>
        <v>1</v>
      </c>
      <c r="G279" s="235"/>
      <c r="H279" s="319">
        <f>F279*G279</f>
        <v>0</v>
      </c>
    </row>
    <row r="280" spans="1:7" ht="30" customHeight="1">
      <c r="A280" s="209"/>
      <c r="B280" s="218" t="s">
        <v>3184</v>
      </c>
      <c r="C280" s="407" t="s">
        <v>713</v>
      </c>
      <c r="D280" s="216">
        <v>0.4</v>
      </c>
      <c r="E280" s="216"/>
      <c r="F280" s="217"/>
      <c r="G280" s="216"/>
    </row>
    <row r="281" spans="1:7" ht="30" customHeight="1">
      <c r="A281" s="209"/>
      <c r="B281" s="218" t="s">
        <v>3185</v>
      </c>
      <c r="C281" s="407" t="s">
        <v>713</v>
      </c>
      <c r="D281" s="216">
        <v>0.85</v>
      </c>
      <c r="E281" s="216"/>
      <c r="F281" s="217"/>
      <c r="G281" s="216"/>
    </row>
    <row r="282" spans="1:7" ht="29.25">
      <c r="A282" s="209"/>
      <c r="B282" s="219" t="s">
        <v>3186</v>
      </c>
      <c r="C282" s="407" t="s">
        <v>89</v>
      </c>
      <c r="D282" s="216">
        <v>90</v>
      </c>
      <c r="E282" s="216"/>
      <c r="F282" s="217"/>
      <c r="G282" s="216"/>
    </row>
    <row r="283" spans="1:7" ht="17.25">
      <c r="A283" s="209"/>
      <c r="B283" s="219" t="s">
        <v>3187</v>
      </c>
      <c r="C283" s="407" t="s">
        <v>710</v>
      </c>
      <c r="D283" s="216">
        <v>3.1</v>
      </c>
      <c r="E283" s="216"/>
      <c r="F283" s="217"/>
      <c r="G283" s="216"/>
    </row>
    <row r="284" spans="1:7" ht="15">
      <c r="A284" s="209"/>
      <c r="B284" s="219"/>
      <c r="C284" s="407"/>
      <c r="D284" s="216"/>
      <c r="E284" s="216"/>
      <c r="F284" s="217"/>
      <c r="G284" s="216"/>
    </row>
    <row r="285" spans="1:8" ht="43.5">
      <c r="A285" s="209" t="s">
        <v>982</v>
      </c>
      <c r="B285" s="224" t="s">
        <v>3188</v>
      </c>
      <c r="C285" s="407" t="s">
        <v>304</v>
      </c>
      <c r="D285" s="216">
        <v>109</v>
      </c>
      <c r="E285" s="216">
        <v>0</v>
      </c>
      <c r="F285" s="217">
        <f>D285-E285</f>
        <v>109</v>
      </c>
      <c r="G285" s="235"/>
      <c r="H285" s="319">
        <f>F285*G285</f>
        <v>0</v>
      </c>
    </row>
    <row r="286" spans="1:7" ht="15">
      <c r="A286" s="209"/>
      <c r="B286" s="224"/>
      <c r="C286" s="407"/>
      <c r="D286" s="216"/>
      <c r="E286" s="216"/>
      <c r="F286" s="217"/>
      <c r="G286" s="216"/>
    </row>
    <row r="287" spans="1:8" ht="86.25">
      <c r="A287" s="209" t="s">
        <v>983</v>
      </c>
      <c r="B287" s="219" t="s">
        <v>3189</v>
      </c>
      <c r="C287" s="407" t="s">
        <v>710</v>
      </c>
      <c r="D287" s="216">
        <v>48</v>
      </c>
      <c r="E287" s="216">
        <v>0</v>
      </c>
      <c r="F287" s="217">
        <f>D287-E287</f>
        <v>48</v>
      </c>
      <c r="G287" s="235"/>
      <c r="H287" s="319">
        <f>F287*G287</f>
        <v>0</v>
      </c>
    </row>
    <row r="288" spans="1:7" ht="15">
      <c r="A288" s="209"/>
      <c r="B288" s="219"/>
      <c r="C288" s="407"/>
      <c r="D288" s="216"/>
      <c r="E288" s="216"/>
      <c r="F288" s="217"/>
      <c r="G288" s="216"/>
    </row>
    <row r="289" spans="1:8" ht="15">
      <c r="A289" s="209" t="s">
        <v>984</v>
      </c>
      <c r="B289" s="218" t="s">
        <v>985</v>
      </c>
      <c r="C289" s="407" t="s">
        <v>96</v>
      </c>
      <c r="D289" s="216">
        <v>5</v>
      </c>
      <c r="E289" s="216">
        <v>0</v>
      </c>
      <c r="F289" s="217">
        <f>D289-E289</f>
        <v>5</v>
      </c>
      <c r="G289" s="235"/>
      <c r="H289" s="319">
        <f>F289*G289</f>
        <v>0</v>
      </c>
    </row>
    <row r="290" spans="1:7" ht="15">
      <c r="A290" s="209"/>
      <c r="B290" s="218"/>
      <c r="C290" s="407"/>
      <c r="D290" s="216"/>
      <c r="E290" s="216"/>
      <c r="F290" s="217"/>
      <c r="G290" s="216"/>
    </row>
    <row r="291" spans="1:8" ht="15">
      <c r="A291" s="209" t="s">
        <v>986</v>
      </c>
      <c r="B291" s="219" t="s">
        <v>987</v>
      </c>
      <c r="C291" s="407" t="s">
        <v>96</v>
      </c>
      <c r="D291" s="216">
        <v>75</v>
      </c>
      <c r="E291" s="216">
        <v>0</v>
      </c>
      <c r="F291" s="217">
        <f>D291-E291</f>
        <v>75</v>
      </c>
      <c r="G291" s="235"/>
      <c r="H291" s="319">
        <f>F291*G291</f>
        <v>0</v>
      </c>
    </row>
    <row r="292" spans="1:7" ht="15">
      <c r="A292" s="209"/>
      <c r="B292" s="219"/>
      <c r="C292" s="407"/>
      <c r="D292" s="216"/>
      <c r="E292" s="216"/>
      <c r="F292" s="217"/>
      <c r="G292" s="216"/>
    </row>
    <row r="293" spans="1:8" ht="15" customHeight="1">
      <c r="A293" s="209"/>
      <c r="B293" s="716" t="s">
        <v>988</v>
      </c>
      <c r="C293" s="716"/>
      <c r="D293" s="215"/>
      <c r="E293" s="215"/>
      <c r="F293" s="229"/>
      <c r="G293" s="215"/>
      <c r="H293" s="397">
        <f>SUM(H229:H292)</f>
        <v>0</v>
      </c>
    </row>
    <row r="294" spans="1:7" ht="15">
      <c r="A294" s="209"/>
      <c r="G294" s="223"/>
    </row>
    <row r="295" spans="1:8" ht="15">
      <c r="A295" s="415" t="s">
        <v>843</v>
      </c>
      <c r="B295" s="400" t="s">
        <v>39</v>
      </c>
      <c r="C295" s="422"/>
      <c r="D295" s="423"/>
      <c r="E295" s="423"/>
      <c r="F295" s="420"/>
      <c r="G295" s="419"/>
      <c r="H295" s="333"/>
    </row>
    <row r="296" spans="1:7" ht="15">
      <c r="A296" s="209"/>
      <c r="G296" s="223"/>
    </row>
    <row r="297" spans="1:7" ht="15">
      <c r="A297" s="209"/>
      <c r="B297" s="214" t="s">
        <v>706</v>
      </c>
      <c r="C297" s="410"/>
      <c r="D297" s="241"/>
      <c r="E297" s="241"/>
      <c r="F297" s="232"/>
      <c r="G297" s="231"/>
    </row>
    <row r="298" spans="1:7" ht="15">
      <c r="A298" s="209"/>
      <c r="B298" s="219"/>
      <c r="C298" s="410"/>
      <c r="D298" s="241"/>
      <c r="E298" s="231"/>
      <c r="F298" s="232"/>
      <c r="G298" s="231"/>
    </row>
    <row r="299" spans="1:8" ht="57.75">
      <c r="A299" s="242" t="s">
        <v>989</v>
      </c>
      <c r="B299" s="219" t="s">
        <v>3190</v>
      </c>
      <c r="C299" s="410" t="s">
        <v>304</v>
      </c>
      <c r="D299" s="231">
        <v>72</v>
      </c>
      <c r="E299" s="231">
        <v>72</v>
      </c>
      <c r="F299" s="217">
        <f>D299-E299</f>
        <v>0</v>
      </c>
      <c r="G299" s="235"/>
      <c r="H299" s="319">
        <f>F299*G299</f>
        <v>0</v>
      </c>
    </row>
    <row r="300" spans="1:7" ht="15">
      <c r="A300" s="209"/>
      <c r="B300" s="219"/>
      <c r="C300" s="410"/>
      <c r="D300" s="231"/>
      <c r="E300" s="231"/>
      <c r="F300" s="232"/>
      <c r="G300" s="231"/>
    </row>
    <row r="301" spans="1:8" ht="57.75">
      <c r="A301" s="242" t="s">
        <v>990</v>
      </c>
      <c r="B301" s="219" t="s">
        <v>3191</v>
      </c>
      <c r="C301" s="410" t="s">
        <v>304</v>
      </c>
      <c r="D301" s="231">
        <v>123</v>
      </c>
      <c r="E301" s="231">
        <v>123</v>
      </c>
      <c r="F301" s="217">
        <f>D301-E301</f>
        <v>0</v>
      </c>
      <c r="G301" s="235"/>
      <c r="H301" s="319">
        <f>F301*G301</f>
        <v>0</v>
      </c>
    </row>
    <row r="302" spans="1:7" ht="15">
      <c r="A302" s="209"/>
      <c r="B302" s="219"/>
      <c r="C302" s="410"/>
      <c r="D302" s="231"/>
      <c r="E302" s="231"/>
      <c r="F302" s="232"/>
      <c r="G302" s="231"/>
    </row>
    <row r="303" spans="1:8" ht="29.25">
      <c r="A303" s="209" t="s">
        <v>991</v>
      </c>
      <c r="B303" s="219" t="s">
        <v>3105</v>
      </c>
      <c r="C303" s="410" t="s">
        <v>304</v>
      </c>
      <c r="D303" s="231">
        <v>419.8</v>
      </c>
      <c r="E303" s="231">
        <v>197.8</v>
      </c>
      <c r="F303" s="217">
        <f>D303-E303</f>
        <v>222</v>
      </c>
      <c r="G303" s="235"/>
      <c r="H303" s="319">
        <f>F303*G303</f>
        <v>0</v>
      </c>
    </row>
    <row r="304" spans="1:7" ht="15">
      <c r="A304" s="209"/>
      <c r="B304" s="219"/>
      <c r="C304" s="410"/>
      <c r="D304" s="231"/>
      <c r="E304" s="231"/>
      <c r="F304" s="232"/>
      <c r="G304" s="231"/>
    </row>
    <row r="305" spans="1:8" ht="29.25">
      <c r="A305" s="209" t="s">
        <v>992</v>
      </c>
      <c r="B305" s="219" t="s">
        <v>3106</v>
      </c>
      <c r="C305" s="410" t="s">
        <v>96</v>
      </c>
      <c r="D305" s="231">
        <v>26</v>
      </c>
      <c r="E305" s="231">
        <v>12</v>
      </c>
      <c r="F305" s="217">
        <f>D305-E305</f>
        <v>14</v>
      </c>
      <c r="G305" s="235"/>
      <c r="H305" s="319">
        <f>F305*G305</f>
        <v>0</v>
      </c>
    </row>
    <row r="306" spans="1:7" ht="15">
      <c r="A306" s="209"/>
      <c r="B306" s="215"/>
      <c r="C306" s="407"/>
      <c r="D306" s="215"/>
      <c r="E306" s="215"/>
      <c r="F306" s="229"/>
      <c r="G306" s="215"/>
    </row>
    <row r="307" spans="1:8" ht="57.75">
      <c r="A307" s="242" t="s">
        <v>3678</v>
      </c>
      <c r="B307" s="566" t="s">
        <v>3671</v>
      </c>
      <c r="C307" s="512"/>
      <c r="D307" s="511"/>
      <c r="E307" s="511"/>
      <c r="F307" s="565"/>
      <c r="G307" s="511"/>
      <c r="H307" s="328"/>
    </row>
    <row r="308" spans="1:8" ht="15">
      <c r="A308" s="242"/>
      <c r="B308" s="566" t="s">
        <v>3672</v>
      </c>
      <c r="C308" s="512" t="s">
        <v>1097</v>
      </c>
      <c r="D308" s="511">
        <v>0</v>
      </c>
      <c r="E308" s="511">
        <v>0</v>
      </c>
      <c r="F308" s="565">
        <v>20</v>
      </c>
      <c r="G308" s="225"/>
      <c r="H308" s="328">
        <f>F308*G308</f>
        <v>0</v>
      </c>
    </row>
    <row r="309" spans="1:8" ht="15">
      <c r="A309" s="242"/>
      <c r="B309" s="566" t="s">
        <v>3673</v>
      </c>
      <c r="C309" s="512" t="s">
        <v>1097</v>
      </c>
      <c r="D309" s="511">
        <v>0</v>
      </c>
      <c r="E309" s="511">
        <v>0</v>
      </c>
      <c r="F309" s="565">
        <v>5</v>
      </c>
      <c r="G309" s="225"/>
      <c r="H309" s="328">
        <f>F309*G309</f>
        <v>0</v>
      </c>
    </row>
    <row r="310" spans="1:8" ht="15">
      <c r="A310" s="242"/>
      <c r="B310" s="566"/>
      <c r="C310" s="512"/>
      <c r="D310" s="511"/>
      <c r="E310" s="511"/>
      <c r="F310" s="565"/>
      <c r="G310" s="564"/>
      <c r="H310" s="328"/>
    </row>
    <row r="311" spans="1:7" ht="15">
      <c r="A311" s="209"/>
      <c r="B311" s="214" t="s">
        <v>745</v>
      </c>
      <c r="C311" s="407"/>
      <c r="D311" s="215"/>
      <c r="E311" s="215"/>
      <c r="F311" s="229"/>
      <c r="G311" s="215"/>
    </row>
    <row r="312" spans="1:7" ht="15">
      <c r="A312" s="209"/>
      <c r="B312" s="214"/>
      <c r="C312" s="407"/>
      <c r="D312" s="215"/>
      <c r="E312" s="215"/>
      <c r="F312" s="229"/>
      <c r="G312" s="215"/>
    </row>
    <row r="313" spans="1:8" ht="85.5">
      <c r="A313" s="242" t="s">
        <v>993</v>
      </c>
      <c r="B313" s="233" t="s">
        <v>3192</v>
      </c>
      <c r="C313" s="410" t="s">
        <v>713</v>
      </c>
      <c r="D313" s="231">
        <v>765</v>
      </c>
      <c r="E313" s="231">
        <v>765</v>
      </c>
      <c r="F313" s="217">
        <f>D313-E313</f>
        <v>0</v>
      </c>
      <c r="G313" s="235"/>
      <c r="H313" s="319">
        <f>F313*G313</f>
        <v>0</v>
      </c>
    </row>
    <row r="314" spans="1:7" ht="15">
      <c r="A314" s="209"/>
      <c r="B314" s="233"/>
      <c r="C314" s="410"/>
      <c r="D314" s="231"/>
      <c r="E314" s="231"/>
      <c r="F314" s="232"/>
      <c r="G314" s="231"/>
    </row>
    <row r="315" spans="1:8" ht="29.25">
      <c r="A315" s="209" t="s">
        <v>994</v>
      </c>
      <c r="B315" s="219" t="s">
        <v>3193</v>
      </c>
      <c r="C315" s="410" t="s">
        <v>710</v>
      </c>
      <c r="D315" s="231">
        <v>390</v>
      </c>
      <c r="E315" s="231">
        <v>390</v>
      </c>
      <c r="F315" s="217">
        <f>D315-E315</f>
        <v>0</v>
      </c>
      <c r="G315" s="235"/>
      <c r="H315" s="319">
        <f>F315*G315</f>
        <v>0</v>
      </c>
    </row>
    <row r="316" spans="1:7" ht="15">
      <c r="A316" s="209"/>
      <c r="B316" s="219"/>
      <c r="C316" s="410"/>
      <c r="D316" s="231"/>
      <c r="E316" s="231"/>
      <c r="F316" s="232"/>
      <c r="G316" s="231"/>
    </row>
    <row r="317" spans="1:8" ht="57">
      <c r="A317" s="242" t="s">
        <v>995</v>
      </c>
      <c r="B317" s="218" t="s">
        <v>807</v>
      </c>
      <c r="C317" s="410" t="s">
        <v>713</v>
      </c>
      <c r="D317" s="231">
        <v>445</v>
      </c>
      <c r="E317" s="231">
        <v>445</v>
      </c>
      <c r="F317" s="217">
        <f>D317-E317</f>
        <v>0</v>
      </c>
      <c r="G317" s="235"/>
      <c r="H317" s="319">
        <f>F317*G317</f>
        <v>0</v>
      </c>
    </row>
    <row r="318" spans="1:7" ht="15">
      <c r="A318" s="209"/>
      <c r="B318" s="218"/>
      <c r="C318" s="410"/>
      <c r="D318" s="231"/>
      <c r="E318" s="231"/>
      <c r="F318" s="232"/>
      <c r="G318" s="231"/>
    </row>
    <row r="319" spans="1:8" ht="28.5">
      <c r="A319" s="209" t="s">
        <v>996</v>
      </c>
      <c r="B319" s="218" t="s">
        <v>997</v>
      </c>
      <c r="C319" s="410" t="s">
        <v>713</v>
      </c>
      <c r="D319" s="231">
        <v>111</v>
      </c>
      <c r="E319" s="231">
        <v>53.6</v>
      </c>
      <c r="F319" s="217">
        <f>D319-E319</f>
        <v>57.4</v>
      </c>
      <c r="G319" s="235"/>
      <c r="H319" s="319">
        <f>F319*G319</f>
        <v>0</v>
      </c>
    </row>
    <row r="320" spans="1:7" ht="15">
      <c r="A320" s="209"/>
      <c r="B320" s="218"/>
      <c r="C320" s="410"/>
      <c r="D320" s="231"/>
      <c r="E320" s="231"/>
      <c r="F320" s="232"/>
      <c r="G320" s="231"/>
    </row>
    <row r="321" spans="1:8" ht="28.5">
      <c r="A321" s="209" t="s">
        <v>998</v>
      </c>
      <c r="B321" s="218" t="s">
        <v>999</v>
      </c>
      <c r="C321" s="410" t="s">
        <v>710</v>
      </c>
      <c r="D321" s="243">
        <v>451</v>
      </c>
      <c r="E321" s="243">
        <v>116</v>
      </c>
      <c r="F321" s="217">
        <f>D321-E321</f>
        <v>335</v>
      </c>
      <c r="G321" s="235"/>
      <c r="H321" s="319">
        <f>F321*G321</f>
        <v>0</v>
      </c>
    </row>
    <row r="322" spans="1:7" ht="15">
      <c r="A322" s="209"/>
      <c r="B322" s="215"/>
      <c r="C322" s="407"/>
      <c r="D322" s="215"/>
      <c r="E322" s="215"/>
      <c r="F322" s="229"/>
      <c r="G322" s="231"/>
    </row>
    <row r="323" spans="1:7" ht="15">
      <c r="A323" s="209"/>
      <c r="B323" s="214" t="s">
        <v>810</v>
      </c>
      <c r="C323" s="407"/>
      <c r="D323" s="215"/>
      <c r="E323" s="215"/>
      <c r="F323" s="229"/>
      <c r="G323" s="231"/>
    </row>
    <row r="324" spans="1:7" ht="15">
      <c r="A324" s="209"/>
      <c r="B324" s="214"/>
      <c r="C324" s="407"/>
      <c r="D324" s="215"/>
      <c r="E324" s="215"/>
      <c r="F324" s="229"/>
      <c r="G324" s="231"/>
    </row>
    <row r="325" spans="1:8" ht="45.75">
      <c r="A325" s="242" t="s">
        <v>1000</v>
      </c>
      <c r="B325" s="219" t="s">
        <v>3194</v>
      </c>
      <c r="C325" s="410" t="s">
        <v>304</v>
      </c>
      <c r="D325" s="231">
        <v>113</v>
      </c>
      <c r="E325" s="231">
        <v>0</v>
      </c>
      <c r="F325" s="217">
        <f>D325-E325</f>
        <v>113</v>
      </c>
      <c r="G325" s="235"/>
      <c r="H325" s="319">
        <f>F325*G325</f>
        <v>0</v>
      </c>
    </row>
    <row r="326" spans="1:7" ht="15">
      <c r="A326" s="209"/>
      <c r="B326" s="219"/>
      <c r="C326" s="410"/>
      <c r="D326" s="231"/>
      <c r="E326" s="231"/>
      <c r="F326" s="232"/>
      <c r="G326" s="231"/>
    </row>
    <row r="327" spans="1:8" ht="45.75">
      <c r="A327" s="209" t="s">
        <v>1001</v>
      </c>
      <c r="B327" s="219" t="s">
        <v>3195</v>
      </c>
      <c r="C327" s="410" t="s">
        <v>304</v>
      </c>
      <c r="D327" s="231">
        <v>27</v>
      </c>
      <c r="E327" s="231">
        <v>0</v>
      </c>
      <c r="F327" s="217">
        <f>D327-E327</f>
        <v>27</v>
      </c>
      <c r="G327" s="235"/>
      <c r="H327" s="319">
        <f>F327*G327</f>
        <v>0</v>
      </c>
    </row>
    <row r="328" spans="1:7" ht="15">
      <c r="A328" s="209"/>
      <c r="B328" s="219"/>
      <c r="C328" s="410"/>
      <c r="D328" s="231"/>
      <c r="E328" s="231"/>
      <c r="F328" s="232"/>
      <c r="G328" s="231"/>
    </row>
    <row r="329" spans="1:8" ht="45.75">
      <c r="A329" s="209" t="s">
        <v>1002</v>
      </c>
      <c r="B329" s="219" t="s">
        <v>3196</v>
      </c>
      <c r="C329" s="410" t="s">
        <v>304</v>
      </c>
      <c r="D329" s="231">
        <v>31.2</v>
      </c>
      <c r="E329" s="231">
        <v>14.8</v>
      </c>
      <c r="F329" s="217">
        <f>D329-E329</f>
        <v>16.4</v>
      </c>
      <c r="G329" s="235"/>
      <c r="H329" s="319">
        <f>F329*G329</f>
        <v>0</v>
      </c>
    </row>
    <row r="330" spans="1:7" ht="15">
      <c r="A330" s="209"/>
      <c r="B330" s="219"/>
      <c r="C330" s="410"/>
      <c r="D330" s="231"/>
      <c r="E330" s="231"/>
      <c r="F330" s="232"/>
      <c r="G330" s="231"/>
    </row>
    <row r="331" spans="1:8" ht="45.75">
      <c r="A331" s="209" t="s">
        <v>1003</v>
      </c>
      <c r="B331" s="219" t="s">
        <v>3197</v>
      </c>
      <c r="C331" s="410" t="s">
        <v>304</v>
      </c>
      <c r="D331" s="231">
        <v>21.57</v>
      </c>
      <c r="E331" s="231">
        <v>0</v>
      </c>
      <c r="F331" s="217">
        <f>D331-E331</f>
        <v>21.57</v>
      </c>
      <c r="G331" s="235"/>
      <c r="H331" s="319">
        <f>F331*G331</f>
        <v>0</v>
      </c>
    </row>
    <row r="332" spans="1:7" ht="15">
      <c r="A332" s="209"/>
      <c r="B332" s="219"/>
      <c r="C332" s="410"/>
      <c r="D332" s="231"/>
      <c r="E332" s="231"/>
      <c r="F332" s="232"/>
      <c r="G332" s="231"/>
    </row>
    <row r="333" spans="1:8" ht="45.75">
      <c r="A333" s="209" t="s">
        <v>1004</v>
      </c>
      <c r="B333" s="219" t="s">
        <v>3198</v>
      </c>
      <c r="C333" s="410" t="s">
        <v>304</v>
      </c>
      <c r="D333" s="231">
        <v>12.7</v>
      </c>
      <c r="E333" s="231">
        <v>12.7</v>
      </c>
      <c r="F333" s="217">
        <f>D333-E333</f>
        <v>0</v>
      </c>
      <c r="G333" s="235"/>
      <c r="H333" s="319">
        <f>F333*G333</f>
        <v>0</v>
      </c>
    </row>
    <row r="334" spans="1:7" ht="15">
      <c r="A334" s="209"/>
      <c r="B334" s="219"/>
      <c r="C334" s="410"/>
      <c r="D334" s="231"/>
      <c r="E334" s="231"/>
      <c r="F334" s="232"/>
      <c r="G334" s="231"/>
    </row>
    <row r="335" spans="1:8" ht="45.75">
      <c r="A335" s="209" t="s">
        <v>1005</v>
      </c>
      <c r="B335" s="219" t="s">
        <v>3199</v>
      </c>
      <c r="C335" s="410" t="s">
        <v>304</v>
      </c>
      <c r="D335" s="231">
        <v>67.88</v>
      </c>
      <c r="E335" s="231">
        <v>16.2</v>
      </c>
      <c r="F335" s="217">
        <f>D335-E335</f>
        <v>51.67999999999999</v>
      </c>
      <c r="G335" s="235"/>
      <c r="H335" s="319">
        <f>F335*G335</f>
        <v>0</v>
      </c>
    </row>
    <row r="336" spans="1:7" ht="15">
      <c r="A336" s="209"/>
      <c r="B336" s="219"/>
      <c r="C336" s="410"/>
      <c r="D336" s="231"/>
      <c r="E336" s="231"/>
      <c r="F336" s="232"/>
      <c r="G336" s="231"/>
    </row>
    <row r="337" spans="1:8" ht="60">
      <c r="A337" s="209" t="s">
        <v>1006</v>
      </c>
      <c r="B337" s="219" t="s">
        <v>1007</v>
      </c>
      <c r="C337" s="410" t="s">
        <v>304</v>
      </c>
      <c r="D337" s="231">
        <v>70.6</v>
      </c>
      <c r="E337" s="231">
        <v>0</v>
      </c>
      <c r="F337" s="217">
        <f>D337-E337</f>
        <v>70.6</v>
      </c>
      <c r="G337" s="235"/>
      <c r="H337" s="319">
        <f>F337*G337</f>
        <v>0</v>
      </c>
    </row>
    <row r="338" spans="1:7" ht="15">
      <c r="A338" s="209"/>
      <c r="B338" s="219"/>
      <c r="C338" s="410"/>
      <c r="D338" s="231"/>
      <c r="E338" s="231"/>
      <c r="F338" s="232"/>
      <c r="G338" s="231"/>
    </row>
    <row r="339" spans="1:8" ht="60">
      <c r="A339" s="209" t="s">
        <v>1008</v>
      </c>
      <c r="B339" s="219" t="s">
        <v>1009</v>
      </c>
      <c r="C339" s="410" t="s">
        <v>304</v>
      </c>
      <c r="D339" s="231">
        <v>75.85</v>
      </c>
      <c r="E339" s="231">
        <v>50</v>
      </c>
      <c r="F339" s="217">
        <f>D339-E339</f>
        <v>25.849999999999994</v>
      </c>
      <c r="G339" s="235"/>
      <c r="H339" s="319">
        <f>F339*G339</f>
        <v>0</v>
      </c>
    </row>
    <row r="340" spans="1:7" ht="15">
      <c r="A340" s="209"/>
      <c r="B340" s="219"/>
      <c r="C340" s="410"/>
      <c r="D340" s="231"/>
      <c r="E340" s="231"/>
      <c r="F340" s="232"/>
      <c r="G340" s="231"/>
    </row>
    <row r="341" spans="1:8" ht="129">
      <c r="A341" s="209" t="s">
        <v>1010</v>
      </c>
      <c r="B341" s="224" t="s">
        <v>3200</v>
      </c>
      <c r="C341" s="407" t="s">
        <v>96</v>
      </c>
      <c r="D341" s="231">
        <v>4</v>
      </c>
      <c r="E341" s="231">
        <v>1</v>
      </c>
      <c r="F341" s="217">
        <f>D341-E341</f>
        <v>3</v>
      </c>
      <c r="G341" s="235"/>
      <c r="H341" s="319">
        <f>F341*G341</f>
        <v>0</v>
      </c>
    </row>
    <row r="342" spans="1:7" ht="15">
      <c r="A342" s="209"/>
      <c r="B342" s="224"/>
      <c r="C342" s="407"/>
      <c r="D342" s="231"/>
      <c r="E342" s="231"/>
      <c r="F342" s="232"/>
      <c r="G342" s="231"/>
    </row>
    <row r="343" spans="1:8" ht="132" customHeight="1">
      <c r="A343" s="209" t="s">
        <v>1011</v>
      </c>
      <c r="B343" s="224" t="s">
        <v>3201</v>
      </c>
      <c r="C343" s="407" t="s">
        <v>96</v>
      </c>
      <c r="D343" s="231">
        <v>4</v>
      </c>
      <c r="E343" s="231">
        <v>4</v>
      </c>
      <c r="F343" s="217">
        <f>D343-E343</f>
        <v>0</v>
      </c>
      <c r="G343" s="235"/>
      <c r="H343" s="319">
        <f>F343*G343</f>
        <v>0</v>
      </c>
    </row>
    <row r="344" spans="1:7" ht="15">
      <c r="A344" s="209"/>
      <c r="B344" s="224"/>
      <c r="C344" s="407"/>
      <c r="D344" s="231"/>
      <c r="E344" s="231"/>
      <c r="F344" s="232"/>
      <c r="G344" s="231"/>
    </row>
    <row r="345" spans="1:7" ht="129">
      <c r="A345" s="209" t="s">
        <v>1012</v>
      </c>
      <c r="B345" s="224" t="s">
        <v>3202</v>
      </c>
      <c r="C345" s="407"/>
      <c r="D345" s="231"/>
      <c r="E345" s="231"/>
      <c r="F345" s="232"/>
      <c r="G345" s="231"/>
    </row>
    <row r="346" spans="1:8" ht="15">
      <c r="A346" s="209"/>
      <c r="B346" s="224" t="s">
        <v>1013</v>
      </c>
      <c r="C346" s="407" t="s">
        <v>96</v>
      </c>
      <c r="D346" s="231">
        <v>1</v>
      </c>
      <c r="E346" s="231">
        <v>1</v>
      </c>
      <c r="F346" s="217">
        <f>D346-E346</f>
        <v>0</v>
      </c>
      <c r="G346" s="235"/>
      <c r="H346" s="319">
        <f>F346*G346</f>
        <v>0</v>
      </c>
    </row>
    <row r="347" spans="1:8" ht="15">
      <c r="A347" s="209"/>
      <c r="B347" s="224" t="s">
        <v>1014</v>
      </c>
      <c r="C347" s="407" t="s">
        <v>96</v>
      </c>
      <c r="D347" s="231">
        <v>5</v>
      </c>
      <c r="E347" s="231">
        <v>0</v>
      </c>
      <c r="F347" s="217">
        <f>D347-E347</f>
        <v>5</v>
      </c>
      <c r="G347" s="235"/>
      <c r="H347" s="319">
        <f>F347*G347</f>
        <v>0</v>
      </c>
    </row>
    <row r="348" spans="1:7" ht="15">
      <c r="A348" s="209"/>
      <c r="B348" s="224"/>
      <c r="C348" s="407"/>
      <c r="D348" s="231"/>
      <c r="E348" s="231"/>
      <c r="F348" s="232"/>
      <c r="G348" s="231"/>
    </row>
    <row r="349" spans="1:8" ht="72">
      <c r="A349" s="209" t="s">
        <v>1015</v>
      </c>
      <c r="B349" s="219" t="s">
        <v>3203</v>
      </c>
      <c r="C349" s="407" t="s">
        <v>96</v>
      </c>
      <c r="D349" s="231">
        <v>10</v>
      </c>
      <c r="E349" s="231">
        <v>0</v>
      </c>
      <c r="F349" s="217">
        <f>D349-E349</f>
        <v>10</v>
      </c>
      <c r="G349" s="235"/>
      <c r="H349" s="319">
        <f>F349*G349</f>
        <v>0</v>
      </c>
    </row>
    <row r="350" spans="1:7" ht="15">
      <c r="A350" s="209"/>
      <c r="B350" s="219"/>
      <c r="C350" s="407"/>
      <c r="D350" s="231"/>
      <c r="E350" s="231"/>
      <c r="F350" s="232"/>
      <c r="G350" s="231"/>
    </row>
    <row r="351" spans="1:8" ht="72">
      <c r="A351" s="209" t="s">
        <v>1016</v>
      </c>
      <c r="B351" s="219" t="s">
        <v>3204</v>
      </c>
      <c r="C351" s="407"/>
      <c r="D351" s="231">
        <v>4</v>
      </c>
      <c r="E351" s="231">
        <v>4</v>
      </c>
      <c r="F351" s="217">
        <f>D351-E351</f>
        <v>0</v>
      </c>
      <c r="G351" s="235"/>
      <c r="H351" s="319">
        <f>F351*G351</f>
        <v>0</v>
      </c>
    </row>
    <row r="352" spans="1:7" ht="15">
      <c r="A352" s="209"/>
      <c r="B352" s="219"/>
      <c r="C352" s="407"/>
      <c r="D352" s="231"/>
      <c r="E352" s="231"/>
      <c r="F352" s="232"/>
      <c r="G352" s="231"/>
    </row>
    <row r="353" spans="1:8" ht="57.75">
      <c r="A353" s="209" t="s">
        <v>1017</v>
      </c>
      <c r="B353" s="219" t="s">
        <v>3205</v>
      </c>
      <c r="C353" s="407" t="s">
        <v>96</v>
      </c>
      <c r="D353" s="231">
        <v>7</v>
      </c>
      <c r="E353" s="231">
        <v>3</v>
      </c>
      <c r="F353" s="217">
        <f>D353-E353</f>
        <v>4</v>
      </c>
      <c r="G353" s="235"/>
      <c r="H353" s="319">
        <f>F353*G353</f>
        <v>0</v>
      </c>
    </row>
    <row r="354" spans="1:7" ht="15">
      <c r="A354" s="209"/>
      <c r="B354" s="219"/>
      <c r="C354" s="407"/>
      <c r="D354" s="231"/>
      <c r="E354" s="231"/>
      <c r="F354" s="217"/>
      <c r="G354" s="216"/>
    </row>
    <row r="355" spans="1:7" ht="57.75">
      <c r="A355" s="209" t="s">
        <v>1018</v>
      </c>
      <c r="B355" s="219" t="s">
        <v>3206</v>
      </c>
      <c r="C355" s="407"/>
      <c r="D355" s="231"/>
      <c r="E355" s="231"/>
      <c r="F355" s="232"/>
      <c r="G355" s="231"/>
    </row>
    <row r="356" spans="1:8" ht="15">
      <c r="A356" s="209"/>
      <c r="B356" s="219" t="s">
        <v>1019</v>
      </c>
      <c r="C356" s="407" t="s">
        <v>96</v>
      </c>
      <c r="D356" s="231">
        <v>1</v>
      </c>
      <c r="E356" s="231">
        <v>0</v>
      </c>
      <c r="F356" s="217">
        <f>D356-E356</f>
        <v>1</v>
      </c>
      <c r="G356" s="235"/>
      <c r="H356" s="319">
        <f>F356*G356</f>
        <v>0</v>
      </c>
    </row>
    <row r="357" spans="1:8" ht="15">
      <c r="A357" s="209"/>
      <c r="B357" s="219" t="s">
        <v>1020</v>
      </c>
      <c r="C357" s="407" t="s">
        <v>96</v>
      </c>
      <c r="D357" s="231">
        <v>3</v>
      </c>
      <c r="E357" s="231">
        <v>0</v>
      </c>
      <c r="F357" s="217">
        <f>D357-E357</f>
        <v>3</v>
      </c>
      <c r="G357" s="235"/>
      <c r="H357" s="319">
        <f>F357*G357</f>
        <v>0</v>
      </c>
    </row>
    <row r="358" spans="1:7" ht="15">
      <c r="A358" s="209"/>
      <c r="B358" s="219"/>
      <c r="C358" s="407"/>
      <c r="D358" s="231"/>
      <c r="E358" s="231"/>
      <c r="F358" s="232"/>
      <c r="G358" s="231"/>
    </row>
    <row r="359" spans="1:8" ht="29.25">
      <c r="A359" s="209" t="s">
        <v>1021</v>
      </c>
      <c r="B359" s="219" t="s">
        <v>3207</v>
      </c>
      <c r="C359" s="407" t="s">
        <v>96</v>
      </c>
      <c r="D359" s="231">
        <v>2</v>
      </c>
      <c r="E359" s="231">
        <v>0</v>
      </c>
      <c r="F359" s="217">
        <f>D359-E359</f>
        <v>2</v>
      </c>
      <c r="G359" s="235"/>
      <c r="H359" s="319">
        <f>F359*G359</f>
        <v>0</v>
      </c>
    </row>
    <row r="360" spans="1:7" ht="15">
      <c r="A360" s="209"/>
      <c r="B360" s="219"/>
      <c r="C360" s="407"/>
      <c r="D360" s="231"/>
      <c r="E360" s="231"/>
      <c r="F360" s="232"/>
      <c r="G360" s="231"/>
    </row>
    <row r="361" spans="1:8" ht="29.25">
      <c r="A361" s="209" t="s">
        <v>1022</v>
      </c>
      <c r="B361" s="219" t="s">
        <v>1023</v>
      </c>
      <c r="C361" s="407" t="s">
        <v>96</v>
      </c>
      <c r="D361" s="231">
        <v>1</v>
      </c>
      <c r="E361" s="231">
        <v>1</v>
      </c>
      <c r="F361" s="217">
        <f>D361-E361</f>
        <v>0</v>
      </c>
      <c r="G361" s="235"/>
      <c r="H361" s="319">
        <f>F361*G361</f>
        <v>0</v>
      </c>
    </row>
    <row r="362" spans="1:7" ht="15">
      <c r="A362" s="209"/>
      <c r="B362" s="219"/>
      <c r="C362" s="407"/>
      <c r="D362" s="231"/>
      <c r="E362" s="231"/>
      <c r="F362" s="232"/>
      <c r="G362" s="231"/>
    </row>
    <row r="363" spans="1:8" ht="29.25">
      <c r="A363" s="209" t="s">
        <v>1024</v>
      </c>
      <c r="B363" s="219" t="s">
        <v>1025</v>
      </c>
      <c r="C363" s="407" t="s">
        <v>96</v>
      </c>
      <c r="D363" s="231">
        <v>11</v>
      </c>
      <c r="E363" s="231">
        <v>2</v>
      </c>
      <c r="F363" s="217">
        <f>D363-E363</f>
        <v>9</v>
      </c>
      <c r="G363" s="235"/>
      <c r="H363" s="319">
        <f>F363*G363</f>
        <v>0</v>
      </c>
    </row>
    <row r="364" spans="1:7" ht="15">
      <c r="A364" s="209"/>
      <c r="B364" s="219"/>
      <c r="C364" s="407"/>
      <c r="D364" s="231"/>
      <c r="E364" s="231"/>
      <c r="F364" s="232"/>
      <c r="G364" s="231"/>
    </row>
    <row r="365" spans="1:8" ht="43.5">
      <c r="A365" s="209" t="s">
        <v>1026</v>
      </c>
      <c r="B365" s="219" t="s">
        <v>1027</v>
      </c>
      <c r="C365" s="407" t="s">
        <v>96</v>
      </c>
      <c r="D365" s="231">
        <v>12</v>
      </c>
      <c r="E365" s="231">
        <v>2</v>
      </c>
      <c r="F365" s="217">
        <f>D365-E365</f>
        <v>10</v>
      </c>
      <c r="G365" s="235"/>
      <c r="H365" s="319">
        <f>F365*G365</f>
        <v>0</v>
      </c>
    </row>
    <row r="366" spans="1:7" ht="15">
      <c r="A366" s="209"/>
      <c r="B366" s="215"/>
      <c r="C366" s="407"/>
      <c r="D366" s="215"/>
      <c r="E366" s="215"/>
      <c r="F366" s="229"/>
      <c r="G366" s="215"/>
    </row>
    <row r="367" spans="1:7" ht="15">
      <c r="A367" s="209"/>
      <c r="B367" s="214" t="s">
        <v>782</v>
      </c>
      <c r="C367" s="407"/>
      <c r="D367" s="215"/>
      <c r="E367" s="215"/>
      <c r="F367" s="229"/>
      <c r="G367" s="215"/>
    </row>
    <row r="368" spans="1:7" ht="15">
      <c r="A368" s="209"/>
      <c r="B368" s="215"/>
      <c r="C368" s="407"/>
      <c r="D368" s="215"/>
      <c r="E368" s="215"/>
      <c r="F368" s="229"/>
      <c r="G368" s="215"/>
    </row>
    <row r="369" spans="1:8" ht="15">
      <c r="A369" s="209" t="s">
        <v>1028</v>
      </c>
      <c r="B369" s="219" t="s">
        <v>3125</v>
      </c>
      <c r="C369" s="407" t="s">
        <v>304</v>
      </c>
      <c r="D369" s="216">
        <v>419.8</v>
      </c>
      <c r="E369" s="216">
        <v>0</v>
      </c>
      <c r="F369" s="217">
        <f>D369-E369</f>
        <v>419.8</v>
      </c>
      <c r="G369" s="235"/>
      <c r="H369" s="319">
        <f>F369*G369</f>
        <v>0</v>
      </c>
    </row>
    <row r="370" spans="1:7" ht="15">
      <c r="A370" s="209"/>
      <c r="B370" s="219"/>
      <c r="C370" s="407"/>
      <c r="D370" s="216"/>
      <c r="E370" s="216"/>
      <c r="F370" s="217"/>
      <c r="G370" s="231"/>
    </row>
    <row r="371" spans="1:8" ht="15">
      <c r="A371" s="209" t="s">
        <v>1029</v>
      </c>
      <c r="B371" s="219" t="s">
        <v>3676</v>
      </c>
      <c r="C371" s="407" t="s">
        <v>304</v>
      </c>
      <c r="D371" s="216">
        <v>419.8</v>
      </c>
      <c r="E371" s="216">
        <v>0</v>
      </c>
      <c r="F371" s="217">
        <f>D371-E371</f>
        <v>419.8</v>
      </c>
      <c r="G371" s="235"/>
      <c r="H371" s="319">
        <f>F371*G371</f>
        <v>0</v>
      </c>
    </row>
    <row r="372" spans="1:7" ht="15">
      <c r="A372" s="209"/>
      <c r="B372" s="219"/>
      <c r="C372" s="407"/>
      <c r="D372" s="216"/>
      <c r="E372" s="216"/>
      <c r="F372" s="217"/>
      <c r="G372" s="215"/>
    </row>
    <row r="373" spans="2:8" ht="15" customHeight="1">
      <c r="B373" s="716" t="s">
        <v>211</v>
      </c>
      <c r="C373" s="716"/>
      <c r="D373" s="215"/>
      <c r="E373" s="215"/>
      <c r="F373" s="229"/>
      <c r="G373" s="215"/>
      <c r="H373" s="397">
        <f>SUM(H299:H372)</f>
        <v>0</v>
      </c>
    </row>
  </sheetData>
  <sheetProtection selectLockedCells="1" selectUnlockedCells="1"/>
  <mergeCells count="2">
    <mergeCell ref="B293:C293"/>
    <mergeCell ref="B373:C373"/>
  </mergeCells>
  <printOptions/>
  <pageMargins left="0.7" right="0.7" top="1.025" bottom="0.75" header="0.3" footer="0.5118055555555555"/>
  <pageSetup horizontalDpi="300" verticalDpi="300" orientation="portrait" paperSize="9" scale="70" r:id="rId1"/>
  <headerFooter alignWithMargins="0">
    <oddHeader>&amp;L&amp;"Arial,Navadno"DETAJL INFRASTRUKTURA d.o.o.
Na produ 13, 5271 VIPAVA
tel. 041 558 252&amp;C&amp;"Arial,Navadno"ZUNANJA UREDITEV 2. FAZA&amp;R&amp;"Arial,Navadno"OŠ DANILO LOKAR V AJDOVŠČINI
1. FAZA proj. št. 0568/11
2. FAZA proj. št. 0571/11</oddHeader>
  </headerFooter>
</worksheet>
</file>

<file path=xl/worksheets/sheet7.xml><?xml version="1.0" encoding="utf-8"?>
<worksheet xmlns="http://schemas.openxmlformats.org/spreadsheetml/2006/main" xmlns:r="http://schemas.openxmlformats.org/officeDocument/2006/relationships">
  <sheetPr>
    <tabColor indexed="22"/>
  </sheetPr>
  <dimension ref="A1:H259"/>
  <sheetViews>
    <sheetView view="pageBreakPreview" zoomScaleSheetLayoutView="100" zoomScalePageLayoutView="0" workbookViewId="0" topLeftCell="A1">
      <selection activeCell="G239" sqref="G239:G257"/>
    </sheetView>
  </sheetViews>
  <sheetFormatPr defaultColWidth="9.140625" defaultRowHeight="15"/>
  <cols>
    <col min="2" max="2" width="45.28125" style="0" customWidth="1"/>
    <col min="3" max="3" width="6.28125" style="437" customWidth="1"/>
    <col min="4" max="5" width="11.7109375" style="0" customWidth="1"/>
    <col min="6" max="6" width="11.7109375" style="103" customWidth="1"/>
    <col min="7" max="7" width="11.7109375" style="0" customWidth="1"/>
    <col min="8" max="8" width="11.7109375" style="319" customWidth="1"/>
  </cols>
  <sheetData>
    <row r="1" spans="1:8" ht="15.75">
      <c r="A1" s="41" t="s">
        <v>1030</v>
      </c>
      <c r="B1" s="717" t="s">
        <v>1031</v>
      </c>
      <c r="C1" s="718"/>
      <c r="D1" s="718"/>
      <c r="E1" s="718"/>
      <c r="F1" s="718"/>
      <c r="G1" s="718"/>
      <c r="H1" s="718"/>
    </row>
    <row r="2" spans="1:7" ht="15.75">
      <c r="A2" s="41"/>
      <c r="B2" s="42"/>
      <c r="C2" s="412"/>
      <c r="D2" s="42"/>
      <c r="E2" s="42"/>
      <c r="F2" s="244"/>
      <c r="G2" s="40"/>
    </row>
    <row r="3" spans="1:8" ht="15">
      <c r="A3" s="59" t="s">
        <v>1032</v>
      </c>
      <c r="B3" s="16" t="s">
        <v>1033</v>
      </c>
      <c r="C3" s="351"/>
      <c r="D3" s="16"/>
      <c r="E3" s="16"/>
      <c r="F3" s="67"/>
      <c r="G3" s="205"/>
      <c r="H3" s="316">
        <f>H42</f>
        <v>0</v>
      </c>
    </row>
    <row r="4" spans="1:8" ht="15">
      <c r="A4" s="59" t="s">
        <v>1034</v>
      </c>
      <c r="B4" s="16" t="s">
        <v>1035</v>
      </c>
      <c r="C4" s="351"/>
      <c r="D4" s="16"/>
      <c r="E4" s="16"/>
      <c r="F4" s="67"/>
      <c r="G4" s="205"/>
      <c r="H4" s="316">
        <f>H85</f>
        <v>0</v>
      </c>
    </row>
    <row r="5" spans="1:8" ht="15">
      <c r="A5" s="59" t="s">
        <v>1036</v>
      </c>
      <c r="B5" s="16" t="s">
        <v>1037</v>
      </c>
      <c r="C5" s="351"/>
      <c r="D5" s="16"/>
      <c r="E5" s="16"/>
      <c r="F5" s="67"/>
      <c r="G5" s="205"/>
      <c r="H5" s="316">
        <f>H144</f>
        <v>0</v>
      </c>
    </row>
    <row r="6" spans="1:8" ht="15">
      <c r="A6" s="59" t="s">
        <v>1038</v>
      </c>
      <c r="B6" s="16" t="s">
        <v>1039</v>
      </c>
      <c r="C6" s="351"/>
      <c r="D6" s="16"/>
      <c r="E6" s="16"/>
      <c r="F6" s="67"/>
      <c r="G6" s="205"/>
      <c r="H6" s="316">
        <f>H206</f>
        <v>0</v>
      </c>
    </row>
    <row r="7" spans="1:8" ht="15">
      <c r="A7" s="49" t="s">
        <v>1040</v>
      </c>
      <c r="B7" s="50" t="s">
        <v>1041</v>
      </c>
      <c r="C7" s="353"/>
      <c r="D7" s="206"/>
      <c r="E7" s="206"/>
      <c r="F7" s="245"/>
      <c r="G7" s="53"/>
      <c r="H7" s="316">
        <f>H259</f>
        <v>0</v>
      </c>
    </row>
    <row r="8" spans="1:8" ht="15.75">
      <c r="A8" s="54"/>
      <c r="B8" s="42"/>
      <c r="C8" s="412"/>
      <c r="D8" s="107"/>
      <c r="E8" s="107"/>
      <c r="F8" s="246"/>
      <c r="G8" s="110"/>
      <c r="H8" s="426"/>
    </row>
    <row r="9" spans="2:8" ht="15">
      <c r="B9" s="247" t="s">
        <v>1042</v>
      </c>
      <c r="C9" s="427"/>
      <c r="H9" s="399">
        <f>SUM(H3:H8)</f>
        <v>0</v>
      </c>
    </row>
    <row r="11" spans="1:8" ht="15">
      <c r="A11" s="519" t="s">
        <v>3687</v>
      </c>
      <c r="B11" s="520" t="s">
        <v>3688</v>
      </c>
      <c r="C11" s="521" t="s">
        <v>3681</v>
      </c>
      <c r="D11" s="522" t="s">
        <v>3686</v>
      </c>
      <c r="E11" s="522" t="s">
        <v>3685</v>
      </c>
      <c r="F11" s="523" t="s">
        <v>3682</v>
      </c>
      <c r="G11" s="524" t="s">
        <v>3683</v>
      </c>
      <c r="H11" s="525" t="s">
        <v>3684</v>
      </c>
    </row>
    <row r="12" spans="1:8" ht="15">
      <c r="A12" s="400" t="s">
        <v>1032</v>
      </c>
      <c r="B12" s="400" t="s">
        <v>1033</v>
      </c>
      <c r="C12" s="339"/>
      <c r="D12" s="379"/>
      <c r="E12" s="379"/>
      <c r="F12" s="380"/>
      <c r="G12" s="381"/>
      <c r="H12" s="364"/>
    </row>
    <row r="13" spans="2:7" ht="15">
      <c r="B13" s="248"/>
      <c r="C13" s="434"/>
      <c r="D13" s="248"/>
      <c r="E13" s="248"/>
      <c r="F13" s="249"/>
      <c r="G13" s="217"/>
    </row>
    <row r="14" spans="1:8" ht="157.5">
      <c r="A14" s="209" t="s">
        <v>1043</v>
      </c>
      <c r="B14" s="250" t="s">
        <v>3208</v>
      </c>
      <c r="C14" s="435" t="s">
        <v>304</v>
      </c>
      <c r="D14" s="252">
        <v>100</v>
      </c>
      <c r="E14" s="252">
        <v>0</v>
      </c>
      <c r="F14" s="253">
        <f>D14-E14</f>
        <v>100</v>
      </c>
      <c r="G14" s="235"/>
      <c r="H14" s="319">
        <f>F14*G14</f>
        <v>0</v>
      </c>
    </row>
    <row r="15" spans="2:7" ht="15">
      <c r="B15" s="250"/>
      <c r="C15" s="435"/>
      <c r="D15" s="252"/>
      <c r="E15" s="252"/>
      <c r="F15" s="253"/>
      <c r="G15" s="216"/>
    </row>
    <row r="16" spans="1:8" ht="171.75">
      <c r="A16" s="209" t="s">
        <v>1044</v>
      </c>
      <c r="B16" s="254" t="s">
        <v>3209</v>
      </c>
      <c r="C16" s="435" t="s">
        <v>304</v>
      </c>
      <c r="D16" s="252">
        <v>0</v>
      </c>
      <c r="E16" s="252">
        <v>0</v>
      </c>
      <c r="F16" s="253">
        <f>D16-E16</f>
        <v>0</v>
      </c>
      <c r="G16" s="235"/>
      <c r="H16" s="319">
        <f>F16*G16</f>
        <v>0</v>
      </c>
    </row>
    <row r="17" spans="1:7" ht="15">
      <c r="A17" s="209"/>
      <c r="B17" s="254"/>
      <c r="C17" s="435"/>
      <c r="D17" s="255"/>
      <c r="E17" s="255"/>
      <c r="F17" s="253"/>
      <c r="G17" s="216"/>
    </row>
    <row r="18" spans="1:8" ht="57">
      <c r="A18" s="209" t="s">
        <v>1045</v>
      </c>
      <c r="B18" s="432" t="s">
        <v>3210</v>
      </c>
      <c r="C18" s="435" t="s">
        <v>96</v>
      </c>
      <c r="D18" s="252">
        <v>3</v>
      </c>
      <c r="E18" s="252">
        <v>0</v>
      </c>
      <c r="F18" s="253">
        <f>D18-E18</f>
        <v>3</v>
      </c>
      <c r="G18" s="235"/>
      <c r="H18" s="319">
        <f>F18*G18</f>
        <v>0</v>
      </c>
    </row>
    <row r="19" spans="1:7" ht="15">
      <c r="A19" s="209"/>
      <c r="B19" s="254"/>
      <c r="C19" s="435"/>
      <c r="D19" s="252"/>
      <c r="E19" s="252"/>
      <c r="F19" s="253"/>
      <c r="G19" s="216"/>
    </row>
    <row r="20" spans="1:8" ht="43.5">
      <c r="A20" s="209" t="s">
        <v>1046</v>
      </c>
      <c r="B20" s="254" t="s">
        <v>3211</v>
      </c>
      <c r="C20" s="435" t="s">
        <v>304</v>
      </c>
      <c r="D20" s="252">
        <v>330</v>
      </c>
      <c r="E20" s="252">
        <v>330</v>
      </c>
      <c r="F20" s="253">
        <f>D20-E20</f>
        <v>0</v>
      </c>
      <c r="G20" s="235"/>
      <c r="H20" s="319">
        <f>F20*G20</f>
        <v>0</v>
      </c>
    </row>
    <row r="21" spans="1:7" ht="15">
      <c r="A21" s="209"/>
      <c r="B21" s="254"/>
      <c r="C21" s="435"/>
      <c r="D21" s="252"/>
      <c r="E21" s="252"/>
      <c r="F21" s="253"/>
      <c r="G21" s="216"/>
    </row>
    <row r="22" spans="1:8" ht="28.5">
      <c r="A22" s="209" t="s">
        <v>1047</v>
      </c>
      <c r="B22" s="256" t="s">
        <v>3212</v>
      </c>
      <c r="C22" s="435" t="s">
        <v>304</v>
      </c>
      <c r="D22" s="252">
        <v>180</v>
      </c>
      <c r="E22" s="252">
        <v>180</v>
      </c>
      <c r="F22" s="253">
        <f>D22-E22</f>
        <v>0</v>
      </c>
      <c r="G22" s="235"/>
      <c r="H22" s="319">
        <f>F22*G22</f>
        <v>0</v>
      </c>
    </row>
    <row r="23" spans="1:7" ht="15">
      <c r="A23" s="209"/>
      <c r="B23" s="256"/>
      <c r="C23" s="435"/>
      <c r="D23" s="252"/>
      <c r="E23" s="252"/>
      <c r="F23" s="253"/>
      <c r="G23" s="216"/>
    </row>
    <row r="24" spans="1:8" ht="42.75">
      <c r="A24" s="209" t="s">
        <v>1048</v>
      </c>
      <c r="B24" s="254" t="s">
        <v>3213</v>
      </c>
      <c r="C24" s="435" t="s">
        <v>304</v>
      </c>
      <c r="D24" s="252">
        <v>180</v>
      </c>
      <c r="E24" s="252">
        <v>180</v>
      </c>
      <c r="F24" s="253">
        <f>D24-E24</f>
        <v>0</v>
      </c>
      <c r="G24" s="235"/>
      <c r="H24" s="319">
        <f>F24*G24</f>
        <v>0</v>
      </c>
    </row>
    <row r="25" spans="1:7" ht="15">
      <c r="A25" s="209"/>
      <c r="B25" s="254"/>
      <c r="C25" s="435"/>
      <c r="D25" s="252"/>
      <c r="E25" s="252"/>
      <c r="F25" s="253"/>
      <c r="G25" s="216"/>
    </row>
    <row r="26" spans="1:8" ht="42.75">
      <c r="A26" s="209" t="s">
        <v>1049</v>
      </c>
      <c r="B26" s="254" t="s">
        <v>3214</v>
      </c>
      <c r="C26" s="435" t="s">
        <v>96</v>
      </c>
      <c r="D26" s="252">
        <v>145</v>
      </c>
      <c r="E26" s="252">
        <v>145</v>
      </c>
      <c r="F26" s="253">
        <f>D26-E26</f>
        <v>0</v>
      </c>
      <c r="G26" s="235"/>
      <c r="H26" s="319">
        <f>F26*G26</f>
        <v>0</v>
      </c>
    </row>
    <row r="27" spans="1:7" ht="15">
      <c r="A27" s="209"/>
      <c r="B27" s="254"/>
      <c r="C27" s="435"/>
      <c r="D27" s="252"/>
      <c r="E27" s="252"/>
      <c r="F27" s="253"/>
      <c r="G27" s="216"/>
    </row>
    <row r="28" spans="1:8" ht="28.5">
      <c r="A28" s="209" t="s">
        <v>1050</v>
      </c>
      <c r="B28" s="254" t="s">
        <v>3215</v>
      </c>
      <c r="C28" s="435" t="s">
        <v>96</v>
      </c>
      <c r="D28" s="252">
        <v>100</v>
      </c>
      <c r="E28" s="252">
        <v>100</v>
      </c>
      <c r="F28" s="253">
        <f>D28-E28</f>
        <v>0</v>
      </c>
      <c r="G28" s="235"/>
      <c r="H28" s="319">
        <f>F28*G28</f>
        <v>0</v>
      </c>
    </row>
    <row r="29" spans="1:7" ht="15">
      <c r="A29" s="209"/>
      <c r="B29" s="254"/>
      <c r="C29" s="435"/>
      <c r="D29" s="252"/>
      <c r="E29" s="252"/>
      <c r="F29" s="253"/>
      <c r="G29" s="216"/>
    </row>
    <row r="30" spans="1:8" ht="28.5">
      <c r="A30" s="209" t="s">
        <v>1051</v>
      </c>
      <c r="B30" s="254" t="s">
        <v>3216</v>
      </c>
      <c r="C30" s="435" t="s">
        <v>96</v>
      </c>
      <c r="D30" s="252">
        <v>6</v>
      </c>
      <c r="E30" s="252">
        <v>0</v>
      </c>
      <c r="F30" s="253">
        <f>D30-E30</f>
        <v>6</v>
      </c>
      <c r="G30" s="235"/>
      <c r="H30" s="319">
        <f>F30*G30</f>
        <v>0</v>
      </c>
    </row>
    <row r="31" spans="1:7" ht="15">
      <c r="A31" s="209"/>
      <c r="B31" s="254"/>
      <c r="C31" s="435"/>
      <c r="D31" s="252"/>
      <c r="E31" s="252"/>
      <c r="F31" s="253"/>
      <c r="G31" s="216"/>
    </row>
    <row r="32" spans="1:8" ht="43.5">
      <c r="A32" s="209" t="s">
        <v>1052</v>
      </c>
      <c r="B32" s="254" t="s">
        <v>3217</v>
      </c>
      <c r="C32" s="435" t="s">
        <v>304</v>
      </c>
      <c r="D32" s="252">
        <v>145</v>
      </c>
      <c r="E32" s="252">
        <v>0</v>
      </c>
      <c r="F32" s="253">
        <f>D32-E32</f>
        <v>145</v>
      </c>
      <c r="G32" s="235"/>
      <c r="H32" s="319">
        <f>F32*G32</f>
        <v>0</v>
      </c>
    </row>
    <row r="33" spans="1:7" ht="15">
      <c r="A33" s="209"/>
      <c r="B33" s="252"/>
      <c r="C33" s="435"/>
      <c r="D33" s="252"/>
      <c r="E33" s="252"/>
      <c r="F33" s="253"/>
      <c r="G33" s="216"/>
    </row>
    <row r="34" spans="1:8" ht="15">
      <c r="A34" s="209" t="s">
        <v>1053</v>
      </c>
      <c r="B34" s="254" t="s">
        <v>3218</v>
      </c>
      <c r="C34" s="435" t="s">
        <v>303</v>
      </c>
      <c r="D34" s="252">
        <v>1</v>
      </c>
      <c r="E34" s="252">
        <v>1</v>
      </c>
      <c r="F34" s="253">
        <f>D34-E34</f>
        <v>0</v>
      </c>
      <c r="G34" s="235"/>
      <c r="H34" s="319">
        <f>F34*G34</f>
        <v>0</v>
      </c>
    </row>
    <row r="35" spans="1:7" ht="15">
      <c r="A35" s="209"/>
      <c r="B35" s="254"/>
      <c r="C35" s="435"/>
      <c r="D35" s="252"/>
      <c r="E35" s="252"/>
      <c r="F35" s="253"/>
      <c r="G35" s="216"/>
    </row>
    <row r="36" spans="1:8" ht="15">
      <c r="A36" s="209" t="s">
        <v>1054</v>
      </c>
      <c r="B36" s="254" t="s">
        <v>3219</v>
      </c>
      <c r="C36" s="435" t="s">
        <v>1055</v>
      </c>
      <c r="D36" s="252">
        <v>8</v>
      </c>
      <c r="E36" s="252">
        <v>8</v>
      </c>
      <c r="F36" s="253">
        <f>D36-E36</f>
        <v>0</v>
      </c>
      <c r="G36" s="235"/>
      <c r="H36" s="319">
        <f>F36*G36</f>
        <v>0</v>
      </c>
    </row>
    <row r="37" spans="1:7" ht="15">
      <c r="A37" s="209"/>
      <c r="B37" s="254"/>
      <c r="C37" s="435"/>
      <c r="D37" s="252"/>
      <c r="E37" s="252"/>
      <c r="F37" s="253"/>
      <c r="G37" s="216"/>
    </row>
    <row r="38" spans="1:8" ht="42.75">
      <c r="A38" s="209" t="s">
        <v>1056</v>
      </c>
      <c r="B38" s="254" t="s">
        <v>3220</v>
      </c>
      <c r="C38" s="435" t="s">
        <v>96</v>
      </c>
      <c r="D38" s="252">
        <v>1</v>
      </c>
      <c r="E38" s="252">
        <v>1</v>
      </c>
      <c r="F38" s="253">
        <f>D38-E38</f>
        <v>0</v>
      </c>
      <c r="G38" s="235"/>
      <c r="H38" s="319">
        <f>F38*G38</f>
        <v>0</v>
      </c>
    </row>
    <row r="39" spans="1:7" ht="15">
      <c r="A39" s="209"/>
      <c r="B39" s="254"/>
      <c r="C39" s="435"/>
      <c r="D39" s="252"/>
      <c r="E39" s="252"/>
      <c r="F39" s="253"/>
      <c r="G39" s="216"/>
    </row>
    <row r="40" spans="1:8" ht="42.75">
      <c r="A40" s="209" t="s">
        <v>1057</v>
      </c>
      <c r="B40" s="254" t="s">
        <v>3221</v>
      </c>
      <c r="C40" s="435" t="s">
        <v>96</v>
      </c>
      <c r="D40" s="252">
        <v>1</v>
      </c>
      <c r="E40" s="252">
        <v>1</v>
      </c>
      <c r="F40" s="253">
        <v>1</v>
      </c>
      <c r="G40" s="235"/>
      <c r="H40" s="319">
        <f>F40*G40</f>
        <v>0</v>
      </c>
    </row>
    <row r="41" spans="1:7" ht="15">
      <c r="A41" s="209"/>
      <c r="B41" s="257"/>
      <c r="C41" s="436"/>
      <c r="D41" s="257"/>
      <c r="E41" s="257"/>
      <c r="F41" s="258"/>
      <c r="G41" s="216"/>
    </row>
    <row r="42" spans="1:8" ht="15">
      <c r="A42" s="209"/>
      <c r="B42" s="187" t="s">
        <v>1058</v>
      </c>
      <c r="G42" s="223"/>
      <c r="H42" s="397">
        <f>SUM(H14:H41)</f>
        <v>0</v>
      </c>
    </row>
    <row r="43" spans="1:7" ht="15">
      <c r="A43" s="209"/>
      <c r="G43" s="223"/>
    </row>
    <row r="44" spans="1:7" ht="15">
      <c r="A44" s="209"/>
      <c r="G44" s="223"/>
    </row>
    <row r="45" spans="1:8" ht="15">
      <c r="A45" s="415" t="s">
        <v>1034</v>
      </c>
      <c r="B45" s="400" t="s">
        <v>1035</v>
      </c>
      <c r="C45" s="438"/>
      <c r="D45" s="423"/>
      <c r="E45" s="423"/>
      <c r="F45" s="420"/>
      <c r="G45" s="419"/>
      <c r="H45" s="333"/>
    </row>
    <row r="46" spans="1:7" ht="15">
      <c r="A46" s="209"/>
      <c r="G46" s="223"/>
    </row>
    <row r="47" spans="1:8" ht="157.5">
      <c r="A47" s="209" t="s">
        <v>1059</v>
      </c>
      <c r="B47" s="254" t="s">
        <v>3222</v>
      </c>
      <c r="C47" s="435" t="s">
        <v>304</v>
      </c>
      <c r="D47" s="252">
        <v>0</v>
      </c>
      <c r="E47" s="252">
        <v>0</v>
      </c>
      <c r="F47" s="253">
        <f>D47-E47</f>
        <v>0</v>
      </c>
      <c r="G47" s="235"/>
      <c r="H47" s="319">
        <f>F47*G47</f>
        <v>0</v>
      </c>
    </row>
    <row r="48" spans="1:7" ht="15">
      <c r="A48" s="209"/>
      <c r="B48" s="254"/>
      <c r="C48" s="435"/>
      <c r="D48" s="252"/>
      <c r="E48" s="252"/>
      <c r="F48" s="253"/>
      <c r="G48" s="259"/>
    </row>
    <row r="49" spans="1:8" ht="157.5">
      <c r="A49" s="209" t="s">
        <v>1060</v>
      </c>
      <c r="B49" s="254" t="s">
        <v>3223</v>
      </c>
      <c r="C49" s="435" t="s">
        <v>304</v>
      </c>
      <c r="D49" s="252">
        <v>105</v>
      </c>
      <c r="E49" s="252">
        <v>105</v>
      </c>
      <c r="F49" s="253">
        <f>D49-E49</f>
        <v>0</v>
      </c>
      <c r="G49" s="235"/>
      <c r="H49" s="319">
        <f>F49*G49</f>
        <v>0</v>
      </c>
    </row>
    <row r="50" spans="1:7" ht="15">
      <c r="A50" s="209"/>
      <c r="B50" s="254"/>
      <c r="C50" s="435"/>
      <c r="D50" s="252"/>
      <c r="E50" s="252"/>
      <c r="F50" s="253"/>
      <c r="G50" s="259"/>
    </row>
    <row r="51" spans="1:8" ht="71.25">
      <c r="A51" s="209" t="s">
        <v>1061</v>
      </c>
      <c r="B51" s="254" t="s">
        <v>3224</v>
      </c>
      <c r="C51" s="435" t="s">
        <v>96</v>
      </c>
      <c r="D51" s="252">
        <v>0</v>
      </c>
      <c r="E51" s="252">
        <v>0</v>
      </c>
      <c r="F51" s="253">
        <f>D51-E51</f>
        <v>0</v>
      </c>
      <c r="G51" s="235"/>
      <c r="H51" s="319">
        <f>F51*G51</f>
        <v>0</v>
      </c>
    </row>
    <row r="52" spans="1:7" ht="15">
      <c r="A52" s="209"/>
      <c r="B52" s="254"/>
      <c r="C52" s="435"/>
      <c r="D52" s="252"/>
      <c r="E52" s="252"/>
      <c r="F52" s="253"/>
      <c r="G52" s="259"/>
    </row>
    <row r="53" spans="1:8" ht="71.25">
      <c r="A53" s="209" t="s">
        <v>1062</v>
      </c>
      <c r="B53" s="254" t="s">
        <v>3225</v>
      </c>
      <c r="C53" s="435" t="s">
        <v>96</v>
      </c>
      <c r="D53" s="252">
        <v>0</v>
      </c>
      <c r="E53" s="252">
        <v>0</v>
      </c>
      <c r="F53" s="253">
        <f>D53-E53</f>
        <v>0</v>
      </c>
      <c r="G53" s="235"/>
      <c r="H53" s="319">
        <f>F53*G53</f>
        <v>0</v>
      </c>
    </row>
    <row r="54" spans="1:7" ht="15">
      <c r="A54" s="209"/>
      <c r="B54" s="254"/>
      <c r="C54" s="435"/>
      <c r="D54" s="252"/>
      <c r="E54" s="252"/>
      <c r="F54" s="253"/>
      <c r="G54" s="259"/>
    </row>
    <row r="55" spans="1:8" ht="57.75">
      <c r="A55" s="209" t="s">
        <v>1063</v>
      </c>
      <c r="B55" s="254" t="s">
        <v>3226</v>
      </c>
      <c r="C55" s="435" t="s">
        <v>96</v>
      </c>
      <c r="D55" s="252">
        <v>1</v>
      </c>
      <c r="E55" s="252">
        <v>0</v>
      </c>
      <c r="F55" s="253">
        <f>D55-E55</f>
        <v>1</v>
      </c>
      <c r="G55" s="235"/>
      <c r="H55" s="319">
        <f>F55*G55</f>
        <v>0</v>
      </c>
    </row>
    <row r="56" spans="1:7" ht="15">
      <c r="A56" s="209"/>
      <c r="B56" s="254"/>
      <c r="C56" s="435"/>
      <c r="D56" s="252"/>
      <c r="E56" s="252"/>
      <c r="F56" s="253"/>
      <c r="G56" s="259"/>
    </row>
    <row r="57" spans="1:8" ht="72">
      <c r="A57" s="209" t="s">
        <v>1064</v>
      </c>
      <c r="B57" s="254" t="s">
        <v>3227</v>
      </c>
      <c r="C57" s="435" t="s">
        <v>96</v>
      </c>
      <c r="D57" s="252">
        <v>1</v>
      </c>
      <c r="E57" s="252">
        <v>0</v>
      </c>
      <c r="F57" s="253">
        <f>D57-E57</f>
        <v>1</v>
      </c>
      <c r="G57" s="235"/>
      <c r="H57" s="319">
        <f>F57*G57</f>
        <v>0</v>
      </c>
    </row>
    <row r="58" spans="1:7" ht="15">
      <c r="A58" s="209"/>
      <c r="B58" s="254"/>
      <c r="C58" s="435"/>
      <c r="D58" s="252"/>
      <c r="E58" s="252"/>
      <c r="F58" s="253"/>
      <c r="G58" s="259"/>
    </row>
    <row r="59" spans="1:8" ht="43.5">
      <c r="A59" s="209" t="s">
        <v>1065</v>
      </c>
      <c r="B59" s="254" t="s">
        <v>3228</v>
      </c>
      <c r="C59" s="435" t="s">
        <v>304</v>
      </c>
      <c r="D59" s="252">
        <v>0</v>
      </c>
      <c r="E59" s="252">
        <v>0</v>
      </c>
      <c r="F59" s="253">
        <f>D59-E59</f>
        <v>0</v>
      </c>
      <c r="G59" s="235"/>
      <c r="H59" s="319">
        <f>F59*G59</f>
        <v>0</v>
      </c>
    </row>
    <row r="60" spans="1:7" ht="15">
      <c r="A60" s="209"/>
      <c r="B60" s="254"/>
      <c r="C60" s="435"/>
      <c r="D60" s="252"/>
      <c r="E60" s="252"/>
      <c r="F60" s="253"/>
      <c r="G60" s="259"/>
    </row>
    <row r="61" spans="1:8" ht="43.5">
      <c r="A61" s="209" t="s">
        <v>1066</v>
      </c>
      <c r="B61" s="254" t="s">
        <v>3211</v>
      </c>
      <c r="C61" s="435" t="s">
        <v>304</v>
      </c>
      <c r="D61" s="252">
        <v>0</v>
      </c>
      <c r="E61" s="252">
        <v>0</v>
      </c>
      <c r="F61" s="253">
        <f>D61-E61</f>
        <v>0</v>
      </c>
      <c r="G61" s="235"/>
      <c r="H61" s="319">
        <f>F61*G61</f>
        <v>0</v>
      </c>
    </row>
    <row r="62" spans="1:7" ht="15">
      <c r="A62" s="209"/>
      <c r="B62" s="254"/>
      <c r="C62" s="435"/>
      <c r="D62" s="252"/>
      <c r="E62" s="252"/>
      <c r="F62" s="253"/>
      <c r="G62" s="259"/>
    </row>
    <row r="63" spans="1:8" ht="43.5">
      <c r="A63" s="209" t="s">
        <v>1067</v>
      </c>
      <c r="B63" s="254" t="s">
        <v>3229</v>
      </c>
      <c r="C63" s="435" t="s">
        <v>304</v>
      </c>
      <c r="D63" s="252">
        <v>105</v>
      </c>
      <c r="E63" s="252">
        <v>105</v>
      </c>
      <c r="F63" s="253">
        <f>D63-E63</f>
        <v>0</v>
      </c>
      <c r="G63" s="235"/>
      <c r="H63" s="319">
        <f>F63*G63</f>
        <v>0</v>
      </c>
    </row>
    <row r="64" spans="1:7" ht="15">
      <c r="A64" s="209"/>
      <c r="B64" s="254"/>
      <c r="C64" s="435"/>
      <c r="D64" s="252"/>
      <c r="E64" s="252"/>
      <c r="F64" s="253"/>
      <c r="G64" s="259"/>
    </row>
    <row r="65" spans="1:8" ht="28.5">
      <c r="A65" s="209" t="s">
        <v>1068</v>
      </c>
      <c r="B65" s="256" t="s">
        <v>3212</v>
      </c>
      <c r="C65" s="435" t="s">
        <v>304</v>
      </c>
      <c r="D65" s="252">
        <v>105</v>
      </c>
      <c r="E65" s="252">
        <v>105</v>
      </c>
      <c r="F65" s="253">
        <f>D65-E65</f>
        <v>0</v>
      </c>
      <c r="G65" s="235"/>
      <c r="H65" s="319">
        <f>F65*G65</f>
        <v>0</v>
      </c>
    </row>
    <row r="66" spans="1:7" ht="15">
      <c r="A66" s="209"/>
      <c r="B66" s="256"/>
      <c r="C66" s="435"/>
      <c r="D66" s="252"/>
      <c r="E66" s="252"/>
      <c r="F66" s="253"/>
      <c r="G66" s="259"/>
    </row>
    <row r="67" spans="1:8" ht="42.75">
      <c r="A67" s="209" t="s">
        <v>1069</v>
      </c>
      <c r="B67" s="254" t="s">
        <v>3230</v>
      </c>
      <c r="C67" s="435" t="s">
        <v>304</v>
      </c>
      <c r="D67" s="252">
        <v>105</v>
      </c>
      <c r="E67" s="252">
        <v>105</v>
      </c>
      <c r="F67" s="253">
        <f>D67-E67</f>
        <v>0</v>
      </c>
      <c r="G67" s="235"/>
      <c r="H67" s="319">
        <f>F67*G67</f>
        <v>0</v>
      </c>
    </row>
    <row r="68" spans="1:7" ht="15">
      <c r="A68" s="209"/>
      <c r="B68" s="254"/>
      <c r="C68" s="435"/>
      <c r="D68" s="252"/>
      <c r="E68" s="252"/>
      <c r="F68" s="253"/>
      <c r="G68" s="259"/>
    </row>
    <row r="69" spans="1:8" ht="28.5">
      <c r="A69" s="209" t="s">
        <v>1070</v>
      </c>
      <c r="B69" s="254" t="s">
        <v>3232</v>
      </c>
      <c r="C69" s="435" t="s">
        <v>304</v>
      </c>
      <c r="D69" s="252">
        <v>110</v>
      </c>
      <c r="E69" s="252">
        <v>110</v>
      </c>
      <c r="F69" s="253">
        <f>D69-E69</f>
        <v>0</v>
      </c>
      <c r="G69" s="235"/>
      <c r="H69" s="319">
        <f>F69*G69</f>
        <v>0</v>
      </c>
    </row>
    <row r="70" spans="1:7" ht="15">
      <c r="A70" s="209"/>
      <c r="B70" s="254"/>
      <c r="C70" s="435"/>
      <c r="D70" s="252"/>
      <c r="E70" s="252"/>
      <c r="F70" s="253"/>
      <c r="G70" s="259"/>
    </row>
    <row r="71" spans="1:8" ht="28.5">
      <c r="A71" s="209" t="s">
        <v>1071</v>
      </c>
      <c r="B71" s="254" t="s">
        <v>3231</v>
      </c>
      <c r="C71" s="435" t="s">
        <v>96</v>
      </c>
      <c r="D71" s="252">
        <v>6</v>
      </c>
      <c r="E71" s="252">
        <v>6</v>
      </c>
      <c r="F71" s="253">
        <f>D71-E71</f>
        <v>0</v>
      </c>
      <c r="G71" s="235"/>
      <c r="H71" s="319">
        <f>F71*G71</f>
        <v>0</v>
      </c>
    </row>
    <row r="72" spans="1:7" ht="15">
      <c r="A72" s="209"/>
      <c r="B72" s="254"/>
      <c r="C72" s="435"/>
      <c r="D72" s="252"/>
      <c r="E72" s="252"/>
      <c r="F72" s="253"/>
      <c r="G72" s="259"/>
    </row>
    <row r="73" spans="1:8" ht="28.5">
      <c r="A73" s="209" t="s">
        <v>1072</v>
      </c>
      <c r="B73" s="254" t="s">
        <v>3233</v>
      </c>
      <c r="C73" s="435" t="s">
        <v>96</v>
      </c>
      <c r="D73" s="252">
        <v>3</v>
      </c>
      <c r="E73" s="252">
        <v>0</v>
      </c>
      <c r="F73" s="253">
        <f>D73-E73</f>
        <v>3</v>
      </c>
      <c r="G73" s="235"/>
      <c r="H73" s="319">
        <f>F73*G73</f>
        <v>0</v>
      </c>
    </row>
    <row r="74" spans="1:7" ht="15">
      <c r="A74" s="209"/>
      <c r="B74" s="254"/>
      <c r="C74" s="435"/>
      <c r="D74" s="252"/>
      <c r="E74" s="252"/>
      <c r="F74" s="253"/>
      <c r="G74" s="259"/>
    </row>
    <row r="75" spans="1:8" ht="29.25">
      <c r="A75" s="209" t="s">
        <v>1073</v>
      </c>
      <c r="B75" s="254" t="s">
        <v>3234</v>
      </c>
      <c r="C75" s="435" t="s">
        <v>304</v>
      </c>
      <c r="D75" s="252">
        <v>110</v>
      </c>
      <c r="E75" s="252">
        <v>0</v>
      </c>
      <c r="F75" s="253">
        <f>D75-E75</f>
        <v>110</v>
      </c>
      <c r="G75" s="235"/>
      <c r="H75" s="319">
        <f>F75*G75</f>
        <v>0</v>
      </c>
    </row>
    <row r="76" spans="1:7" ht="15">
      <c r="A76" s="209"/>
      <c r="B76" s="252"/>
      <c r="C76" s="435"/>
      <c r="D76" s="252"/>
      <c r="E76" s="252"/>
      <c r="F76" s="253"/>
      <c r="G76" s="259"/>
    </row>
    <row r="77" spans="1:8" ht="15">
      <c r="A77" s="209" t="s">
        <v>1074</v>
      </c>
      <c r="B77" s="260" t="s">
        <v>3218</v>
      </c>
      <c r="C77" s="435" t="s">
        <v>303</v>
      </c>
      <c r="D77" s="252">
        <v>1</v>
      </c>
      <c r="E77" s="252">
        <v>1</v>
      </c>
      <c r="F77" s="253">
        <f>D77-E77</f>
        <v>0</v>
      </c>
      <c r="G77" s="235"/>
      <c r="H77" s="319">
        <f>F77*G77</f>
        <v>0</v>
      </c>
    </row>
    <row r="78" spans="1:7" ht="15">
      <c r="A78" s="209"/>
      <c r="B78" s="260"/>
      <c r="C78" s="435"/>
      <c r="D78" s="252"/>
      <c r="E78" s="252"/>
      <c r="F78" s="253"/>
      <c r="G78" s="259"/>
    </row>
    <row r="79" spans="1:8" ht="31.5" customHeight="1">
      <c r="A79" s="209" t="s">
        <v>1075</v>
      </c>
      <c r="B79" s="261" t="s">
        <v>3220</v>
      </c>
      <c r="C79" s="435" t="s">
        <v>96</v>
      </c>
      <c r="D79" s="252">
        <v>1</v>
      </c>
      <c r="E79" s="252">
        <v>1</v>
      </c>
      <c r="F79" s="253">
        <f>D79-E79</f>
        <v>0</v>
      </c>
      <c r="G79" s="235"/>
      <c r="H79" s="319">
        <f>F79*G79</f>
        <v>0</v>
      </c>
    </row>
    <row r="80" spans="1:7" ht="15">
      <c r="A80" s="209"/>
      <c r="B80" s="261"/>
      <c r="C80" s="435"/>
      <c r="D80" s="252"/>
      <c r="E80" s="252"/>
      <c r="F80" s="253"/>
      <c r="G80" s="259"/>
    </row>
    <row r="81" spans="1:8" ht="15">
      <c r="A81" s="209" t="s">
        <v>1076</v>
      </c>
      <c r="B81" s="261" t="s">
        <v>3219</v>
      </c>
      <c r="C81" s="435" t="s">
        <v>1055</v>
      </c>
      <c r="D81" s="252">
        <v>8</v>
      </c>
      <c r="E81" s="252">
        <v>8</v>
      </c>
      <c r="F81" s="253">
        <f>D81-E81</f>
        <v>0</v>
      </c>
      <c r="G81" s="235"/>
      <c r="H81" s="319">
        <f>F81*G81</f>
        <v>0</v>
      </c>
    </row>
    <row r="82" spans="1:7" ht="15">
      <c r="A82" s="209"/>
      <c r="B82" s="261"/>
      <c r="C82" s="435"/>
      <c r="D82" s="252"/>
      <c r="E82" s="252"/>
      <c r="F82" s="253"/>
      <c r="G82" s="259"/>
    </row>
    <row r="83" spans="1:8" ht="42.75">
      <c r="A83" s="209" t="s">
        <v>1077</v>
      </c>
      <c r="B83" s="254" t="s">
        <v>3235</v>
      </c>
      <c r="C83" s="435" t="s">
        <v>96</v>
      </c>
      <c r="D83" s="252">
        <v>1</v>
      </c>
      <c r="E83" s="252">
        <v>1</v>
      </c>
      <c r="F83" s="253">
        <v>1</v>
      </c>
      <c r="G83" s="235"/>
      <c r="H83" s="319">
        <f>F83*G83</f>
        <v>0</v>
      </c>
    </row>
    <row r="84" spans="1:7" ht="15">
      <c r="A84" s="209"/>
      <c r="B84" s="252"/>
      <c r="C84" s="407"/>
      <c r="D84" s="252"/>
      <c r="E84" s="252"/>
      <c r="F84" s="253"/>
      <c r="G84" s="259"/>
    </row>
    <row r="85" spans="1:8" ht="15">
      <c r="A85" s="209"/>
      <c r="B85" s="262" t="s">
        <v>1078</v>
      </c>
      <c r="C85" s="439"/>
      <c r="D85" s="262"/>
      <c r="E85" s="262"/>
      <c r="F85" s="263"/>
      <c r="G85" s="264"/>
      <c r="H85" s="397">
        <f>SUM(H47:H84)</f>
        <v>0</v>
      </c>
    </row>
    <row r="86" spans="1:7" ht="15">
      <c r="A86" s="209"/>
      <c r="G86" s="223"/>
    </row>
    <row r="87" spans="1:7" ht="15">
      <c r="A87" s="209"/>
      <c r="G87" s="223"/>
    </row>
    <row r="88" spans="1:8" ht="15">
      <c r="A88" s="415" t="s">
        <v>1036</v>
      </c>
      <c r="B88" s="400" t="s">
        <v>1037</v>
      </c>
      <c r="C88" s="438"/>
      <c r="D88" s="423"/>
      <c r="E88" s="423"/>
      <c r="F88" s="420"/>
      <c r="G88" s="419"/>
      <c r="H88" s="333"/>
    </row>
    <row r="89" spans="1:7" ht="15">
      <c r="A89" s="209"/>
      <c r="G89" s="223"/>
    </row>
    <row r="90" spans="1:7" ht="15">
      <c r="A90" s="209"/>
      <c r="B90" s="187" t="s">
        <v>1079</v>
      </c>
      <c r="G90" s="223"/>
    </row>
    <row r="91" spans="1:7" ht="15">
      <c r="A91" s="209"/>
      <c r="G91" s="223"/>
    </row>
    <row r="92" spans="1:8" ht="28.5">
      <c r="A92" s="209" t="s">
        <v>1080</v>
      </c>
      <c r="B92" s="254" t="s">
        <v>3236</v>
      </c>
      <c r="C92" s="435" t="s">
        <v>96</v>
      </c>
      <c r="D92" s="252">
        <v>1</v>
      </c>
      <c r="E92" s="252">
        <v>1</v>
      </c>
      <c r="F92" s="253">
        <f>D92-E92</f>
        <v>0</v>
      </c>
      <c r="G92" s="235"/>
      <c r="H92" s="319">
        <f>F92*G92</f>
        <v>0</v>
      </c>
    </row>
    <row r="93" spans="1:7" ht="15">
      <c r="A93" s="209"/>
      <c r="B93" s="254"/>
      <c r="C93" s="435"/>
      <c r="D93" s="252"/>
      <c r="E93" s="252"/>
      <c r="F93" s="253"/>
      <c r="G93" s="259"/>
    </row>
    <row r="94" spans="1:8" ht="71.25">
      <c r="A94" s="209" t="s">
        <v>1081</v>
      </c>
      <c r="B94" s="254" t="s">
        <v>3237</v>
      </c>
      <c r="C94" s="435" t="s">
        <v>96</v>
      </c>
      <c r="D94" s="252">
        <v>1</v>
      </c>
      <c r="E94" s="252">
        <v>0</v>
      </c>
      <c r="F94" s="253">
        <f>D94-E94</f>
        <v>1</v>
      </c>
      <c r="G94" s="235"/>
      <c r="H94" s="319">
        <f>F94*G94</f>
        <v>0</v>
      </c>
    </row>
    <row r="95" spans="1:7" ht="15">
      <c r="A95" s="209"/>
      <c r="B95" s="254"/>
      <c r="C95" s="435"/>
      <c r="D95" s="252"/>
      <c r="E95" s="252"/>
      <c r="F95" s="253"/>
      <c r="G95" s="259"/>
    </row>
    <row r="96" spans="1:8" ht="57">
      <c r="A96" s="209" t="s">
        <v>1082</v>
      </c>
      <c r="B96" s="254" t="s">
        <v>3238</v>
      </c>
      <c r="C96" s="435" t="s">
        <v>96</v>
      </c>
      <c r="D96" s="252">
        <v>1</v>
      </c>
      <c r="E96" s="252">
        <v>0</v>
      </c>
      <c r="F96" s="253">
        <f>D96-E96</f>
        <v>1</v>
      </c>
      <c r="G96" s="235"/>
      <c r="H96" s="319">
        <f>F96*G96</f>
        <v>0</v>
      </c>
    </row>
    <row r="97" spans="1:7" ht="15">
      <c r="A97" s="209"/>
      <c r="B97" s="254"/>
      <c r="C97" s="435"/>
      <c r="D97" s="252"/>
      <c r="E97" s="252"/>
      <c r="F97" s="253"/>
      <c r="G97" s="259"/>
    </row>
    <row r="98" spans="1:8" ht="15">
      <c r="A98" s="209" t="s">
        <v>1083</v>
      </c>
      <c r="B98" s="254" t="s">
        <v>3239</v>
      </c>
      <c r="C98" s="410" t="s">
        <v>304</v>
      </c>
      <c r="D98" s="252">
        <v>12</v>
      </c>
      <c r="E98" s="252">
        <v>0</v>
      </c>
      <c r="F98" s="253">
        <f>D98-E98</f>
        <v>12</v>
      </c>
      <c r="G98" s="235"/>
      <c r="H98" s="319">
        <f>F98*G98</f>
        <v>0</v>
      </c>
    </row>
    <row r="99" spans="1:7" ht="15">
      <c r="A99" s="209"/>
      <c r="B99" s="254"/>
      <c r="C99" s="410"/>
      <c r="D99" s="252"/>
      <c r="E99" s="252"/>
      <c r="F99" s="253"/>
      <c r="G99" s="259"/>
    </row>
    <row r="100" spans="1:8" ht="28.5">
      <c r="A100" s="209" t="s">
        <v>1084</v>
      </c>
      <c r="B100" s="254" t="s">
        <v>3240</v>
      </c>
      <c r="C100" s="410" t="s">
        <v>710</v>
      </c>
      <c r="D100" s="252">
        <v>6</v>
      </c>
      <c r="E100" s="252">
        <v>0</v>
      </c>
      <c r="F100" s="253">
        <f>D100-E100</f>
        <v>6</v>
      </c>
      <c r="G100" s="235"/>
      <c r="H100" s="319">
        <f>F100*G100</f>
        <v>0</v>
      </c>
    </row>
    <row r="101" spans="1:7" ht="15">
      <c r="A101" s="209"/>
      <c r="B101" s="254"/>
      <c r="C101" s="410"/>
      <c r="D101" s="252"/>
      <c r="E101" s="252"/>
      <c r="F101" s="253"/>
      <c r="G101" s="259"/>
    </row>
    <row r="102" spans="1:8" ht="171.75">
      <c r="A102" s="209" t="s">
        <v>1085</v>
      </c>
      <c r="B102" s="254" t="s">
        <v>3241</v>
      </c>
      <c r="C102" s="435" t="s">
        <v>304</v>
      </c>
      <c r="D102" s="252">
        <v>4</v>
      </c>
      <c r="E102" s="252">
        <v>0</v>
      </c>
      <c r="F102" s="253">
        <f>D102-E102</f>
        <v>4</v>
      </c>
      <c r="G102" s="235"/>
      <c r="H102" s="319">
        <f>F102*G102</f>
        <v>0</v>
      </c>
    </row>
    <row r="103" spans="1:7" ht="15">
      <c r="A103" s="209"/>
      <c r="B103" s="254"/>
      <c r="C103" s="435"/>
      <c r="D103" s="252"/>
      <c r="E103" s="252"/>
      <c r="F103" s="253"/>
      <c r="G103" s="259"/>
    </row>
    <row r="104" spans="1:8" ht="43.5">
      <c r="A104" s="209" t="s">
        <v>1086</v>
      </c>
      <c r="B104" s="254" t="s">
        <v>3242</v>
      </c>
      <c r="C104" s="435" t="s">
        <v>304</v>
      </c>
      <c r="D104" s="252">
        <v>20</v>
      </c>
      <c r="E104" s="252"/>
      <c r="F104" s="253">
        <f>D104-E104</f>
        <v>20</v>
      </c>
      <c r="G104" s="235"/>
      <c r="H104" s="319">
        <f>F104*G104</f>
        <v>0</v>
      </c>
    </row>
    <row r="105" spans="1:7" ht="15">
      <c r="A105" s="209"/>
      <c r="B105" s="254"/>
      <c r="C105" s="435"/>
      <c r="D105" s="252"/>
      <c r="E105" s="252"/>
      <c r="F105" s="253"/>
      <c r="G105" s="259"/>
    </row>
    <row r="106" spans="1:8" ht="43.5">
      <c r="A106" s="209" t="s">
        <v>1087</v>
      </c>
      <c r="B106" s="254" t="s">
        <v>3243</v>
      </c>
      <c r="C106" s="435" t="s">
        <v>304</v>
      </c>
      <c r="D106" s="252">
        <v>30</v>
      </c>
      <c r="E106" s="252">
        <v>0</v>
      </c>
      <c r="F106" s="253">
        <f>D106-E106</f>
        <v>30</v>
      </c>
      <c r="G106" s="235"/>
      <c r="H106" s="319">
        <f>F106*G106</f>
        <v>0</v>
      </c>
    </row>
    <row r="107" spans="1:7" ht="15">
      <c r="A107" s="209"/>
      <c r="B107" s="254"/>
      <c r="C107" s="435"/>
      <c r="D107" s="252"/>
      <c r="E107" s="252"/>
      <c r="F107" s="253"/>
      <c r="G107" s="259"/>
    </row>
    <row r="108" spans="1:8" ht="28.5">
      <c r="A108" s="209" t="s">
        <v>1088</v>
      </c>
      <c r="B108" s="254" t="s">
        <v>3244</v>
      </c>
      <c r="C108" s="435" t="s">
        <v>304</v>
      </c>
      <c r="D108" s="252">
        <v>4</v>
      </c>
      <c r="E108" s="252">
        <v>0</v>
      </c>
      <c r="F108" s="253">
        <f>D108-E108</f>
        <v>4</v>
      </c>
      <c r="G108" s="235"/>
      <c r="H108" s="319">
        <f>F108*G108</f>
        <v>0</v>
      </c>
    </row>
    <row r="109" spans="1:7" ht="15">
      <c r="A109" s="209"/>
      <c r="B109" s="254"/>
      <c r="C109" s="435"/>
      <c r="D109" s="252"/>
      <c r="E109" s="252"/>
      <c r="F109" s="253"/>
      <c r="G109" s="259"/>
    </row>
    <row r="110" spans="1:8" ht="28.5">
      <c r="A110" s="209" t="s">
        <v>1089</v>
      </c>
      <c r="B110" s="254" t="s">
        <v>3245</v>
      </c>
      <c r="C110" s="435" t="s">
        <v>304</v>
      </c>
      <c r="D110" s="252">
        <v>4</v>
      </c>
      <c r="E110" s="252">
        <v>4</v>
      </c>
      <c r="F110" s="253">
        <f>D110-E110</f>
        <v>0</v>
      </c>
      <c r="G110" s="235"/>
      <c r="H110" s="319">
        <f>F110*G110</f>
        <v>0</v>
      </c>
    </row>
    <row r="111" spans="1:7" ht="15">
      <c r="A111" s="209"/>
      <c r="B111" s="254"/>
      <c r="C111" s="435"/>
      <c r="D111" s="252"/>
      <c r="E111" s="252"/>
      <c r="F111" s="253"/>
      <c r="G111" s="259"/>
    </row>
    <row r="112" spans="1:8" ht="28.5">
      <c r="A112" s="209" t="s">
        <v>1090</v>
      </c>
      <c r="B112" s="254" t="s">
        <v>1091</v>
      </c>
      <c r="C112" s="435" t="s">
        <v>304</v>
      </c>
      <c r="D112" s="252">
        <v>4</v>
      </c>
      <c r="E112" s="252">
        <v>4</v>
      </c>
      <c r="F112" s="253">
        <f>D112-E112</f>
        <v>0</v>
      </c>
      <c r="G112" s="235"/>
      <c r="H112" s="319">
        <f>F112*G112</f>
        <v>0</v>
      </c>
    </row>
    <row r="113" spans="1:7" ht="15">
      <c r="A113" s="209"/>
      <c r="B113" s="254"/>
      <c r="C113" s="435"/>
      <c r="D113" s="252"/>
      <c r="E113" s="252"/>
      <c r="F113" s="253"/>
      <c r="G113" s="259"/>
    </row>
    <row r="114" spans="1:8" ht="28.5">
      <c r="A114" s="209" t="s">
        <v>1092</v>
      </c>
      <c r="B114" s="254" t="s">
        <v>3246</v>
      </c>
      <c r="C114" s="435" t="s">
        <v>303</v>
      </c>
      <c r="D114" s="252">
        <v>2</v>
      </c>
      <c r="E114" s="252">
        <v>0</v>
      </c>
      <c r="F114" s="253">
        <f>D114-E114</f>
        <v>2</v>
      </c>
      <c r="G114" s="235"/>
      <c r="H114" s="319">
        <f>F114*G114</f>
        <v>0</v>
      </c>
    </row>
    <row r="115" spans="1:7" ht="15">
      <c r="A115" s="209"/>
      <c r="B115" s="254"/>
      <c r="C115" s="435"/>
      <c r="D115" s="252"/>
      <c r="E115" s="252"/>
      <c r="F115" s="253"/>
      <c r="G115" s="259"/>
    </row>
    <row r="116" spans="1:8" ht="28.5">
      <c r="A116" s="209" t="s">
        <v>1093</v>
      </c>
      <c r="B116" s="254" t="s">
        <v>3247</v>
      </c>
      <c r="C116" s="435" t="s">
        <v>65</v>
      </c>
      <c r="D116" s="252">
        <v>4</v>
      </c>
      <c r="E116" s="252">
        <v>0</v>
      </c>
      <c r="F116" s="253">
        <f>D116-E116</f>
        <v>4</v>
      </c>
      <c r="G116" s="235"/>
      <c r="H116" s="319">
        <f>F116*G116</f>
        <v>0</v>
      </c>
    </row>
    <row r="117" spans="1:7" ht="15">
      <c r="A117" s="209"/>
      <c r="B117" s="254"/>
      <c r="C117" s="435"/>
      <c r="D117" s="252"/>
      <c r="E117" s="252"/>
      <c r="F117" s="253"/>
      <c r="G117" s="259"/>
    </row>
    <row r="118" spans="1:8" ht="28.5">
      <c r="A118" s="209" t="s">
        <v>1094</v>
      </c>
      <c r="B118" s="254" t="s">
        <v>3248</v>
      </c>
      <c r="C118" s="435" t="s">
        <v>61</v>
      </c>
      <c r="D118" s="252">
        <v>6</v>
      </c>
      <c r="E118" s="252">
        <v>0</v>
      </c>
      <c r="F118" s="253">
        <f>D118-E118</f>
        <v>6</v>
      </c>
      <c r="G118" s="235"/>
      <c r="H118" s="319">
        <f>F118*G118</f>
        <v>0</v>
      </c>
    </row>
    <row r="119" spans="1:7" ht="15">
      <c r="A119" s="209"/>
      <c r="B119" s="254"/>
      <c r="C119" s="435"/>
      <c r="D119" s="252"/>
      <c r="E119" s="252"/>
      <c r="F119" s="253"/>
      <c r="G119" s="259"/>
    </row>
    <row r="120" spans="1:8" ht="15">
      <c r="A120" s="209" t="s">
        <v>1095</v>
      </c>
      <c r="B120" s="254" t="s">
        <v>3249</v>
      </c>
      <c r="C120" s="435" t="s">
        <v>303</v>
      </c>
      <c r="D120" s="252">
        <v>1</v>
      </c>
      <c r="E120" s="252">
        <v>0</v>
      </c>
      <c r="F120" s="253">
        <f>D120-E120</f>
        <v>1</v>
      </c>
      <c r="G120" s="235"/>
      <c r="H120" s="319">
        <f>F120*G120</f>
        <v>0</v>
      </c>
    </row>
    <row r="121" spans="1:7" ht="15">
      <c r="A121" s="209"/>
      <c r="B121" s="254"/>
      <c r="C121" s="435"/>
      <c r="D121" s="252"/>
      <c r="E121" s="252"/>
      <c r="F121" s="253"/>
      <c r="G121" s="259"/>
    </row>
    <row r="122" spans="1:8" ht="15">
      <c r="A122" s="209" t="s">
        <v>1096</v>
      </c>
      <c r="B122" s="254" t="s">
        <v>3250</v>
      </c>
      <c r="C122" s="435" t="s">
        <v>1097</v>
      </c>
      <c r="D122" s="252">
        <v>4</v>
      </c>
      <c r="E122" s="252">
        <v>4</v>
      </c>
      <c r="F122" s="253">
        <f>D122-E122</f>
        <v>0</v>
      </c>
      <c r="G122" s="235"/>
      <c r="H122" s="319">
        <f>F122*G122</f>
        <v>0</v>
      </c>
    </row>
    <row r="123" spans="1:7" ht="15">
      <c r="A123" s="209"/>
      <c r="B123" s="252"/>
      <c r="C123" s="407"/>
      <c r="D123" s="252"/>
      <c r="E123" s="252"/>
      <c r="F123" s="253"/>
      <c r="G123" s="259"/>
    </row>
    <row r="124" spans="1:8" ht="15">
      <c r="A124" s="209"/>
      <c r="B124" s="719" t="s">
        <v>1098</v>
      </c>
      <c r="C124" s="712"/>
      <c r="D124" s="712"/>
      <c r="E124" s="712"/>
      <c r="F124" s="712"/>
      <c r="G124" s="712"/>
      <c r="H124" s="712"/>
    </row>
    <row r="125" spans="1:7" ht="15">
      <c r="A125" s="209"/>
      <c r="B125" s="252"/>
      <c r="C125" s="407"/>
      <c r="D125" s="252"/>
      <c r="E125" s="252"/>
      <c r="F125" s="253"/>
      <c r="G125" s="251"/>
    </row>
    <row r="126" spans="1:8" ht="28.5">
      <c r="A126" s="209" t="s">
        <v>1099</v>
      </c>
      <c r="B126" s="254" t="s">
        <v>3236</v>
      </c>
      <c r="C126" s="440" t="s">
        <v>304</v>
      </c>
      <c r="D126" s="252">
        <v>1</v>
      </c>
      <c r="E126" s="252">
        <v>1</v>
      </c>
      <c r="F126" s="253">
        <f>D126-E126</f>
        <v>0</v>
      </c>
      <c r="G126" s="235"/>
      <c r="H126" s="319">
        <f>F126*G126</f>
        <v>0</v>
      </c>
    </row>
    <row r="127" spans="1:7" ht="15">
      <c r="A127" s="209"/>
      <c r="B127" s="254"/>
      <c r="C127" s="440"/>
      <c r="D127" s="252"/>
      <c r="E127" s="252"/>
      <c r="F127" s="253"/>
      <c r="G127" s="259"/>
    </row>
    <row r="128" spans="1:8" ht="85.5">
      <c r="A128" s="209" t="s">
        <v>1100</v>
      </c>
      <c r="B128" s="254" t="s">
        <v>3251</v>
      </c>
      <c r="C128" s="407" t="s">
        <v>65</v>
      </c>
      <c r="D128" s="252">
        <v>1</v>
      </c>
      <c r="E128" s="252">
        <v>0</v>
      </c>
      <c r="F128" s="253">
        <f>D128-E128</f>
        <v>1</v>
      </c>
      <c r="G128" s="235"/>
      <c r="H128" s="441">
        <f>F128*G128</f>
        <v>0</v>
      </c>
    </row>
    <row r="129" spans="1:8" ht="15">
      <c r="A129" s="209"/>
      <c r="B129" s="254"/>
      <c r="C129" s="407"/>
      <c r="D129" s="252"/>
      <c r="E129" s="252"/>
      <c r="F129" s="253"/>
      <c r="G129" s="259"/>
      <c r="H129" s="441"/>
    </row>
    <row r="130" spans="1:8" ht="28.5">
      <c r="A130" s="209" t="s">
        <v>1101</v>
      </c>
      <c r="B130" s="254" t="s">
        <v>3252</v>
      </c>
      <c r="C130" s="407"/>
      <c r="D130" s="252">
        <v>15</v>
      </c>
      <c r="E130" s="252">
        <v>15</v>
      </c>
      <c r="F130" s="253">
        <f>D130-E130</f>
        <v>0</v>
      </c>
      <c r="G130" s="235"/>
      <c r="H130" s="441">
        <f>F130*G130</f>
        <v>0</v>
      </c>
    </row>
    <row r="131" spans="1:8" ht="15">
      <c r="A131" s="209"/>
      <c r="B131" s="254"/>
      <c r="C131" s="407"/>
      <c r="D131" s="252"/>
      <c r="E131" s="252"/>
      <c r="F131" s="253"/>
      <c r="G131" s="259"/>
      <c r="H131" s="441"/>
    </row>
    <row r="132" spans="1:8" ht="42.75">
      <c r="A132" s="209" t="s">
        <v>1102</v>
      </c>
      <c r="B132" s="254" t="s">
        <v>3253</v>
      </c>
      <c r="C132" s="407" t="s">
        <v>65</v>
      </c>
      <c r="D132" s="252">
        <v>40</v>
      </c>
      <c r="E132" s="252">
        <v>40</v>
      </c>
      <c r="F132" s="253">
        <f>D132-E132</f>
        <v>0</v>
      </c>
      <c r="G132" s="235"/>
      <c r="H132" s="441">
        <f>F132*G132</f>
        <v>0</v>
      </c>
    </row>
    <row r="133" spans="1:8" ht="15">
      <c r="A133" s="209"/>
      <c r="B133" s="254"/>
      <c r="C133" s="407"/>
      <c r="D133" s="252"/>
      <c r="E133" s="252"/>
      <c r="F133" s="253"/>
      <c r="G133" s="259"/>
      <c r="H133" s="441"/>
    </row>
    <row r="134" spans="1:8" ht="28.5">
      <c r="A134" s="209" t="s">
        <v>1103</v>
      </c>
      <c r="B134" s="254" t="s">
        <v>3254</v>
      </c>
      <c r="C134" s="407" t="s">
        <v>65</v>
      </c>
      <c r="D134" s="252">
        <v>30</v>
      </c>
      <c r="E134" s="252">
        <v>30</v>
      </c>
      <c r="F134" s="253">
        <f>D134-E134</f>
        <v>0</v>
      </c>
      <c r="G134" s="235"/>
      <c r="H134" s="441">
        <f>F134*G134</f>
        <v>0</v>
      </c>
    </row>
    <row r="135" spans="1:8" ht="15">
      <c r="A135" s="209"/>
      <c r="B135" s="254"/>
      <c r="C135" s="407"/>
      <c r="D135" s="252"/>
      <c r="E135" s="252"/>
      <c r="F135" s="253"/>
      <c r="G135" s="259"/>
      <c r="H135" s="441"/>
    </row>
    <row r="136" spans="1:8" ht="28.5">
      <c r="A136" s="209" t="s">
        <v>1104</v>
      </c>
      <c r="B136" s="254" t="s">
        <v>3255</v>
      </c>
      <c r="C136" s="407" t="s">
        <v>96</v>
      </c>
      <c r="D136" s="252">
        <v>7</v>
      </c>
      <c r="E136" s="252">
        <v>7</v>
      </c>
      <c r="F136" s="253">
        <f>D136-E136</f>
        <v>0</v>
      </c>
      <c r="G136" s="235"/>
      <c r="H136" s="441">
        <f>F136*G136</f>
        <v>0</v>
      </c>
    </row>
    <row r="137" spans="1:8" ht="15">
      <c r="A137" s="209"/>
      <c r="B137" s="254"/>
      <c r="C137" s="407"/>
      <c r="D137" s="252"/>
      <c r="E137" s="252"/>
      <c r="F137" s="253"/>
      <c r="G137" s="259"/>
      <c r="H137" s="441"/>
    </row>
    <row r="138" spans="1:8" ht="42.75">
      <c r="A138" s="209" t="s">
        <v>1105</v>
      </c>
      <c r="B138" s="254" t="s">
        <v>3256</v>
      </c>
      <c r="C138" s="407" t="s">
        <v>65</v>
      </c>
      <c r="D138" s="252">
        <v>1</v>
      </c>
      <c r="E138" s="252">
        <v>0</v>
      </c>
      <c r="F138" s="253">
        <f>D138-E138</f>
        <v>1</v>
      </c>
      <c r="G138" s="235"/>
      <c r="H138" s="441">
        <f>F138*G138</f>
        <v>0</v>
      </c>
    </row>
    <row r="139" spans="1:8" ht="15">
      <c r="A139" s="209"/>
      <c r="B139" s="254"/>
      <c r="C139" s="407"/>
      <c r="D139" s="252"/>
      <c r="E139" s="252"/>
      <c r="F139" s="253"/>
      <c r="G139" s="259"/>
      <c r="H139" s="441"/>
    </row>
    <row r="140" spans="1:8" ht="42.75">
      <c r="A140" s="209" t="s">
        <v>1106</v>
      </c>
      <c r="B140" s="254" t="s">
        <v>3257</v>
      </c>
      <c r="C140" s="407" t="s">
        <v>61</v>
      </c>
      <c r="D140" s="252">
        <v>10.6</v>
      </c>
      <c r="E140" s="252">
        <v>0</v>
      </c>
      <c r="F140" s="253">
        <f>D140-E140</f>
        <v>10.6</v>
      </c>
      <c r="G140" s="235"/>
      <c r="H140" s="441">
        <f>F140*G140</f>
        <v>0</v>
      </c>
    </row>
    <row r="141" spans="1:8" ht="15">
      <c r="A141" s="209"/>
      <c r="B141" s="254"/>
      <c r="C141" s="407"/>
      <c r="D141" s="252"/>
      <c r="E141" s="252"/>
      <c r="F141" s="253"/>
      <c r="G141" s="259"/>
      <c r="H141" s="441"/>
    </row>
    <row r="142" spans="1:8" ht="15">
      <c r="A142" s="209" t="s">
        <v>1107</v>
      </c>
      <c r="B142" s="254" t="s">
        <v>3258</v>
      </c>
      <c r="C142" s="407" t="s">
        <v>303</v>
      </c>
      <c r="D142" s="252">
        <v>5</v>
      </c>
      <c r="E142" s="252">
        <v>5</v>
      </c>
      <c r="F142" s="253">
        <f>D142-E142</f>
        <v>0</v>
      </c>
      <c r="G142" s="235"/>
      <c r="H142" s="441">
        <f>F142*G142</f>
        <v>0</v>
      </c>
    </row>
    <row r="143" spans="1:7" ht="15">
      <c r="A143" s="209"/>
      <c r="G143" s="223"/>
    </row>
    <row r="144" spans="1:8" ht="15">
      <c r="A144" s="209"/>
      <c r="B144" s="187" t="s">
        <v>1108</v>
      </c>
      <c r="G144" s="223"/>
      <c r="H144" s="399">
        <f>SUM(H92:H143)</f>
        <v>0</v>
      </c>
    </row>
    <row r="145" spans="1:7" ht="15">
      <c r="A145" s="209"/>
      <c r="G145" s="223"/>
    </row>
    <row r="146" spans="1:7" ht="15">
      <c r="A146" s="209"/>
      <c r="G146" s="223"/>
    </row>
    <row r="147" spans="1:8" ht="15">
      <c r="A147" s="415" t="s">
        <v>1038</v>
      </c>
      <c r="B147" s="400" t="s">
        <v>1039</v>
      </c>
      <c r="C147" s="438"/>
      <c r="D147" s="423"/>
      <c r="E147" s="423"/>
      <c r="F147" s="420"/>
      <c r="G147" s="419"/>
      <c r="H147" s="333"/>
    </row>
    <row r="148" spans="1:7" ht="15">
      <c r="A148" s="209"/>
      <c r="G148" s="223"/>
    </row>
    <row r="149" spans="1:7" ht="15">
      <c r="A149" s="209"/>
      <c r="B149" s="262" t="s">
        <v>1109</v>
      </c>
      <c r="C149" s="435"/>
      <c r="D149" s="252"/>
      <c r="E149" s="252"/>
      <c r="F149" s="253"/>
      <c r="G149" s="251"/>
    </row>
    <row r="150" spans="1:7" ht="15">
      <c r="A150" s="209"/>
      <c r="B150" s="262"/>
      <c r="C150" s="435"/>
      <c r="D150" s="252"/>
      <c r="E150" s="252"/>
      <c r="F150" s="253"/>
      <c r="G150" s="251"/>
    </row>
    <row r="151" spans="1:8" ht="128.25">
      <c r="A151" s="209" t="s">
        <v>1110</v>
      </c>
      <c r="B151" s="256" t="s">
        <v>3259</v>
      </c>
      <c r="C151" s="435" t="s">
        <v>96</v>
      </c>
      <c r="D151" s="252">
        <v>2</v>
      </c>
      <c r="E151" s="252">
        <v>0</v>
      </c>
      <c r="F151" s="253">
        <f>D151-E151</f>
        <v>2</v>
      </c>
      <c r="G151" s="235"/>
      <c r="H151" s="319">
        <f>F151*G151</f>
        <v>0</v>
      </c>
    </row>
    <row r="152" spans="1:7" ht="15">
      <c r="A152" s="209"/>
      <c r="B152" s="256"/>
      <c r="C152" s="435"/>
      <c r="D152" s="252"/>
      <c r="E152" s="252"/>
      <c r="F152" s="253"/>
      <c r="G152" s="259"/>
    </row>
    <row r="153" spans="1:8" ht="128.25">
      <c r="A153" s="209" t="s">
        <v>1111</v>
      </c>
      <c r="B153" s="256" t="s">
        <v>3260</v>
      </c>
      <c r="C153" s="435" t="s">
        <v>96</v>
      </c>
      <c r="D153" s="252">
        <v>7</v>
      </c>
      <c r="E153" s="252">
        <v>0</v>
      </c>
      <c r="F153" s="253">
        <f>D153-E153</f>
        <v>7</v>
      </c>
      <c r="G153" s="235"/>
      <c r="H153" s="319">
        <f>F153*G153</f>
        <v>0</v>
      </c>
    </row>
    <row r="154" spans="1:7" ht="15">
      <c r="A154" s="209"/>
      <c r="B154" s="256"/>
      <c r="C154" s="435"/>
      <c r="D154" s="252"/>
      <c r="E154" s="252"/>
      <c r="F154" s="253"/>
      <c r="G154" s="259"/>
    </row>
    <row r="155" spans="1:8" ht="71.25">
      <c r="A155" s="209" t="s">
        <v>1112</v>
      </c>
      <c r="B155" s="256" t="s">
        <v>3261</v>
      </c>
      <c r="C155" s="435" t="s">
        <v>96</v>
      </c>
      <c r="D155" s="252">
        <v>9</v>
      </c>
      <c r="E155" s="252">
        <v>0</v>
      </c>
      <c r="F155" s="253">
        <f>D155-E155</f>
        <v>9</v>
      </c>
      <c r="G155" s="235"/>
      <c r="H155" s="319">
        <f>F155*G155</f>
        <v>0</v>
      </c>
    </row>
    <row r="156" spans="1:7" ht="15">
      <c r="A156" s="209"/>
      <c r="B156" s="256"/>
      <c r="C156" s="435"/>
      <c r="D156" s="252"/>
      <c r="E156" s="252"/>
      <c r="F156" s="253"/>
      <c r="G156" s="259"/>
    </row>
    <row r="157" spans="1:8" ht="28.5">
      <c r="A157" s="209" t="s">
        <v>1113</v>
      </c>
      <c r="B157" s="256" t="s">
        <v>3262</v>
      </c>
      <c r="C157" s="435" t="s">
        <v>96</v>
      </c>
      <c r="D157" s="252">
        <v>9</v>
      </c>
      <c r="E157" s="252">
        <v>9</v>
      </c>
      <c r="F157" s="253">
        <f>D157-E157</f>
        <v>0</v>
      </c>
      <c r="G157" s="235"/>
      <c r="H157" s="319">
        <f>F157*G157</f>
        <v>0</v>
      </c>
    </row>
    <row r="158" spans="1:7" ht="15">
      <c r="A158" s="209"/>
      <c r="B158" s="256"/>
      <c r="C158" s="435"/>
      <c r="D158" s="252"/>
      <c r="E158" s="252"/>
      <c r="F158" s="253"/>
      <c r="G158" s="259"/>
    </row>
    <row r="159" spans="1:8" ht="42.75">
      <c r="A159" s="209" t="s">
        <v>1114</v>
      </c>
      <c r="B159" s="256" t="s">
        <v>3263</v>
      </c>
      <c r="C159" s="435" t="s">
        <v>96</v>
      </c>
      <c r="D159" s="252">
        <v>9</v>
      </c>
      <c r="E159" s="252">
        <v>9</v>
      </c>
      <c r="F159" s="253">
        <f>D159-E159</f>
        <v>0</v>
      </c>
      <c r="G159" s="235"/>
      <c r="H159" s="319">
        <f>F159*G159</f>
        <v>0</v>
      </c>
    </row>
    <row r="160" spans="1:7" ht="15">
      <c r="A160" s="209"/>
      <c r="B160" s="252"/>
      <c r="C160" s="435"/>
      <c r="D160" s="252"/>
      <c r="E160" s="252"/>
      <c r="F160" s="253"/>
      <c r="G160" s="259"/>
    </row>
    <row r="161" spans="1:7" ht="15">
      <c r="A161" s="209"/>
      <c r="B161" s="262" t="s">
        <v>1115</v>
      </c>
      <c r="C161" s="435"/>
      <c r="D161" s="252"/>
      <c r="E161" s="252"/>
      <c r="F161" s="253"/>
      <c r="G161" s="259"/>
    </row>
    <row r="162" spans="1:7" ht="15">
      <c r="A162" s="209"/>
      <c r="B162" s="262"/>
      <c r="C162" s="435"/>
      <c r="D162" s="252"/>
      <c r="E162" s="252"/>
      <c r="F162" s="253"/>
      <c r="G162" s="259"/>
    </row>
    <row r="163" spans="1:8" ht="45">
      <c r="A163" s="209" t="s">
        <v>1116</v>
      </c>
      <c r="B163" s="265" t="s">
        <v>3265</v>
      </c>
      <c r="C163" s="435" t="s">
        <v>304</v>
      </c>
      <c r="D163" s="252">
        <v>400</v>
      </c>
      <c r="E163" s="252">
        <v>400</v>
      </c>
      <c r="F163" s="253">
        <f>D163-E163</f>
        <v>0</v>
      </c>
      <c r="G163" s="235"/>
      <c r="H163" s="319">
        <f>F163*G163</f>
        <v>0</v>
      </c>
    </row>
    <row r="164" spans="1:7" ht="15">
      <c r="A164" s="209"/>
      <c r="B164" s="265"/>
      <c r="C164" s="435"/>
      <c r="D164" s="252"/>
      <c r="E164" s="252"/>
      <c r="F164" s="253"/>
      <c r="G164" s="235"/>
    </row>
    <row r="165" spans="1:8" ht="45">
      <c r="A165" s="209" t="s">
        <v>1117</v>
      </c>
      <c r="B165" s="260" t="s">
        <v>3266</v>
      </c>
      <c r="C165" s="435" t="s">
        <v>304</v>
      </c>
      <c r="D165" s="252">
        <v>700</v>
      </c>
      <c r="E165" s="252">
        <v>700</v>
      </c>
      <c r="F165" s="253">
        <f>D165-E165</f>
        <v>0</v>
      </c>
      <c r="G165" s="235"/>
      <c r="H165" s="319">
        <f>F165*G165</f>
        <v>0</v>
      </c>
    </row>
    <row r="166" spans="1:7" ht="15">
      <c r="A166" s="209"/>
      <c r="B166" s="260"/>
      <c r="C166" s="435"/>
      <c r="D166" s="252"/>
      <c r="E166" s="252"/>
      <c r="F166" s="253"/>
      <c r="G166" s="259"/>
    </row>
    <row r="167" spans="1:8" ht="16.5">
      <c r="A167" s="209" t="s">
        <v>1118</v>
      </c>
      <c r="B167" s="260" t="s">
        <v>1119</v>
      </c>
      <c r="C167" s="435" t="s">
        <v>304</v>
      </c>
      <c r="D167" s="252">
        <v>8</v>
      </c>
      <c r="E167" s="252">
        <v>8</v>
      </c>
      <c r="F167" s="253">
        <f>D167-E167</f>
        <v>0</v>
      </c>
      <c r="G167" s="235"/>
      <c r="H167" s="319">
        <f>F167*G167</f>
        <v>0</v>
      </c>
    </row>
    <row r="168" spans="1:7" ht="15">
      <c r="A168" s="209"/>
      <c r="B168" s="260"/>
      <c r="C168" s="435"/>
      <c r="D168" s="252"/>
      <c r="E168" s="252"/>
      <c r="F168" s="253"/>
      <c r="G168" s="259"/>
    </row>
    <row r="169" spans="1:8" ht="28.5">
      <c r="A169" s="209" t="s">
        <v>1120</v>
      </c>
      <c r="B169" s="256" t="s">
        <v>3267</v>
      </c>
      <c r="C169" s="435" t="s">
        <v>96</v>
      </c>
      <c r="D169" s="252">
        <v>4</v>
      </c>
      <c r="E169" s="252">
        <v>4</v>
      </c>
      <c r="F169" s="253">
        <f>D169-E169</f>
        <v>0</v>
      </c>
      <c r="G169" s="235"/>
      <c r="H169" s="319">
        <f>F169*G169</f>
        <v>0</v>
      </c>
    </row>
    <row r="170" spans="1:7" ht="15">
      <c r="A170" s="209"/>
      <c r="B170" s="256"/>
      <c r="C170" s="435"/>
      <c r="D170" s="252"/>
      <c r="E170" s="252"/>
      <c r="F170" s="253"/>
      <c r="G170" s="259"/>
    </row>
    <row r="171" spans="1:8" ht="28.5">
      <c r="A171" s="209" t="s">
        <v>1121</v>
      </c>
      <c r="B171" s="256" t="s">
        <v>3268</v>
      </c>
      <c r="C171" s="435" t="s">
        <v>96</v>
      </c>
      <c r="D171" s="252">
        <v>25</v>
      </c>
      <c r="E171" s="252">
        <v>25</v>
      </c>
      <c r="F171" s="253">
        <f>D171-E171</f>
        <v>0</v>
      </c>
      <c r="G171" s="235"/>
      <c r="H171" s="319">
        <f>F171*G171</f>
        <v>0</v>
      </c>
    </row>
    <row r="172" spans="1:7" ht="15">
      <c r="A172" s="209"/>
      <c r="B172" s="256"/>
      <c r="C172" s="435"/>
      <c r="D172" s="252"/>
      <c r="E172" s="252"/>
      <c r="F172" s="253"/>
      <c r="G172" s="259"/>
    </row>
    <row r="173" spans="1:8" ht="42.75">
      <c r="A173" s="209" t="s">
        <v>1122</v>
      </c>
      <c r="B173" s="256" t="s">
        <v>3269</v>
      </c>
      <c r="C173" s="435" t="s">
        <v>304</v>
      </c>
      <c r="D173" s="252">
        <v>5</v>
      </c>
      <c r="E173" s="252">
        <v>5</v>
      </c>
      <c r="F173" s="253">
        <f>D173-E173</f>
        <v>0</v>
      </c>
      <c r="G173" s="235"/>
      <c r="H173" s="319">
        <f>F173*G173</f>
        <v>0</v>
      </c>
    </row>
    <row r="174" spans="1:7" ht="15">
      <c r="A174" s="209"/>
      <c r="B174" s="256"/>
      <c r="C174" s="435"/>
      <c r="D174" s="252"/>
      <c r="E174" s="252"/>
      <c r="F174" s="253"/>
      <c r="G174" s="259"/>
    </row>
    <row r="175" spans="1:8" ht="15">
      <c r="A175" s="209" t="s">
        <v>1123</v>
      </c>
      <c r="B175" s="265" t="s">
        <v>3270</v>
      </c>
      <c r="C175" s="435" t="s">
        <v>96</v>
      </c>
      <c r="D175" s="252">
        <v>8</v>
      </c>
      <c r="E175" s="252">
        <v>8</v>
      </c>
      <c r="F175" s="253">
        <f>D175-E175</f>
        <v>0</v>
      </c>
      <c r="G175" s="235"/>
      <c r="H175" s="319">
        <f>F175*G175</f>
        <v>0</v>
      </c>
    </row>
    <row r="176" spans="1:7" ht="15">
      <c r="A176" s="209"/>
      <c r="B176" s="265"/>
      <c r="C176" s="435"/>
      <c r="D176" s="252"/>
      <c r="E176" s="252"/>
      <c r="F176" s="253"/>
      <c r="G176" s="266"/>
    </row>
    <row r="177" spans="1:8" ht="15">
      <c r="A177" s="209" t="s">
        <v>1124</v>
      </c>
      <c r="B177" s="265" t="s">
        <v>3271</v>
      </c>
      <c r="C177" s="435" t="s">
        <v>96</v>
      </c>
      <c r="D177" s="252">
        <v>2</v>
      </c>
      <c r="E177" s="252">
        <v>2</v>
      </c>
      <c r="F177" s="253">
        <f>D177-E177</f>
        <v>0</v>
      </c>
      <c r="G177" s="235"/>
      <c r="H177" s="319">
        <f>F177*G177</f>
        <v>0</v>
      </c>
    </row>
    <row r="178" spans="1:7" ht="15">
      <c r="A178" s="209"/>
      <c r="B178" s="265"/>
      <c r="C178" s="435"/>
      <c r="D178" s="252"/>
      <c r="E178" s="252"/>
      <c r="F178" s="253"/>
      <c r="G178" s="266"/>
    </row>
    <row r="179" spans="1:8" ht="15">
      <c r="A179" s="209" t="s">
        <v>1125</v>
      </c>
      <c r="B179" s="265" t="s">
        <v>3272</v>
      </c>
      <c r="C179" s="435" t="s">
        <v>303</v>
      </c>
      <c r="D179" s="252">
        <v>1</v>
      </c>
      <c r="E179" s="252">
        <v>1</v>
      </c>
      <c r="F179" s="253">
        <f>D179-E179</f>
        <v>0</v>
      </c>
      <c r="G179" s="235"/>
      <c r="H179" s="319">
        <f>F179*G179</f>
        <v>0</v>
      </c>
    </row>
    <row r="180" spans="1:7" ht="15">
      <c r="A180" s="209"/>
      <c r="B180" s="252"/>
      <c r="C180" s="435"/>
      <c r="D180" s="252"/>
      <c r="E180" s="252"/>
      <c r="F180" s="253"/>
      <c r="G180" s="266"/>
    </row>
    <row r="181" spans="1:7" ht="15">
      <c r="A181" s="209"/>
      <c r="B181" s="262" t="s">
        <v>1127</v>
      </c>
      <c r="C181" s="435"/>
      <c r="D181" s="252"/>
      <c r="E181" s="252"/>
      <c r="F181" s="253"/>
      <c r="G181" s="259"/>
    </row>
    <row r="182" spans="1:7" ht="15">
      <c r="A182" s="209"/>
      <c r="B182" s="262"/>
      <c r="C182" s="435"/>
      <c r="D182" s="252"/>
      <c r="E182" s="252"/>
      <c r="F182" s="253"/>
      <c r="G182" s="259"/>
    </row>
    <row r="183" spans="1:8" ht="242.25">
      <c r="A183" s="209" t="s">
        <v>1128</v>
      </c>
      <c r="B183" s="256" t="s">
        <v>3274</v>
      </c>
      <c r="C183" s="435" t="s">
        <v>96</v>
      </c>
      <c r="D183" s="252">
        <v>8</v>
      </c>
      <c r="E183" s="252"/>
      <c r="F183" s="253">
        <f>D183-E183</f>
        <v>8</v>
      </c>
      <c r="G183" s="235"/>
      <c r="H183" s="319">
        <f>F183*G183</f>
        <v>0</v>
      </c>
    </row>
    <row r="184" spans="1:7" ht="15">
      <c r="A184" s="209"/>
      <c r="B184" s="256"/>
      <c r="C184" s="435"/>
      <c r="D184" s="252"/>
      <c r="E184" s="252"/>
      <c r="F184" s="253"/>
      <c r="G184" s="259"/>
    </row>
    <row r="185" spans="1:8" ht="242.25">
      <c r="A185" s="209" t="s">
        <v>1129</v>
      </c>
      <c r="B185" s="256" t="s">
        <v>3273</v>
      </c>
      <c r="C185" s="435" t="s">
        <v>96</v>
      </c>
      <c r="D185" s="252">
        <v>2</v>
      </c>
      <c r="E185" s="252"/>
      <c r="F185" s="253">
        <f>D185-E185</f>
        <v>2</v>
      </c>
      <c r="G185" s="235"/>
      <c r="H185" s="319">
        <f>F185*G185</f>
        <v>0</v>
      </c>
    </row>
    <row r="186" spans="1:7" ht="15">
      <c r="A186" s="209"/>
      <c r="B186" s="256"/>
      <c r="C186" s="435"/>
      <c r="D186" s="252"/>
      <c r="E186" s="252"/>
      <c r="F186" s="253"/>
      <c r="G186" s="259"/>
    </row>
    <row r="187" spans="1:8" ht="71.25">
      <c r="A187" s="209" t="s">
        <v>1130</v>
      </c>
      <c r="B187" s="256" t="s">
        <v>3275</v>
      </c>
      <c r="C187" s="435" t="s">
        <v>96</v>
      </c>
      <c r="D187" s="252">
        <v>6</v>
      </c>
      <c r="E187" s="252">
        <v>0</v>
      </c>
      <c r="F187" s="253">
        <f>D187-E187</f>
        <v>6</v>
      </c>
      <c r="G187" s="235"/>
      <c r="H187" s="319">
        <f>F187*G187</f>
        <v>0</v>
      </c>
    </row>
    <row r="188" spans="1:8" ht="71.25">
      <c r="A188" s="209"/>
      <c r="B188" s="256" t="s">
        <v>3276</v>
      </c>
      <c r="C188" s="435" t="s">
        <v>96</v>
      </c>
      <c r="D188" s="252">
        <v>3</v>
      </c>
      <c r="E188" s="252"/>
      <c r="F188" s="253">
        <f>D188-E188</f>
        <v>3</v>
      </c>
      <c r="G188" s="235"/>
      <c r="H188" s="319">
        <f>F188*G188</f>
        <v>0</v>
      </c>
    </row>
    <row r="189" spans="1:7" ht="15">
      <c r="A189" s="209"/>
      <c r="B189" s="256"/>
      <c r="C189" s="435"/>
      <c r="D189" s="252"/>
      <c r="E189" s="252"/>
      <c r="F189" s="253"/>
      <c r="G189" s="259"/>
    </row>
    <row r="190" spans="1:8" ht="28.5">
      <c r="A190" s="209" t="s">
        <v>1131</v>
      </c>
      <c r="B190" s="256" t="s">
        <v>3277</v>
      </c>
      <c r="C190" s="435" t="s">
        <v>96</v>
      </c>
      <c r="D190" s="252">
        <v>1</v>
      </c>
      <c r="E190" s="252">
        <v>1</v>
      </c>
      <c r="F190" s="253">
        <f>D190-E190</f>
        <v>0</v>
      </c>
      <c r="G190" s="235"/>
      <c r="H190" s="319">
        <f>F190*G190</f>
        <v>0</v>
      </c>
    </row>
    <row r="191" spans="1:7" ht="15">
      <c r="A191" s="209"/>
      <c r="B191" s="256"/>
      <c r="C191" s="435"/>
      <c r="D191" s="252"/>
      <c r="E191" s="252"/>
      <c r="F191" s="253"/>
      <c r="G191" s="259"/>
    </row>
    <row r="192" spans="1:8" ht="15">
      <c r="A192" s="209" t="s">
        <v>1132</v>
      </c>
      <c r="B192" s="265" t="s">
        <v>3272</v>
      </c>
      <c r="C192" s="435" t="s">
        <v>303</v>
      </c>
      <c r="D192" s="252">
        <v>1</v>
      </c>
      <c r="E192" s="252">
        <v>0</v>
      </c>
      <c r="F192" s="253">
        <f>D192-E192</f>
        <v>1</v>
      </c>
      <c r="G192" s="235"/>
      <c r="H192" s="319">
        <f>F192*G192</f>
        <v>0</v>
      </c>
    </row>
    <row r="193" spans="1:7" ht="15">
      <c r="A193" s="209"/>
      <c r="B193" s="252"/>
      <c r="C193" s="435"/>
      <c r="D193" s="252"/>
      <c r="E193" s="252"/>
      <c r="F193" s="253"/>
      <c r="G193" s="266"/>
    </row>
    <row r="194" spans="1:7" ht="15">
      <c r="A194" s="209"/>
      <c r="B194" s="262" t="s">
        <v>1133</v>
      </c>
      <c r="C194" s="435"/>
      <c r="D194" s="252"/>
      <c r="E194" s="252"/>
      <c r="F194" s="253"/>
      <c r="G194" s="259"/>
    </row>
    <row r="195" spans="1:7" ht="15">
      <c r="A195" s="209"/>
      <c r="B195" s="262"/>
      <c r="C195" s="435"/>
      <c r="D195" s="252"/>
      <c r="E195" s="252"/>
      <c r="F195" s="253"/>
      <c r="G195" s="259"/>
    </row>
    <row r="196" spans="1:8" ht="28.5">
      <c r="A196" s="209" t="s">
        <v>1134</v>
      </c>
      <c r="B196" s="260" t="s">
        <v>3278</v>
      </c>
      <c r="C196" s="435" t="s">
        <v>96</v>
      </c>
      <c r="D196" s="252">
        <v>1</v>
      </c>
      <c r="E196" s="252"/>
      <c r="F196" s="253">
        <f>D196-E196</f>
        <v>1</v>
      </c>
      <c r="G196" s="235"/>
      <c r="H196" s="319">
        <f>F196*G196</f>
        <v>0</v>
      </c>
    </row>
    <row r="197" spans="1:7" ht="15">
      <c r="A197" s="209"/>
      <c r="B197" s="260"/>
      <c r="C197" s="435"/>
      <c r="D197" s="252"/>
      <c r="E197" s="252"/>
      <c r="F197" s="253"/>
      <c r="G197" s="266"/>
    </row>
    <row r="198" spans="1:8" ht="15">
      <c r="A198" s="209" t="s">
        <v>1136</v>
      </c>
      <c r="B198" s="261" t="s">
        <v>3279</v>
      </c>
      <c r="C198" s="435" t="s">
        <v>96</v>
      </c>
      <c r="D198" s="252">
        <v>1</v>
      </c>
      <c r="E198" s="252"/>
      <c r="F198" s="253">
        <f>D198-E198</f>
        <v>1</v>
      </c>
      <c r="G198" s="235"/>
      <c r="H198" s="319">
        <f>F198*G198</f>
        <v>0</v>
      </c>
    </row>
    <row r="199" spans="1:7" ht="15">
      <c r="A199" s="209"/>
      <c r="B199" s="261"/>
      <c r="C199" s="435"/>
      <c r="D199" s="252"/>
      <c r="E199" s="252"/>
      <c r="F199" s="253"/>
      <c r="G199" s="266"/>
    </row>
    <row r="200" spans="1:8" ht="15">
      <c r="A200" s="209" t="s">
        <v>1137</v>
      </c>
      <c r="B200" s="260" t="s">
        <v>3280</v>
      </c>
      <c r="C200" s="435" t="s">
        <v>1055</v>
      </c>
      <c r="D200" s="252">
        <v>24</v>
      </c>
      <c r="E200" s="252"/>
      <c r="F200" s="253">
        <f>D200-E200</f>
        <v>24</v>
      </c>
      <c r="G200" s="235"/>
      <c r="H200" s="319">
        <f>F200*G200</f>
        <v>0</v>
      </c>
    </row>
    <row r="201" spans="1:7" ht="15">
      <c r="A201" s="209"/>
      <c r="B201" s="260"/>
      <c r="C201" s="435"/>
      <c r="D201" s="252"/>
      <c r="E201" s="252"/>
      <c r="F201" s="253"/>
      <c r="G201" s="266"/>
    </row>
    <row r="202" spans="1:8" ht="28.5">
      <c r="A202" s="209" t="s">
        <v>1139</v>
      </c>
      <c r="B202" s="260" t="s">
        <v>3281</v>
      </c>
      <c r="C202" s="435" t="s">
        <v>303</v>
      </c>
      <c r="D202" s="252">
        <v>1</v>
      </c>
      <c r="E202" s="252"/>
      <c r="F202" s="253">
        <f>D202-E202</f>
        <v>1</v>
      </c>
      <c r="G202" s="235"/>
      <c r="H202" s="319">
        <f>F202*G202</f>
        <v>0</v>
      </c>
    </row>
    <row r="203" spans="1:7" ht="15">
      <c r="A203" s="209"/>
      <c r="B203" s="260"/>
      <c r="C203" s="435"/>
      <c r="D203" s="252"/>
      <c r="E203" s="252"/>
      <c r="F203" s="253"/>
      <c r="G203" s="259"/>
    </row>
    <row r="204" spans="1:8" ht="28.5">
      <c r="A204" s="209" t="s">
        <v>1140</v>
      </c>
      <c r="B204" s="260" t="s">
        <v>3282</v>
      </c>
      <c r="C204" s="435" t="s">
        <v>1055</v>
      </c>
      <c r="D204" s="252">
        <v>40</v>
      </c>
      <c r="E204" s="252">
        <v>0</v>
      </c>
      <c r="F204" s="253">
        <f>D204-E204</f>
        <v>40</v>
      </c>
      <c r="G204" s="235"/>
      <c r="H204" s="319">
        <f>F204*G204</f>
        <v>0</v>
      </c>
    </row>
    <row r="205" spans="1:7" ht="15">
      <c r="A205" s="209"/>
      <c r="B205" s="261"/>
      <c r="C205" s="435"/>
      <c r="D205" s="252"/>
      <c r="E205" s="252"/>
      <c r="F205" s="253"/>
      <c r="G205" s="259"/>
    </row>
    <row r="206" spans="1:8" ht="15">
      <c r="A206" s="209"/>
      <c r="B206" s="262" t="s">
        <v>1141</v>
      </c>
      <c r="C206" s="435"/>
      <c r="D206" s="252"/>
      <c r="E206" s="252"/>
      <c r="F206" s="253"/>
      <c r="G206" s="266"/>
      <c r="H206" s="430">
        <f>SUM(H151:H205)</f>
        <v>0</v>
      </c>
    </row>
    <row r="207" spans="1:7" ht="15">
      <c r="A207" s="209"/>
      <c r="G207" s="223"/>
    </row>
    <row r="208" spans="1:7" ht="15">
      <c r="A208" s="209"/>
      <c r="G208" s="223"/>
    </row>
    <row r="209" spans="1:8" ht="15">
      <c r="A209" s="415" t="s">
        <v>1040</v>
      </c>
      <c r="B209" s="400" t="s">
        <v>1041</v>
      </c>
      <c r="C209" s="438"/>
      <c r="D209" s="423"/>
      <c r="E209" s="423"/>
      <c r="F209" s="420"/>
      <c r="G209" s="419"/>
      <c r="H209" s="333"/>
    </row>
    <row r="210" spans="1:7" ht="15">
      <c r="A210" s="209"/>
      <c r="G210" s="223"/>
    </row>
    <row r="211" spans="1:7" ht="57.75">
      <c r="A211" s="209"/>
      <c r="B211" s="442" t="s">
        <v>3283</v>
      </c>
      <c r="G211" s="223"/>
    </row>
    <row r="212" spans="1:8" ht="15">
      <c r="A212" s="209"/>
      <c r="G212" s="223"/>
      <c r="H212" s="431"/>
    </row>
    <row r="213" spans="1:7" ht="15">
      <c r="A213" s="209"/>
      <c r="B213" s="262" t="s">
        <v>1142</v>
      </c>
      <c r="C213" s="435"/>
      <c r="D213" s="252"/>
      <c r="E213" s="252"/>
      <c r="F213" s="253"/>
      <c r="G213" s="251"/>
    </row>
    <row r="214" spans="1:7" ht="15">
      <c r="A214" s="209"/>
      <c r="B214" s="262"/>
      <c r="C214" s="435"/>
      <c r="D214" s="252"/>
      <c r="E214" s="252"/>
      <c r="F214" s="253"/>
      <c r="G214" s="251"/>
    </row>
    <row r="215" spans="1:8" ht="114">
      <c r="A215" s="209" t="s">
        <v>1143</v>
      </c>
      <c r="B215" s="256" t="s">
        <v>3284</v>
      </c>
      <c r="C215" s="435" t="s">
        <v>96</v>
      </c>
      <c r="D215" s="252">
        <v>1</v>
      </c>
      <c r="E215" s="252">
        <v>1</v>
      </c>
      <c r="F215" s="253">
        <f>D215-E215</f>
        <v>0</v>
      </c>
      <c r="G215" s="235"/>
      <c r="H215" s="319">
        <f>F215*G215</f>
        <v>0</v>
      </c>
    </row>
    <row r="216" spans="1:7" ht="15">
      <c r="A216" s="209"/>
      <c r="B216" s="256"/>
      <c r="C216" s="435"/>
      <c r="D216" s="252"/>
      <c r="E216" s="252"/>
      <c r="F216" s="253"/>
      <c r="G216" s="259"/>
    </row>
    <row r="217" spans="1:8" ht="15">
      <c r="A217" s="209" t="s">
        <v>1144</v>
      </c>
      <c r="B217" s="260" t="s">
        <v>3285</v>
      </c>
      <c r="C217" s="435" t="s">
        <v>96</v>
      </c>
      <c r="D217" s="252">
        <v>1</v>
      </c>
      <c r="E217" s="252">
        <v>1</v>
      </c>
      <c r="F217" s="253">
        <f>D217-E217</f>
        <v>0</v>
      </c>
      <c r="G217" s="235"/>
      <c r="H217" s="319">
        <f>F217*G217</f>
        <v>0</v>
      </c>
    </row>
    <row r="218" spans="1:7" ht="15">
      <c r="A218" s="209"/>
      <c r="B218" s="260"/>
      <c r="C218" s="435"/>
      <c r="D218" s="252"/>
      <c r="E218" s="252"/>
      <c r="F218" s="253"/>
      <c r="G218" s="259"/>
    </row>
    <row r="219" spans="1:8" ht="15">
      <c r="A219" s="209" t="s">
        <v>1145</v>
      </c>
      <c r="B219" s="256" t="s">
        <v>3286</v>
      </c>
      <c r="C219" s="435" t="s">
        <v>96</v>
      </c>
      <c r="D219" s="252">
        <v>3</v>
      </c>
      <c r="E219" s="252">
        <v>3</v>
      </c>
      <c r="F219" s="253">
        <f>D219-E219</f>
        <v>0</v>
      </c>
      <c r="G219" s="235"/>
      <c r="H219" s="319">
        <f>F219*G219</f>
        <v>0</v>
      </c>
    </row>
    <row r="220" spans="1:7" ht="15">
      <c r="A220" s="209"/>
      <c r="B220" s="256"/>
      <c r="C220" s="435"/>
      <c r="D220" s="252"/>
      <c r="E220" s="252"/>
      <c r="F220" s="253"/>
      <c r="G220" s="259"/>
    </row>
    <row r="221" spans="1:8" ht="42.75">
      <c r="A221" s="209" t="s">
        <v>1147</v>
      </c>
      <c r="B221" s="256" t="s">
        <v>3287</v>
      </c>
      <c r="C221" s="435" t="s">
        <v>96</v>
      </c>
      <c r="D221" s="252">
        <v>1</v>
      </c>
      <c r="E221" s="252">
        <v>1</v>
      </c>
      <c r="F221" s="253">
        <f>D221-E221</f>
        <v>0</v>
      </c>
      <c r="G221" s="235"/>
      <c r="H221" s="319">
        <f>F221*G221</f>
        <v>0</v>
      </c>
    </row>
    <row r="222" spans="1:7" ht="15">
      <c r="A222" s="209"/>
      <c r="B222" s="256"/>
      <c r="C222" s="435"/>
      <c r="D222" s="252"/>
      <c r="E222" s="252"/>
      <c r="F222" s="253"/>
      <c r="G222" s="259"/>
    </row>
    <row r="223" spans="1:8" ht="15">
      <c r="A223" s="209" t="s">
        <v>1148</v>
      </c>
      <c r="B223" s="265" t="s">
        <v>3288</v>
      </c>
      <c r="C223" s="435" t="s">
        <v>96</v>
      </c>
      <c r="D223" s="252">
        <v>1</v>
      </c>
      <c r="E223" s="252">
        <v>1</v>
      </c>
      <c r="F223" s="253">
        <f>D223-E223</f>
        <v>0</v>
      </c>
      <c r="G223" s="235"/>
      <c r="H223" s="319">
        <f>F223*G223</f>
        <v>0</v>
      </c>
    </row>
    <row r="224" spans="1:7" ht="15">
      <c r="A224" s="209"/>
      <c r="B224" s="265"/>
      <c r="C224" s="435"/>
      <c r="D224" s="252"/>
      <c r="E224" s="252"/>
      <c r="F224" s="253"/>
      <c r="G224" s="266"/>
    </row>
    <row r="225" spans="1:8" ht="28.5">
      <c r="A225" s="209" t="s">
        <v>1149</v>
      </c>
      <c r="B225" s="256" t="s">
        <v>3289</v>
      </c>
      <c r="C225" s="435" t="s">
        <v>96</v>
      </c>
      <c r="D225" s="252">
        <v>3</v>
      </c>
      <c r="E225" s="252">
        <v>3</v>
      </c>
      <c r="F225" s="253">
        <f>D225-E225</f>
        <v>0</v>
      </c>
      <c r="G225" s="235"/>
      <c r="H225" s="319">
        <f>F225*G225</f>
        <v>0</v>
      </c>
    </row>
    <row r="226" spans="1:7" ht="15">
      <c r="A226" s="209"/>
      <c r="B226" s="256"/>
      <c r="C226" s="435"/>
      <c r="D226" s="252"/>
      <c r="E226" s="252"/>
      <c r="F226" s="253"/>
      <c r="G226" s="259"/>
    </row>
    <row r="227" spans="1:8" ht="28.5">
      <c r="A227" s="209" t="s">
        <v>1150</v>
      </c>
      <c r="B227" s="256" t="s">
        <v>3290</v>
      </c>
      <c r="C227" s="435" t="s">
        <v>96</v>
      </c>
      <c r="D227" s="252">
        <v>1</v>
      </c>
      <c r="E227" s="252">
        <v>1</v>
      </c>
      <c r="F227" s="253">
        <f>D227-E227</f>
        <v>0</v>
      </c>
      <c r="G227" s="235"/>
      <c r="H227" s="319">
        <f>F227*G227</f>
        <v>0</v>
      </c>
    </row>
    <row r="228" spans="1:7" ht="15">
      <c r="A228" s="209"/>
      <c r="B228" s="256"/>
      <c r="C228" s="435"/>
      <c r="D228" s="252"/>
      <c r="E228" s="252"/>
      <c r="F228" s="253"/>
      <c r="G228" s="259"/>
    </row>
    <row r="229" spans="1:8" ht="15">
      <c r="A229" s="209" t="s">
        <v>1151</v>
      </c>
      <c r="B229" s="256" t="s">
        <v>3292</v>
      </c>
      <c r="C229" s="435" t="s">
        <v>96</v>
      </c>
      <c r="D229" s="252">
        <v>1</v>
      </c>
      <c r="E229" s="252">
        <v>1</v>
      </c>
      <c r="F229" s="253">
        <f>D229-E229</f>
        <v>0</v>
      </c>
      <c r="G229" s="235"/>
      <c r="H229" s="319">
        <f>F229*G229</f>
        <v>0</v>
      </c>
    </row>
    <row r="230" spans="1:7" ht="15">
      <c r="A230" s="209"/>
      <c r="B230" s="256"/>
      <c r="C230" s="435"/>
      <c r="D230" s="252"/>
      <c r="E230" s="252"/>
      <c r="F230" s="253"/>
      <c r="G230" s="259"/>
    </row>
    <row r="231" spans="1:8" ht="15">
      <c r="A231" s="209" t="s">
        <v>1152</v>
      </c>
      <c r="B231" s="256" t="s">
        <v>3291</v>
      </c>
      <c r="C231" s="435" t="s">
        <v>96</v>
      </c>
      <c r="D231" s="252">
        <v>1</v>
      </c>
      <c r="E231" s="252">
        <v>1</v>
      </c>
      <c r="F231" s="253">
        <f>D231-E231</f>
        <v>0</v>
      </c>
      <c r="G231" s="235"/>
      <c r="H231" s="319">
        <f>F231*G231</f>
        <v>0</v>
      </c>
    </row>
    <row r="232" spans="1:7" ht="15">
      <c r="A232" s="209"/>
      <c r="B232" s="256"/>
      <c r="C232" s="435"/>
      <c r="D232" s="252"/>
      <c r="E232" s="252"/>
      <c r="F232" s="253"/>
      <c r="G232" s="259"/>
    </row>
    <row r="233" spans="1:8" ht="28.5">
      <c r="A233" s="209" t="s">
        <v>1153</v>
      </c>
      <c r="B233" s="256" t="s">
        <v>3293</v>
      </c>
      <c r="C233" s="435" t="s">
        <v>96</v>
      </c>
      <c r="D233" s="252">
        <v>1</v>
      </c>
      <c r="E233" s="252">
        <v>1</v>
      </c>
      <c r="F233" s="253">
        <f>D233-E233</f>
        <v>0</v>
      </c>
      <c r="G233" s="235"/>
      <c r="H233" s="319">
        <f>F233*G233</f>
        <v>0</v>
      </c>
    </row>
    <row r="234" spans="1:7" ht="15">
      <c r="A234" s="209"/>
      <c r="B234" s="256"/>
      <c r="C234" s="435"/>
      <c r="D234" s="252"/>
      <c r="E234" s="252"/>
      <c r="F234" s="253"/>
      <c r="G234" s="216"/>
    </row>
    <row r="235" spans="1:8" ht="15">
      <c r="A235" s="209" t="s">
        <v>1154</v>
      </c>
      <c r="B235" s="256" t="s">
        <v>3294</v>
      </c>
      <c r="C235" s="435" t="s">
        <v>96</v>
      </c>
      <c r="D235" s="252">
        <v>1</v>
      </c>
      <c r="E235" s="252">
        <v>1</v>
      </c>
      <c r="F235" s="253">
        <f>D235-E235</f>
        <v>0</v>
      </c>
      <c r="G235" s="235"/>
      <c r="H235" s="319">
        <f>F235*G235</f>
        <v>0</v>
      </c>
    </row>
    <row r="236" spans="1:7" ht="15">
      <c r="A236" s="209"/>
      <c r="B236" s="256"/>
      <c r="C236" s="435"/>
      <c r="D236" s="252"/>
      <c r="E236" s="252"/>
      <c r="F236" s="253"/>
      <c r="G236" s="216"/>
    </row>
    <row r="237" spans="1:8" ht="15">
      <c r="A237" s="209" t="s">
        <v>1155</v>
      </c>
      <c r="B237" s="256" t="s">
        <v>3295</v>
      </c>
      <c r="C237" s="435" t="s">
        <v>96</v>
      </c>
      <c r="D237" s="252">
        <v>1</v>
      </c>
      <c r="E237" s="252">
        <v>1</v>
      </c>
      <c r="F237" s="253">
        <f>D237-E237</f>
        <v>0</v>
      </c>
      <c r="G237" s="235"/>
      <c r="H237" s="319">
        <f>F237*G237</f>
        <v>0</v>
      </c>
    </row>
    <row r="238" spans="1:7" ht="15">
      <c r="A238" s="209"/>
      <c r="B238" s="256"/>
      <c r="C238" s="435"/>
      <c r="D238" s="252"/>
      <c r="E238" s="252"/>
      <c r="F238" s="253"/>
      <c r="G238" s="216"/>
    </row>
    <row r="239" spans="1:8" ht="28.5">
      <c r="A239" s="209" t="s">
        <v>1155</v>
      </c>
      <c r="B239" s="256" t="s">
        <v>3296</v>
      </c>
      <c r="C239" s="435" t="s">
        <v>96</v>
      </c>
      <c r="D239" s="252">
        <v>1</v>
      </c>
      <c r="E239" s="252">
        <v>1</v>
      </c>
      <c r="F239" s="253">
        <f>D239-E239</f>
        <v>0</v>
      </c>
      <c r="G239" s="235"/>
      <c r="H239" s="319">
        <f>F239*G239</f>
        <v>0</v>
      </c>
    </row>
    <row r="240" spans="1:7" ht="15">
      <c r="A240" s="209"/>
      <c r="B240" s="256"/>
      <c r="C240" s="435"/>
      <c r="D240" s="252"/>
      <c r="E240" s="252"/>
      <c r="F240" s="253"/>
      <c r="G240" s="259"/>
    </row>
    <row r="241" spans="1:8" ht="15">
      <c r="A241" s="209" t="s">
        <v>1156</v>
      </c>
      <c r="B241" s="256" t="s">
        <v>3297</v>
      </c>
      <c r="C241" s="435" t="s">
        <v>96</v>
      </c>
      <c r="D241" s="252">
        <v>1</v>
      </c>
      <c r="E241" s="252">
        <v>1</v>
      </c>
      <c r="F241" s="253">
        <f>D241-E241</f>
        <v>0</v>
      </c>
      <c r="G241" s="235"/>
      <c r="H241" s="319">
        <f>F241*G241</f>
        <v>0</v>
      </c>
    </row>
    <row r="242" spans="1:7" ht="15">
      <c r="A242" s="209"/>
      <c r="B242" s="256"/>
      <c r="C242" s="435"/>
      <c r="D242" s="252"/>
      <c r="E242" s="252"/>
      <c r="F242" s="253"/>
      <c r="G242" s="259"/>
    </row>
    <row r="243" spans="1:8" ht="15">
      <c r="A243" s="209" t="s">
        <v>1157</v>
      </c>
      <c r="B243" s="256" t="s">
        <v>3298</v>
      </c>
      <c r="C243" s="435" t="s">
        <v>96</v>
      </c>
      <c r="D243" s="252">
        <v>1</v>
      </c>
      <c r="E243" s="252">
        <v>1</v>
      </c>
      <c r="F243" s="253">
        <f>D243-E243</f>
        <v>0</v>
      </c>
      <c r="G243" s="235"/>
      <c r="H243" s="319">
        <f>F243*G243</f>
        <v>0</v>
      </c>
    </row>
    <row r="244" spans="1:7" ht="15">
      <c r="A244" s="209"/>
      <c r="B244" s="256"/>
      <c r="C244" s="435"/>
      <c r="D244" s="252"/>
      <c r="E244" s="252"/>
      <c r="F244" s="253"/>
      <c r="G244" s="259"/>
    </row>
    <row r="245" spans="1:8" ht="15">
      <c r="A245" s="209" t="s">
        <v>1159</v>
      </c>
      <c r="B245" s="256" t="s">
        <v>3299</v>
      </c>
      <c r="C245" s="435" t="s">
        <v>96</v>
      </c>
      <c r="D245" s="252">
        <v>1</v>
      </c>
      <c r="E245" s="252">
        <v>1</v>
      </c>
      <c r="F245" s="253">
        <f>D245-E245</f>
        <v>0</v>
      </c>
      <c r="G245" s="235"/>
      <c r="H245" s="319">
        <f>F245*G245</f>
        <v>0</v>
      </c>
    </row>
    <row r="246" spans="1:7" ht="15">
      <c r="A246" s="209"/>
      <c r="B246" s="256"/>
      <c r="C246" s="435"/>
      <c r="D246" s="252"/>
      <c r="E246" s="252"/>
      <c r="F246" s="253"/>
      <c r="G246" s="259"/>
    </row>
    <row r="247" spans="1:8" ht="15">
      <c r="A247" s="209" t="s">
        <v>1160</v>
      </c>
      <c r="B247" s="256" t="s">
        <v>3300</v>
      </c>
      <c r="C247" s="435" t="s">
        <v>96</v>
      </c>
      <c r="D247" s="252">
        <v>3</v>
      </c>
      <c r="E247" s="252">
        <v>3</v>
      </c>
      <c r="F247" s="253">
        <f>D247-E247</f>
        <v>0</v>
      </c>
      <c r="G247" s="235"/>
      <c r="H247" s="319">
        <f>F247*G247</f>
        <v>0</v>
      </c>
    </row>
    <row r="248" spans="1:7" ht="15">
      <c r="A248" s="209"/>
      <c r="B248" s="256"/>
      <c r="C248" s="435"/>
      <c r="D248" s="252"/>
      <c r="E248" s="252"/>
      <c r="F248" s="253"/>
      <c r="G248" s="259"/>
    </row>
    <row r="249" spans="1:8" ht="15">
      <c r="A249" s="209" t="s">
        <v>1161</v>
      </c>
      <c r="B249" s="256" t="s">
        <v>3301</v>
      </c>
      <c r="C249" s="435" t="s">
        <v>96</v>
      </c>
      <c r="D249" s="252">
        <v>2</v>
      </c>
      <c r="E249" s="252">
        <v>2</v>
      </c>
      <c r="F249" s="253">
        <f>D249-E249</f>
        <v>0</v>
      </c>
      <c r="G249" s="235"/>
      <c r="H249" s="319">
        <f>F249*G249</f>
        <v>0</v>
      </c>
    </row>
    <row r="250" spans="1:7" ht="15">
      <c r="A250" s="209"/>
      <c r="B250" s="256"/>
      <c r="C250" s="435"/>
      <c r="D250" s="252"/>
      <c r="E250" s="252"/>
      <c r="F250" s="253"/>
      <c r="G250" s="259"/>
    </row>
    <row r="251" spans="1:8" ht="15">
      <c r="A251" s="209" t="s">
        <v>1162</v>
      </c>
      <c r="B251" s="256" t="s">
        <v>3302</v>
      </c>
      <c r="C251" s="435" t="s">
        <v>304</v>
      </c>
      <c r="D251" s="252">
        <v>1</v>
      </c>
      <c r="E251" s="252">
        <v>1</v>
      </c>
      <c r="F251" s="253">
        <f>D251-E251</f>
        <v>0</v>
      </c>
      <c r="G251" s="235"/>
      <c r="H251" s="319">
        <f>F251*G251</f>
        <v>0</v>
      </c>
    </row>
    <row r="252" spans="1:7" ht="15">
      <c r="A252" s="209"/>
      <c r="B252" s="256"/>
      <c r="C252" s="435"/>
      <c r="D252" s="252"/>
      <c r="E252" s="252"/>
      <c r="F252" s="253"/>
      <c r="G252" s="259"/>
    </row>
    <row r="253" spans="1:8" ht="15">
      <c r="A253" s="209" t="s">
        <v>1163</v>
      </c>
      <c r="B253" s="256" t="s">
        <v>3303</v>
      </c>
      <c r="C253" s="435" t="s">
        <v>304</v>
      </c>
      <c r="D253" s="252">
        <v>1.5</v>
      </c>
      <c r="E253" s="252">
        <v>1.5</v>
      </c>
      <c r="F253" s="253">
        <f>D253-E253</f>
        <v>0</v>
      </c>
      <c r="G253" s="235"/>
      <c r="H253" s="319">
        <f>F253*G253</f>
        <v>0</v>
      </c>
    </row>
    <row r="254" spans="1:7" ht="15">
      <c r="A254" s="209"/>
      <c r="B254" s="256"/>
      <c r="C254" s="435"/>
      <c r="D254" s="252"/>
      <c r="E254" s="252"/>
      <c r="F254" s="253"/>
      <c r="G254" s="259"/>
    </row>
    <row r="255" spans="1:8" ht="28.5">
      <c r="A255" s="209" t="s">
        <v>1164</v>
      </c>
      <c r="B255" s="256" t="s">
        <v>3304</v>
      </c>
      <c r="C255" s="435" t="s">
        <v>96</v>
      </c>
      <c r="D255" s="252">
        <v>1</v>
      </c>
      <c r="E255" s="252">
        <v>1</v>
      </c>
      <c r="F255" s="253">
        <f>D255-E255</f>
        <v>0</v>
      </c>
      <c r="G255" s="235"/>
      <c r="H255" s="319">
        <f>F255*G255</f>
        <v>0</v>
      </c>
    </row>
    <row r="256" spans="1:7" ht="15">
      <c r="A256" s="209"/>
      <c r="B256" s="256"/>
      <c r="C256" s="435"/>
      <c r="D256" s="252"/>
      <c r="E256" s="252"/>
      <c r="F256" s="253"/>
      <c r="G256" s="259"/>
    </row>
    <row r="257" spans="1:8" ht="28.5">
      <c r="A257" s="209" t="s">
        <v>1165</v>
      </c>
      <c r="B257" s="256" t="s">
        <v>3305</v>
      </c>
      <c r="C257" s="435" t="s">
        <v>96</v>
      </c>
      <c r="D257" s="252">
        <v>4</v>
      </c>
      <c r="E257" s="252">
        <v>4</v>
      </c>
      <c r="F257" s="253">
        <f>D257-E257</f>
        <v>0</v>
      </c>
      <c r="G257" s="235"/>
      <c r="H257" s="319">
        <f>F257*G257</f>
        <v>0</v>
      </c>
    </row>
    <row r="258" spans="1:7" ht="15">
      <c r="A258" s="209"/>
      <c r="G258" s="223"/>
    </row>
    <row r="259" spans="1:8" ht="15">
      <c r="A259" s="209"/>
      <c r="B259" s="187" t="s">
        <v>1166</v>
      </c>
      <c r="G259" s="223"/>
      <c r="H259" s="368">
        <f>SUM(H215:H258)</f>
        <v>0</v>
      </c>
    </row>
  </sheetData>
  <sheetProtection selectLockedCells="1" selectUnlockedCells="1"/>
  <mergeCells count="2">
    <mergeCell ref="B1:H1"/>
    <mergeCell ref="B124:H124"/>
  </mergeCells>
  <printOptions/>
  <pageMargins left="0.7" right="0.7" top="0.9916666666666667" bottom="0.75" header="0.3" footer="0.5118055555555555"/>
  <pageSetup horizontalDpi="300" verticalDpi="300" orientation="portrait" paperSize="9" scale="66" r:id="rId1"/>
  <headerFooter alignWithMargins="0">
    <oddHeader>&amp;L&amp;"Arial,Navadno"EPRO d.o.o. AJDOVŠČINA
Prešernova 2a, 5270 AJDOVŠČINA
tel. 05 366 36 77&amp;C&amp;"Arial,Navadno"ELEKTRIČNE INŠTALACIJE 1. FAZA&amp;R&amp;"Arial,Navadno"OŠ DANILO LOKAR V AJDOVŠČINI
1. FAZA proj. št. 0568/11
2. FAZA proj. št. 0571/11</oddHeader>
  </headerFooter>
</worksheet>
</file>

<file path=xl/worksheets/sheet8.xml><?xml version="1.0" encoding="utf-8"?>
<worksheet xmlns="http://schemas.openxmlformats.org/spreadsheetml/2006/main" xmlns:r="http://schemas.openxmlformats.org/officeDocument/2006/relationships">
  <sheetPr>
    <tabColor indexed="22"/>
  </sheetPr>
  <dimension ref="A1:H71"/>
  <sheetViews>
    <sheetView view="pageBreakPreview" zoomScaleSheetLayoutView="100" zoomScalePageLayoutView="0" workbookViewId="0" topLeftCell="A1">
      <selection activeCell="G43" sqref="G43:G53"/>
    </sheetView>
  </sheetViews>
  <sheetFormatPr defaultColWidth="9.140625" defaultRowHeight="15"/>
  <cols>
    <col min="2" max="2" width="46.140625" style="0" customWidth="1"/>
    <col min="3" max="3" width="6.28125" style="24" customWidth="1"/>
    <col min="4" max="5" width="11.7109375" style="24" customWidth="1"/>
    <col min="6" max="6" width="11.7109375" style="25" customWidth="1"/>
    <col min="7" max="7" width="11.7109375" style="267" customWidth="1"/>
    <col min="8" max="8" width="11.7109375" style="319" customWidth="1"/>
    <col min="9" max="9" width="9.00390625" style="268" customWidth="1"/>
  </cols>
  <sheetData>
    <row r="1" spans="1:8" ht="15.75">
      <c r="A1" s="41" t="s">
        <v>1167</v>
      </c>
      <c r="B1" s="717" t="s">
        <v>1168</v>
      </c>
      <c r="C1" s="718"/>
      <c r="D1" s="718"/>
      <c r="E1" s="718"/>
      <c r="F1" s="718"/>
      <c r="G1" s="718"/>
      <c r="H1" s="718"/>
    </row>
    <row r="2" spans="1:8" ht="15.75">
      <c r="A2" s="41"/>
      <c r="B2" s="42"/>
      <c r="C2" s="433"/>
      <c r="D2" s="433"/>
      <c r="E2" s="433"/>
      <c r="F2" s="433"/>
      <c r="G2" s="425"/>
      <c r="H2" s="507"/>
    </row>
    <row r="3" spans="1:7" ht="15.75">
      <c r="A3" s="41"/>
      <c r="B3" s="42"/>
      <c r="C3" s="403"/>
      <c r="D3" s="403"/>
      <c r="E3" s="403"/>
      <c r="F3" s="484"/>
      <c r="G3" s="40"/>
    </row>
    <row r="4" spans="1:8" ht="15">
      <c r="A4" s="59" t="s">
        <v>1169</v>
      </c>
      <c r="B4" s="16" t="s">
        <v>1033</v>
      </c>
      <c r="C4" s="351"/>
      <c r="D4" s="351"/>
      <c r="E4" s="351"/>
      <c r="F4" s="449"/>
      <c r="G4" s="205"/>
      <c r="H4" s="316">
        <f>H36</f>
        <v>0</v>
      </c>
    </row>
    <row r="5" spans="1:8" ht="15">
      <c r="A5" s="59" t="s">
        <v>1170</v>
      </c>
      <c r="B5" s="16" t="s">
        <v>1035</v>
      </c>
      <c r="C5" s="351"/>
      <c r="D5" s="351"/>
      <c r="E5" s="351"/>
      <c r="F5" s="449"/>
      <c r="G5" s="205"/>
      <c r="H5" s="316">
        <f>H71</f>
        <v>0</v>
      </c>
    </row>
    <row r="6" spans="1:8" ht="15.75">
      <c r="A6" s="54"/>
      <c r="B6" s="42"/>
      <c r="C6" s="403"/>
      <c r="D6" s="405"/>
      <c r="E6" s="405"/>
      <c r="F6" s="486"/>
      <c r="G6" s="269"/>
      <c r="H6" s="481"/>
    </row>
    <row r="7" spans="2:8" ht="15">
      <c r="B7" s="247" t="s">
        <v>1171</v>
      </c>
      <c r="C7" s="427"/>
      <c r="H7" s="399">
        <f>SUM(H4:H6)</f>
        <v>0</v>
      </c>
    </row>
    <row r="8" spans="1:7" ht="15">
      <c r="A8" s="187"/>
      <c r="B8" s="207"/>
      <c r="C8" s="570"/>
      <c r="D8" s="346"/>
      <c r="E8" s="346"/>
      <c r="F8" s="450"/>
      <c r="G8" s="30"/>
    </row>
    <row r="9" ht="29.25">
      <c r="B9" s="442" t="s">
        <v>3306</v>
      </c>
    </row>
    <row r="10" ht="15">
      <c r="B10" s="444"/>
    </row>
    <row r="11" spans="1:8" ht="15">
      <c r="A11" s="519" t="s">
        <v>3687</v>
      </c>
      <c r="B11" s="520" t="s">
        <v>3688</v>
      </c>
      <c r="C11" s="521" t="s">
        <v>3681</v>
      </c>
      <c r="D11" s="522" t="s">
        <v>3686</v>
      </c>
      <c r="E11" s="522" t="s">
        <v>3685</v>
      </c>
      <c r="F11" s="523" t="s">
        <v>3682</v>
      </c>
      <c r="G11" s="524" t="s">
        <v>3683</v>
      </c>
      <c r="H11" s="525" t="s">
        <v>3684</v>
      </c>
    </row>
    <row r="12" spans="1:8" ht="15">
      <c r="A12" s="400" t="s">
        <v>1169</v>
      </c>
      <c r="B12" s="400" t="s">
        <v>1033</v>
      </c>
      <c r="C12" s="571"/>
      <c r="D12" s="379"/>
      <c r="E12" s="379"/>
      <c r="F12" s="380"/>
      <c r="G12" s="381"/>
      <c r="H12" s="364"/>
    </row>
    <row r="14" spans="1:8" ht="157.5">
      <c r="A14" s="59" t="s">
        <v>1172</v>
      </c>
      <c r="B14" s="254" t="s">
        <v>3307</v>
      </c>
      <c r="C14" s="490" t="s">
        <v>304</v>
      </c>
      <c r="D14" s="280">
        <v>75</v>
      </c>
      <c r="E14" s="280">
        <v>0</v>
      </c>
      <c r="F14" s="487">
        <f>D14-E14</f>
        <v>75</v>
      </c>
      <c r="G14" s="270"/>
      <c r="H14" s="319">
        <f>F14*G14</f>
        <v>0</v>
      </c>
    </row>
    <row r="15" spans="1:7" ht="15">
      <c r="A15" s="59"/>
      <c r="B15" s="254"/>
      <c r="C15" s="490"/>
      <c r="D15" s="280"/>
      <c r="E15" s="280"/>
      <c r="F15" s="487"/>
      <c r="G15" s="259"/>
    </row>
    <row r="16" spans="1:8" ht="57">
      <c r="A16" s="59" t="s">
        <v>1173</v>
      </c>
      <c r="B16" s="254" t="s">
        <v>3308</v>
      </c>
      <c r="C16" s="490" t="s">
        <v>96</v>
      </c>
      <c r="D16" s="280">
        <v>1</v>
      </c>
      <c r="E16" s="280">
        <v>0</v>
      </c>
      <c r="F16" s="487">
        <f>D16-E16</f>
        <v>1</v>
      </c>
      <c r="G16" s="270"/>
      <c r="H16" s="319">
        <f>F16*G16</f>
        <v>0</v>
      </c>
    </row>
    <row r="17" spans="1:7" ht="15">
      <c r="A17" s="59"/>
      <c r="B17" s="254"/>
      <c r="C17" s="490"/>
      <c r="D17" s="280"/>
      <c r="E17" s="280"/>
      <c r="F17" s="487"/>
      <c r="G17" s="259"/>
    </row>
    <row r="18" spans="1:8" ht="57">
      <c r="A18" s="59" t="s">
        <v>1174</v>
      </c>
      <c r="B18" s="254" t="s">
        <v>3309</v>
      </c>
      <c r="C18" s="490" t="s">
        <v>96</v>
      </c>
      <c r="D18" s="280">
        <v>1</v>
      </c>
      <c r="E18" s="280">
        <v>0</v>
      </c>
      <c r="F18" s="487">
        <f>D18-E18</f>
        <v>1</v>
      </c>
      <c r="G18" s="270"/>
      <c r="H18" s="319">
        <f>F18*G18</f>
        <v>0</v>
      </c>
    </row>
    <row r="19" spans="1:7" ht="15">
      <c r="A19" s="59"/>
      <c r="B19" s="254"/>
      <c r="C19" s="490"/>
      <c r="D19" s="280"/>
      <c r="E19" s="280"/>
      <c r="F19" s="487"/>
      <c r="G19" s="259"/>
    </row>
    <row r="20" spans="1:8" ht="43.5">
      <c r="A20" s="59" t="s">
        <v>1175</v>
      </c>
      <c r="B20" s="254" t="s">
        <v>3211</v>
      </c>
      <c r="C20" s="490" t="s">
        <v>304</v>
      </c>
      <c r="D20" s="280">
        <v>150</v>
      </c>
      <c r="E20" s="280">
        <v>150</v>
      </c>
      <c r="F20" s="487">
        <f>D20-E20</f>
        <v>0</v>
      </c>
      <c r="G20" s="270"/>
      <c r="H20" s="319">
        <f>F20*G20</f>
        <v>0</v>
      </c>
    </row>
    <row r="21" spans="1:7" ht="15">
      <c r="A21" s="59"/>
      <c r="B21" s="254"/>
      <c r="C21" s="490"/>
      <c r="D21" s="280"/>
      <c r="E21" s="280"/>
      <c r="F21" s="487"/>
      <c r="G21" s="259"/>
    </row>
    <row r="22" spans="1:8" ht="28.5">
      <c r="A22" s="59" t="s">
        <v>1176</v>
      </c>
      <c r="B22" s="256" t="s">
        <v>3212</v>
      </c>
      <c r="C22" s="490" t="s">
        <v>304</v>
      </c>
      <c r="D22" s="280">
        <v>160</v>
      </c>
      <c r="E22" s="280">
        <v>160</v>
      </c>
      <c r="F22" s="487">
        <f>D22-E22</f>
        <v>0</v>
      </c>
      <c r="G22" s="270"/>
      <c r="H22" s="319">
        <f>F22*G22</f>
        <v>0</v>
      </c>
    </row>
    <row r="23" spans="1:7" ht="15">
      <c r="A23" s="59"/>
      <c r="B23" s="256"/>
      <c r="C23" s="490"/>
      <c r="D23" s="280"/>
      <c r="E23" s="280"/>
      <c r="F23" s="487"/>
      <c r="G23" s="259"/>
    </row>
    <row r="24" spans="1:8" ht="42.75">
      <c r="A24" s="59" t="s">
        <v>1177</v>
      </c>
      <c r="B24" s="254" t="s">
        <v>3213</v>
      </c>
      <c r="C24" s="490" t="s">
        <v>304</v>
      </c>
      <c r="D24" s="280">
        <v>150</v>
      </c>
      <c r="E24" s="280">
        <v>150</v>
      </c>
      <c r="F24" s="487">
        <f>D24-E24</f>
        <v>0</v>
      </c>
      <c r="G24" s="270"/>
      <c r="H24" s="319">
        <f>F24*G24</f>
        <v>0</v>
      </c>
    </row>
    <row r="25" spans="1:7" ht="15">
      <c r="A25" s="59"/>
      <c r="B25" s="254"/>
      <c r="C25" s="490"/>
      <c r="D25" s="280"/>
      <c r="E25" s="280"/>
      <c r="F25" s="487"/>
      <c r="G25" s="259"/>
    </row>
    <row r="26" spans="1:8" ht="28.5">
      <c r="A26" s="59" t="s">
        <v>1178</v>
      </c>
      <c r="B26" s="254" t="s">
        <v>3310</v>
      </c>
      <c r="C26" s="490" t="s">
        <v>304</v>
      </c>
      <c r="D26" s="280">
        <v>160</v>
      </c>
      <c r="E26" s="280">
        <v>160</v>
      </c>
      <c r="F26" s="487">
        <f>D26-E26</f>
        <v>0</v>
      </c>
      <c r="G26" s="270"/>
      <c r="H26" s="319">
        <f>F26*G26</f>
        <v>0</v>
      </c>
    </row>
    <row r="27" spans="1:7" ht="15">
      <c r="A27" s="59"/>
      <c r="B27" s="252"/>
      <c r="C27" s="490"/>
      <c r="D27" s="280"/>
      <c r="E27" s="280"/>
      <c r="F27" s="487"/>
      <c r="G27" s="259"/>
    </row>
    <row r="28" spans="1:8" ht="15">
      <c r="A28" s="59" t="s">
        <v>1179</v>
      </c>
      <c r="B28" s="260" t="s">
        <v>3218</v>
      </c>
      <c r="C28" s="490" t="s">
        <v>303</v>
      </c>
      <c r="D28" s="280">
        <v>1</v>
      </c>
      <c r="E28" s="280">
        <v>1</v>
      </c>
      <c r="F28" s="487">
        <f>D28-E28</f>
        <v>0</v>
      </c>
      <c r="G28" s="270"/>
      <c r="H28" s="319">
        <f>F28*G28</f>
        <v>0</v>
      </c>
    </row>
    <row r="29" spans="1:7" ht="15">
      <c r="A29" s="59"/>
      <c r="B29" s="260"/>
      <c r="C29" s="490"/>
      <c r="D29" s="280"/>
      <c r="E29" s="280"/>
      <c r="F29" s="487"/>
      <c r="G29" s="266"/>
    </row>
    <row r="30" spans="1:8" ht="15">
      <c r="A30" s="59" t="s">
        <v>1180</v>
      </c>
      <c r="B30" s="261" t="s">
        <v>3219</v>
      </c>
      <c r="C30" s="490" t="s">
        <v>1055</v>
      </c>
      <c r="D30" s="280">
        <v>8</v>
      </c>
      <c r="E30" s="280">
        <v>8</v>
      </c>
      <c r="F30" s="487">
        <f>D30-E30</f>
        <v>0</v>
      </c>
      <c r="G30" s="270"/>
      <c r="H30" s="319">
        <f>F30*G30</f>
        <v>0</v>
      </c>
    </row>
    <row r="31" spans="1:7" ht="15">
      <c r="A31" s="59"/>
      <c r="B31" s="261"/>
      <c r="C31" s="490"/>
      <c r="D31" s="280"/>
      <c r="E31" s="280"/>
      <c r="F31" s="487"/>
      <c r="G31" s="259"/>
    </row>
    <row r="32" spans="1:8" ht="28.5">
      <c r="A32" s="59" t="s">
        <v>1181</v>
      </c>
      <c r="B32" s="261" t="s">
        <v>3220</v>
      </c>
      <c r="C32" s="490" t="s">
        <v>96</v>
      </c>
      <c r="D32" s="280">
        <v>1</v>
      </c>
      <c r="E32" s="280">
        <v>1</v>
      </c>
      <c r="F32" s="487">
        <f>D32-E32</f>
        <v>0</v>
      </c>
      <c r="G32" s="270"/>
      <c r="H32" s="319">
        <f>F32*G32</f>
        <v>0</v>
      </c>
    </row>
    <row r="33" spans="1:7" ht="15">
      <c r="A33" s="59"/>
      <c r="B33" s="261"/>
      <c r="C33" s="490"/>
      <c r="D33" s="280"/>
      <c r="E33" s="280"/>
      <c r="F33" s="487"/>
      <c r="G33" s="259"/>
    </row>
    <row r="34" spans="1:8" ht="42.75">
      <c r="A34" s="59" t="s">
        <v>1182</v>
      </c>
      <c r="B34" s="254" t="s">
        <v>3221</v>
      </c>
      <c r="C34" s="490" t="s">
        <v>96</v>
      </c>
      <c r="D34" s="280">
        <v>1</v>
      </c>
      <c r="E34" s="280">
        <v>1</v>
      </c>
      <c r="F34" s="487">
        <v>1</v>
      </c>
      <c r="G34" s="270"/>
      <c r="H34" s="319">
        <f>F34*G34</f>
        <v>0</v>
      </c>
    </row>
    <row r="35" spans="1:7" ht="15">
      <c r="A35" s="59"/>
      <c r="B35" s="252"/>
      <c r="C35" s="490"/>
      <c r="D35" s="280"/>
      <c r="E35" s="280"/>
      <c r="F35" s="487"/>
      <c r="G35" s="259"/>
    </row>
    <row r="36" spans="1:8" ht="15">
      <c r="A36" s="59"/>
      <c r="B36" s="187" t="s">
        <v>1058</v>
      </c>
      <c r="C36" s="408"/>
      <c r="D36" s="408"/>
      <c r="E36" s="408"/>
      <c r="F36" s="567"/>
      <c r="G36" s="187"/>
      <c r="H36" s="399">
        <f>SUM(H14:H35)</f>
        <v>0</v>
      </c>
    </row>
    <row r="37" spans="1:8" ht="15">
      <c r="A37" s="59"/>
      <c r="B37" s="187"/>
      <c r="C37" s="408"/>
      <c r="D37" s="408"/>
      <c r="E37" s="408"/>
      <c r="F37" s="567"/>
      <c r="G37" s="187"/>
      <c r="H37" s="506"/>
    </row>
    <row r="38" spans="1:8" ht="15">
      <c r="A38" s="59"/>
      <c r="B38" s="187"/>
      <c r="C38" s="408"/>
      <c r="D38" s="408"/>
      <c r="E38" s="408"/>
      <c r="F38" s="567"/>
      <c r="G38" s="187"/>
      <c r="H38" s="506"/>
    </row>
    <row r="39" spans="1:8" ht="15">
      <c r="A39" s="359" t="s">
        <v>1170</v>
      </c>
      <c r="B39" s="400" t="s">
        <v>1035</v>
      </c>
      <c r="C39" s="422"/>
      <c r="D39" s="422"/>
      <c r="E39" s="422"/>
      <c r="F39" s="568"/>
      <c r="G39" s="443"/>
      <c r="H39" s="333"/>
    </row>
    <row r="40" ht="15">
      <c r="A40" s="59"/>
    </row>
    <row r="41" spans="1:7" ht="15">
      <c r="A41" s="59"/>
      <c r="B41" s="271" t="s">
        <v>1183</v>
      </c>
      <c r="C41" s="572"/>
      <c r="D41" s="429"/>
      <c r="E41" s="429"/>
      <c r="F41" s="569"/>
      <c r="G41" s="264"/>
    </row>
    <row r="42" spans="1:7" ht="15">
      <c r="A42" s="59"/>
      <c r="B42" s="272"/>
      <c r="C42" s="572"/>
      <c r="D42" s="429"/>
      <c r="E42" s="429"/>
      <c r="F42" s="569"/>
      <c r="G42" s="264"/>
    </row>
    <row r="43" spans="1:8" ht="157.5">
      <c r="A43" s="59" t="s">
        <v>1184</v>
      </c>
      <c r="B43" s="254" t="s">
        <v>3311</v>
      </c>
      <c r="C43" s="490" t="s">
        <v>304</v>
      </c>
      <c r="D43" s="280">
        <v>0</v>
      </c>
      <c r="E43" s="280">
        <v>0</v>
      </c>
      <c r="F43" s="487">
        <f>D43-E43</f>
        <v>0</v>
      </c>
      <c r="G43" s="270"/>
      <c r="H43" s="319">
        <f>F43*G43</f>
        <v>0</v>
      </c>
    </row>
    <row r="44" spans="1:7" ht="15">
      <c r="A44" s="59"/>
      <c r="B44" s="254"/>
      <c r="C44" s="490"/>
      <c r="D44" s="280"/>
      <c r="E44" s="280"/>
      <c r="F44" s="487"/>
      <c r="G44" s="259"/>
    </row>
    <row r="45" spans="1:8" ht="71.25">
      <c r="A45" s="59" t="s">
        <v>1185</v>
      </c>
      <c r="B45" s="254" t="s">
        <v>3312</v>
      </c>
      <c r="C45" s="490" t="s">
        <v>96</v>
      </c>
      <c r="D45" s="280">
        <v>0</v>
      </c>
      <c r="E45" s="280">
        <v>0</v>
      </c>
      <c r="F45" s="487">
        <f>D45-E45</f>
        <v>0</v>
      </c>
      <c r="G45" s="270"/>
      <c r="H45" s="319">
        <f>F45*G45</f>
        <v>0</v>
      </c>
    </row>
    <row r="46" spans="1:7" ht="15">
      <c r="A46" s="59"/>
      <c r="B46" s="254"/>
      <c r="C46" s="490"/>
      <c r="D46" s="280"/>
      <c r="E46" s="280"/>
      <c r="F46" s="487"/>
      <c r="G46" s="259"/>
    </row>
    <row r="47" spans="1:8" ht="43.5">
      <c r="A47" s="59" t="s">
        <v>1186</v>
      </c>
      <c r="B47" s="254" t="s">
        <v>3228</v>
      </c>
      <c r="C47" s="490" t="s">
        <v>304</v>
      </c>
      <c r="D47" s="280">
        <v>0</v>
      </c>
      <c r="E47" s="280">
        <v>0</v>
      </c>
      <c r="F47" s="487">
        <f>D47-E47</f>
        <v>0</v>
      </c>
      <c r="G47" s="270"/>
      <c r="H47" s="319">
        <f>F47*G47</f>
        <v>0</v>
      </c>
    </row>
    <row r="48" spans="1:7" ht="15">
      <c r="A48" s="59"/>
      <c r="B48" s="254"/>
      <c r="C48" s="490"/>
      <c r="D48" s="280"/>
      <c r="E48" s="280"/>
      <c r="F48" s="487"/>
      <c r="G48" s="259"/>
    </row>
    <row r="49" spans="1:8" ht="43.5">
      <c r="A49" s="59" t="s">
        <v>1187</v>
      </c>
      <c r="B49" s="254" t="s">
        <v>3211</v>
      </c>
      <c r="C49" s="490" t="s">
        <v>304</v>
      </c>
      <c r="D49" s="280">
        <v>0</v>
      </c>
      <c r="E49" s="280">
        <v>0</v>
      </c>
      <c r="F49" s="487">
        <f>D49-E49</f>
        <v>0</v>
      </c>
      <c r="G49" s="270"/>
      <c r="H49" s="319">
        <f>F49*G49</f>
        <v>0</v>
      </c>
    </row>
    <row r="50" spans="1:7" ht="15">
      <c r="A50" s="59"/>
      <c r="B50" s="254"/>
      <c r="C50" s="490"/>
      <c r="D50" s="280"/>
      <c r="E50" s="280"/>
      <c r="F50" s="487"/>
      <c r="G50" s="259"/>
    </row>
    <row r="51" spans="1:8" ht="28.5">
      <c r="A51" s="59" t="s">
        <v>1188</v>
      </c>
      <c r="B51" s="256" t="s">
        <v>3212</v>
      </c>
      <c r="C51" s="490" t="s">
        <v>304</v>
      </c>
      <c r="D51" s="280">
        <v>0</v>
      </c>
      <c r="E51" s="280">
        <v>0</v>
      </c>
      <c r="F51" s="487">
        <f>D51-E51</f>
        <v>0</v>
      </c>
      <c r="G51" s="270"/>
      <c r="H51" s="319">
        <f>F51*G51</f>
        <v>0</v>
      </c>
    </row>
    <row r="52" spans="1:7" ht="15">
      <c r="A52" s="59"/>
      <c r="B52" s="256"/>
      <c r="C52" s="490"/>
      <c r="D52" s="280"/>
      <c r="E52" s="280"/>
      <c r="F52" s="487"/>
      <c r="G52" s="259"/>
    </row>
    <row r="53" spans="1:8" ht="42.75">
      <c r="A53" s="59" t="s">
        <v>1189</v>
      </c>
      <c r="B53" s="254" t="s">
        <v>3230</v>
      </c>
      <c r="C53" s="490" t="s">
        <v>304</v>
      </c>
      <c r="D53" s="280">
        <v>0</v>
      </c>
      <c r="E53" s="280">
        <v>0</v>
      </c>
      <c r="F53" s="487">
        <f>D53-E53</f>
        <v>0</v>
      </c>
      <c r="G53" s="270"/>
      <c r="H53" s="319">
        <f>F53*G53</f>
        <v>0</v>
      </c>
    </row>
    <row r="54" spans="1:7" ht="15">
      <c r="A54" s="59"/>
      <c r="B54" s="256"/>
      <c r="C54" s="490"/>
      <c r="D54" s="280"/>
      <c r="E54" s="280"/>
      <c r="F54" s="487"/>
      <c r="G54" s="259"/>
    </row>
    <row r="55" spans="1:7" ht="15">
      <c r="A55" s="59"/>
      <c r="B55" s="262" t="s">
        <v>1115</v>
      </c>
      <c r="C55" s="490"/>
      <c r="D55" s="280"/>
      <c r="E55" s="280"/>
      <c r="F55" s="487"/>
      <c r="G55" s="259"/>
    </row>
    <row r="56" spans="1:7" ht="15">
      <c r="A56" s="59"/>
      <c r="B56" s="273"/>
      <c r="C56" s="490"/>
      <c r="D56" s="280"/>
      <c r="E56" s="280"/>
      <c r="F56" s="487"/>
      <c r="G56" s="259"/>
    </row>
    <row r="57" spans="1:8" ht="45">
      <c r="A57" s="59" t="s">
        <v>1190</v>
      </c>
      <c r="B57" s="265" t="s">
        <v>3264</v>
      </c>
      <c r="C57" s="490" t="s">
        <v>304</v>
      </c>
      <c r="D57" s="280">
        <v>170</v>
      </c>
      <c r="E57" s="280">
        <v>170</v>
      </c>
      <c r="F57" s="487">
        <f>D57-E57</f>
        <v>0</v>
      </c>
      <c r="G57" s="270"/>
      <c r="H57" s="319">
        <f>F57*G57</f>
        <v>0</v>
      </c>
    </row>
    <row r="58" spans="1:7" ht="15">
      <c r="A58" s="59"/>
      <c r="B58" s="265"/>
      <c r="C58" s="490"/>
      <c r="D58" s="280"/>
      <c r="E58" s="280"/>
      <c r="F58" s="487"/>
      <c r="G58" s="266"/>
    </row>
    <row r="59" spans="1:8" ht="28.5">
      <c r="A59" s="59" t="s">
        <v>1191</v>
      </c>
      <c r="B59" s="256" t="s">
        <v>3267</v>
      </c>
      <c r="C59" s="490" t="s">
        <v>96</v>
      </c>
      <c r="D59" s="280">
        <v>4</v>
      </c>
      <c r="E59" s="280">
        <v>4</v>
      </c>
      <c r="F59" s="487">
        <f>D59-E59</f>
        <v>0</v>
      </c>
      <c r="G59" s="270"/>
      <c r="H59" s="319">
        <f>F59*G59</f>
        <v>0</v>
      </c>
    </row>
    <row r="60" spans="1:7" ht="15">
      <c r="A60" s="59"/>
      <c r="B60" s="256"/>
      <c r="C60" s="490"/>
      <c r="D60" s="280"/>
      <c r="E60" s="280"/>
      <c r="F60" s="487"/>
      <c r="G60" s="259"/>
    </row>
    <row r="61" spans="1:8" ht="15">
      <c r="A61" s="59" t="s">
        <v>1192</v>
      </c>
      <c r="B61" s="265" t="s">
        <v>3270</v>
      </c>
      <c r="C61" s="490" t="s">
        <v>96</v>
      </c>
      <c r="D61" s="280">
        <v>8</v>
      </c>
      <c r="E61" s="280">
        <v>8</v>
      </c>
      <c r="F61" s="487">
        <f>D61-E61</f>
        <v>0</v>
      </c>
      <c r="G61" s="270"/>
      <c r="H61" s="319">
        <f>F61*G61</f>
        <v>0</v>
      </c>
    </row>
    <row r="62" spans="1:7" ht="15">
      <c r="A62" s="59"/>
      <c r="B62" s="265"/>
      <c r="C62" s="490"/>
      <c r="D62" s="280"/>
      <c r="E62" s="280"/>
      <c r="F62" s="487"/>
      <c r="G62" s="266"/>
    </row>
    <row r="63" spans="1:8" ht="15">
      <c r="A63" s="59" t="s">
        <v>1193</v>
      </c>
      <c r="B63" s="265" t="s">
        <v>3272</v>
      </c>
      <c r="C63" s="490" t="s">
        <v>303</v>
      </c>
      <c r="D63" s="280">
        <v>5</v>
      </c>
      <c r="E63" s="280">
        <v>5</v>
      </c>
      <c r="F63" s="487">
        <f>D63-E63</f>
        <v>0</v>
      </c>
      <c r="G63" s="270"/>
      <c r="H63" s="319">
        <f>F63*G63</f>
        <v>0</v>
      </c>
    </row>
    <row r="64" spans="1:7" ht="15">
      <c r="A64" s="59"/>
      <c r="B64" s="252"/>
      <c r="C64" s="490"/>
      <c r="D64" s="280"/>
      <c r="E64" s="280"/>
      <c r="F64" s="487"/>
      <c r="G64" s="259"/>
    </row>
    <row r="65" spans="1:8" ht="28.5">
      <c r="A65" s="59" t="s">
        <v>1194</v>
      </c>
      <c r="B65" s="261" t="s">
        <v>3220</v>
      </c>
      <c r="C65" s="490" t="s">
        <v>96</v>
      </c>
      <c r="D65" s="280">
        <v>0</v>
      </c>
      <c r="E65" s="280">
        <v>0</v>
      </c>
      <c r="F65" s="487">
        <f>D65-E65</f>
        <v>0</v>
      </c>
      <c r="G65" s="270"/>
      <c r="H65" s="319">
        <f>F65*G65</f>
        <v>0</v>
      </c>
    </row>
    <row r="66" spans="1:7" ht="15">
      <c r="A66" s="59"/>
      <c r="B66" s="261"/>
      <c r="C66" s="490"/>
      <c r="D66" s="280"/>
      <c r="E66" s="280"/>
      <c r="F66" s="487"/>
      <c r="G66" s="259"/>
    </row>
    <row r="67" spans="1:8" ht="15">
      <c r="A67" s="59" t="s">
        <v>1195</v>
      </c>
      <c r="B67" s="261" t="s">
        <v>3219</v>
      </c>
      <c r="C67" s="490" t="s">
        <v>1055</v>
      </c>
      <c r="D67" s="280">
        <v>0</v>
      </c>
      <c r="E67" s="280">
        <v>0</v>
      </c>
      <c r="F67" s="487">
        <f>D67-E67</f>
        <v>0</v>
      </c>
      <c r="G67" s="270"/>
      <c r="H67" s="319">
        <f>F67*G67</f>
        <v>0</v>
      </c>
    </row>
    <row r="68" spans="1:7" ht="15">
      <c r="A68" s="59"/>
      <c r="B68" s="261"/>
      <c r="C68" s="490"/>
      <c r="D68" s="280"/>
      <c r="E68" s="280"/>
      <c r="F68" s="487"/>
      <c r="G68" s="259"/>
    </row>
    <row r="69" spans="1:8" ht="42.75">
      <c r="A69" s="59" t="s">
        <v>1196</v>
      </c>
      <c r="B69" s="254" t="s">
        <v>3235</v>
      </c>
      <c r="C69" s="490" t="s">
        <v>303</v>
      </c>
      <c r="D69" s="280">
        <v>1</v>
      </c>
      <c r="E69" s="280">
        <v>1</v>
      </c>
      <c r="F69" s="487">
        <v>1</v>
      </c>
      <c r="G69" s="270"/>
      <c r="H69" s="319">
        <f>F69*G69</f>
        <v>0</v>
      </c>
    </row>
    <row r="70" spans="1:7" ht="15">
      <c r="A70" s="59"/>
      <c r="B70" s="252"/>
      <c r="C70" s="490"/>
      <c r="D70" s="280"/>
      <c r="E70" s="280"/>
      <c r="F70" s="487"/>
      <c r="G70" s="259"/>
    </row>
    <row r="71" spans="1:8" ht="15">
      <c r="A71" s="59"/>
      <c r="B71" s="262" t="s">
        <v>1078</v>
      </c>
      <c r="C71" s="572"/>
      <c r="D71" s="429"/>
      <c r="E71" s="429"/>
      <c r="F71" s="569"/>
      <c r="G71" s="274"/>
      <c r="H71" s="397">
        <f>SUM(H43:H70)</f>
        <v>0</v>
      </c>
    </row>
  </sheetData>
  <sheetProtection selectLockedCells="1" selectUnlockedCells="1"/>
  <mergeCells count="1">
    <mergeCell ref="B1:H1"/>
  </mergeCells>
  <printOptions/>
  <pageMargins left="0.7" right="0.7" top="0.9583333333333333" bottom="0.75" header="0.3" footer="0.5118055555555555"/>
  <pageSetup horizontalDpi="300" verticalDpi="300" orientation="portrait" paperSize="9" scale="70" r:id="rId1"/>
  <headerFooter alignWithMargins="0">
    <oddHeader>&amp;L&amp;"Arial,Navadno"EPRO d.o.o. AJDOVŠČINA
Prešernova 2a, 5270 AJDOVŠČINA
tel. 05 366 36 77&amp;CE&amp;"Arial,Navadno"LEKTRIČNE INŠTALACIJE 2. FAZA&amp;R&amp;"Arial,Navadno"OŠ DANILO LOKAR V AJDOVŠČINI
1. FAZA proj.št. 0568/11
2. FAZA proj. št. 0571/11</oddHeader>
  </headerFooter>
</worksheet>
</file>

<file path=xl/worksheets/sheet9.xml><?xml version="1.0" encoding="utf-8"?>
<worksheet xmlns="http://schemas.openxmlformats.org/spreadsheetml/2006/main" xmlns:r="http://schemas.openxmlformats.org/officeDocument/2006/relationships">
  <sheetPr>
    <tabColor indexed="22"/>
  </sheetPr>
  <dimension ref="A1:I765"/>
  <sheetViews>
    <sheetView view="pageBreakPreview" zoomScaleSheetLayoutView="100" zoomScalePageLayoutView="0" workbookViewId="0" topLeftCell="A1">
      <selection activeCell="G46" sqref="G46"/>
    </sheetView>
  </sheetViews>
  <sheetFormatPr defaultColWidth="9.140625" defaultRowHeight="15"/>
  <cols>
    <col min="1" max="1" width="10.140625" style="0" customWidth="1"/>
    <col min="2" max="2" width="44.8515625" style="0" customWidth="1"/>
    <col min="3" max="3" width="6.28125" style="24" customWidth="1"/>
    <col min="4" max="5" width="11.7109375" style="24" customWidth="1"/>
    <col min="6" max="6" width="11.7109375" style="25" customWidth="1"/>
    <col min="7" max="7" width="11.7109375" style="0" customWidth="1"/>
    <col min="8" max="8" width="11.7109375" style="319" customWidth="1"/>
  </cols>
  <sheetData>
    <row r="1" spans="1:8" ht="15.75">
      <c r="A1" s="41" t="s">
        <v>1197</v>
      </c>
      <c r="B1" s="717" t="s">
        <v>1198</v>
      </c>
      <c r="C1" s="718"/>
      <c r="D1" s="718"/>
      <c r="E1" s="718"/>
      <c r="F1" s="718"/>
      <c r="G1" s="718"/>
      <c r="H1" s="718"/>
    </row>
    <row r="2" spans="1:7" ht="15.75">
      <c r="A2" s="41"/>
      <c r="B2" s="42"/>
      <c r="C2" s="403"/>
      <c r="D2" s="403"/>
      <c r="E2" s="403"/>
      <c r="F2" s="484"/>
      <c r="G2" s="40"/>
    </row>
    <row r="3" spans="1:8" ht="15" customHeight="1">
      <c r="A3" s="44" t="s">
        <v>1199</v>
      </c>
      <c r="B3" s="45" t="s">
        <v>1200</v>
      </c>
      <c r="C3" s="482"/>
      <c r="D3" s="482"/>
      <c r="E3" s="482"/>
      <c r="F3" s="485"/>
      <c r="G3" s="275"/>
      <c r="H3" s="316">
        <f>H46</f>
        <v>0</v>
      </c>
    </row>
    <row r="4" spans="1:8" ht="15" customHeight="1">
      <c r="A4" s="276" t="s">
        <v>1201</v>
      </c>
      <c r="B4" s="722" t="s">
        <v>1202</v>
      </c>
      <c r="C4" s="722"/>
      <c r="D4" s="722"/>
      <c r="E4" s="722"/>
      <c r="F4" s="722"/>
      <c r="G4" s="722"/>
      <c r="H4" s="316">
        <f>H60</f>
        <v>0</v>
      </c>
    </row>
    <row r="5" spans="1:8" ht="15" customHeight="1">
      <c r="A5" s="276" t="s">
        <v>1203</v>
      </c>
      <c r="B5" s="722" t="s">
        <v>1204</v>
      </c>
      <c r="C5" s="722"/>
      <c r="D5" s="722"/>
      <c r="E5" s="722"/>
      <c r="F5" s="722"/>
      <c r="G5" s="722"/>
      <c r="H5" s="316">
        <f>H72</f>
        <v>0</v>
      </c>
    </row>
    <row r="6" spans="1:8" ht="15" customHeight="1">
      <c r="A6" s="276" t="s">
        <v>1205</v>
      </c>
      <c r="B6" s="722" t="s">
        <v>1206</v>
      </c>
      <c r="C6" s="722"/>
      <c r="D6" s="722"/>
      <c r="E6" s="722"/>
      <c r="F6" s="722"/>
      <c r="G6" s="722"/>
      <c r="H6" s="316">
        <f>H86</f>
        <v>0</v>
      </c>
    </row>
    <row r="7" spans="1:8" ht="15" customHeight="1">
      <c r="A7" s="276" t="s">
        <v>1207</v>
      </c>
      <c r="B7" s="722" t="s">
        <v>1208</v>
      </c>
      <c r="C7" s="722"/>
      <c r="D7" s="722"/>
      <c r="E7" s="722"/>
      <c r="F7" s="722"/>
      <c r="G7" s="722"/>
      <c r="H7" s="316">
        <f>H99</f>
        <v>0</v>
      </c>
    </row>
    <row r="8" spans="1:8" ht="15" customHeight="1">
      <c r="A8" s="276" t="s">
        <v>1209</v>
      </c>
      <c r="B8" s="722" t="s">
        <v>1210</v>
      </c>
      <c r="C8" s="722"/>
      <c r="D8" s="722"/>
      <c r="E8" s="722"/>
      <c r="F8" s="722"/>
      <c r="G8" s="722"/>
      <c r="H8" s="316">
        <f>H112</f>
        <v>0</v>
      </c>
    </row>
    <row r="9" spans="1:8" ht="15" customHeight="1">
      <c r="A9" s="276" t="s">
        <v>1211</v>
      </c>
      <c r="B9" s="722" t="s">
        <v>1212</v>
      </c>
      <c r="C9" s="722"/>
      <c r="D9" s="722"/>
      <c r="E9" s="722"/>
      <c r="F9" s="722"/>
      <c r="G9" s="722"/>
      <c r="H9" s="316">
        <f>H126</f>
        <v>0</v>
      </c>
    </row>
    <row r="10" spans="1:8" ht="15" customHeight="1">
      <c r="A10" s="276" t="s">
        <v>1213</v>
      </c>
      <c r="B10" s="722" t="s">
        <v>1214</v>
      </c>
      <c r="C10" s="722"/>
      <c r="D10" s="722"/>
      <c r="E10" s="722"/>
      <c r="F10" s="722"/>
      <c r="G10" s="722"/>
      <c r="H10" s="316">
        <f>H140</f>
        <v>0</v>
      </c>
    </row>
    <row r="11" spans="1:8" ht="15" customHeight="1">
      <c r="A11" s="276" t="s">
        <v>1215</v>
      </c>
      <c r="B11" s="722" t="s">
        <v>1216</v>
      </c>
      <c r="C11" s="722"/>
      <c r="D11" s="722"/>
      <c r="E11" s="722"/>
      <c r="F11" s="722"/>
      <c r="G11" s="722"/>
      <c r="H11" s="316">
        <f>H154</f>
        <v>0</v>
      </c>
    </row>
    <row r="12" spans="1:8" ht="15" customHeight="1">
      <c r="A12" s="276" t="s">
        <v>1217</v>
      </c>
      <c r="B12" s="722" t="s">
        <v>1218</v>
      </c>
      <c r="C12" s="722"/>
      <c r="D12" s="722"/>
      <c r="E12" s="722"/>
      <c r="F12" s="722"/>
      <c r="G12" s="722"/>
      <c r="H12" s="316">
        <f>H165</f>
        <v>0</v>
      </c>
    </row>
    <row r="13" spans="1:8" ht="15" customHeight="1">
      <c r="A13" s="276" t="s">
        <v>1219</v>
      </c>
      <c r="B13" s="722" t="s">
        <v>1220</v>
      </c>
      <c r="C13" s="722"/>
      <c r="D13" s="722"/>
      <c r="E13" s="722"/>
      <c r="F13" s="722"/>
      <c r="G13" s="722"/>
      <c r="H13" s="316">
        <f>H175</f>
        <v>0</v>
      </c>
    </row>
    <row r="14" spans="1:8" ht="15" customHeight="1">
      <c r="A14" s="276" t="s">
        <v>1221</v>
      </c>
      <c r="B14" s="722" t="s">
        <v>1222</v>
      </c>
      <c r="C14" s="722"/>
      <c r="D14" s="722"/>
      <c r="E14" s="722"/>
      <c r="F14" s="722"/>
      <c r="G14" s="722"/>
      <c r="H14" s="316">
        <f>H186</f>
        <v>0</v>
      </c>
    </row>
    <row r="15" spans="1:8" ht="15" customHeight="1">
      <c r="A15" s="276" t="s">
        <v>1223</v>
      </c>
      <c r="B15" s="722" t="s">
        <v>1224</v>
      </c>
      <c r="C15" s="722"/>
      <c r="D15" s="722"/>
      <c r="E15" s="722"/>
      <c r="F15" s="722"/>
      <c r="G15" s="722"/>
      <c r="H15" s="316">
        <f>H196</f>
        <v>0</v>
      </c>
    </row>
    <row r="16" spans="1:8" ht="15" customHeight="1">
      <c r="A16" s="276" t="s">
        <v>1225</v>
      </c>
      <c r="B16" s="722" t="s">
        <v>1226</v>
      </c>
      <c r="C16" s="722"/>
      <c r="D16" s="722"/>
      <c r="E16" s="722"/>
      <c r="F16" s="722"/>
      <c r="G16" s="722"/>
      <c r="H16" s="316">
        <f>H206</f>
        <v>0</v>
      </c>
    </row>
    <row r="17" spans="1:8" ht="15" customHeight="1">
      <c r="A17" s="276" t="s">
        <v>1227</v>
      </c>
      <c r="B17" s="722" t="s">
        <v>1228</v>
      </c>
      <c r="C17" s="722"/>
      <c r="D17" s="722"/>
      <c r="E17" s="722"/>
      <c r="F17" s="722"/>
      <c r="G17" s="722"/>
      <c r="H17" s="316">
        <f>H350</f>
        <v>0</v>
      </c>
    </row>
    <row r="18" spans="1:8" ht="15" customHeight="1">
      <c r="A18" s="276" t="s">
        <v>1229</v>
      </c>
      <c r="B18" s="722" t="s">
        <v>1230</v>
      </c>
      <c r="C18" s="722"/>
      <c r="D18" s="722"/>
      <c r="E18" s="722"/>
      <c r="F18" s="722"/>
      <c r="G18" s="722"/>
      <c r="H18" s="316">
        <f>H398</f>
        <v>0</v>
      </c>
    </row>
    <row r="19" spans="1:8" ht="15" customHeight="1">
      <c r="A19" s="276" t="s">
        <v>1231</v>
      </c>
      <c r="B19" s="722" t="s">
        <v>1232</v>
      </c>
      <c r="C19" s="722"/>
      <c r="D19" s="722"/>
      <c r="E19" s="722"/>
      <c r="F19" s="722"/>
      <c r="G19" s="722"/>
      <c r="H19" s="316">
        <f>H452</f>
        <v>0</v>
      </c>
    </row>
    <row r="20" spans="1:8" ht="15" customHeight="1">
      <c r="A20" s="276" t="s">
        <v>1233</v>
      </c>
      <c r="B20" s="722" t="s">
        <v>1234</v>
      </c>
      <c r="C20" s="722"/>
      <c r="D20" s="722"/>
      <c r="E20" s="722"/>
      <c r="F20" s="722"/>
      <c r="G20" s="722"/>
      <c r="H20" s="316">
        <f>H567</f>
        <v>0</v>
      </c>
    </row>
    <row r="21" spans="1:8" ht="15" customHeight="1">
      <c r="A21" s="276" t="s">
        <v>1235</v>
      </c>
      <c r="B21" s="722" t="s">
        <v>1236</v>
      </c>
      <c r="C21" s="722"/>
      <c r="D21" s="722"/>
      <c r="E21" s="722"/>
      <c r="F21" s="722"/>
      <c r="G21" s="722"/>
      <c r="H21" s="316">
        <f>H649</f>
        <v>0</v>
      </c>
    </row>
    <row r="22" spans="1:8" ht="15" customHeight="1">
      <c r="A22" s="276" t="s">
        <v>1237</v>
      </c>
      <c r="B22" s="722" t="s">
        <v>1238</v>
      </c>
      <c r="C22" s="722"/>
      <c r="D22" s="722"/>
      <c r="E22" s="722"/>
      <c r="F22" s="722"/>
      <c r="G22" s="722"/>
      <c r="H22" s="316">
        <f>H661</f>
        <v>0</v>
      </c>
    </row>
    <row r="23" spans="1:8" ht="15" customHeight="1">
      <c r="A23" s="276" t="s">
        <v>1239</v>
      </c>
      <c r="B23" s="722" t="s">
        <v>1240</v>
      </c>
      <c r="C23" s="722"/>
      <c r="D23" s="722"/>
      <c r="E23" s="722"/>
      <c r="F23" s="722"/>
      <c r="G23" s="722"/>
      <c r="H23" s="316">
        <f>H687</f>
        <v>0</v>
      </c>
    </row>
    <row r="24" spans="1:8" ht="15" customHeight="1">
      <c r="A24" s="276" t="s">
        <v>1241</v>
      </c>
      <c r="B24" s="722" t="s">
        <v>1242</v>
      </c>
      <c r="C24" s="722"/>
      <c r="D24" s="722"/>
      <c r="E24" s="722"/>
      <c r="F24" s="722"/>
      <c r="G24" s="722"/>
      <c r="H24" s="316">
        <f>H693</f>
        <v>0</v>
      </c>
    </row>
    <row r="25" spans="1:8" ht="15" customHeight="1">
      <c r="A25" s="276" t="s">
        <v>1243</v>
      </c>
      <c r="B25" s="722" t="s">
        <v>1133</v>
      </c>
      <c r="C25" s="722"/>
      <c r="D25" s="722"/>
      <c r="E25" s="722"/>
      <c r="F25" s="722"/>
      <c r="G25" s="722"/>
      <c r="H25" s="316">
        <f>H707</f>
        <v>0</v>
      </c>
    </row>
    <row r="26" spans="1:8" ht="15" customHeight="1">
      <c r="A26" s="277" t="s">
        <v>1244</v>
      </c>
      <c r="B26" s="723" t="s">
        <v>1245</v>
      </c>
      <c r="C26" s="723"/>
      <c r="D26" s="723"/>
      <c r="E26" s="723"/>
      <c r="F26" s="723"/>
      <c r="G26" s="723"/>
      <c r="H26" s="480">
        <f>H734</f>
        <v>0</v>
      </c>
    </row>
    <row r="27" spans="1:8" ht="15" customHeight="1">
      <c r="A27" s="496" t="s">
        <v>3554</v>
      </c>
      <c r="B27" s="726" t="s">
        <v>3633</v>
      </c>
      <c r="C27" s="727"/>
      <c r="D27" s="727"/>
      <c r="E27" s="727"/>
      <c r="F27" s="727"/>
      <c r="G27" s="727"/>
      <c r="H27" s="497">
        <f>H746</f>
        <v>0</v>
      </c>
    </row>
    <row r="28" spans="1:8" ht="15" customHeight="1">
      <c r="A28" s="498" t="s">
        <v>3555</v>
      </c>
      <c r="B28" s="728" t="s">
        <v>3634</v>
      </c>
      <c r="C28" s="729"/>
      <c r="D28" s="729"/>
      <c r="E28" s="729"/>
      <c r="F28" s="729"/>
      <c r="G28" s="729"/>
      <c r="H28" s="499">
        <f>H763</f>
        <v>0</v>
      </c>
    </row>
    <row r="29" spans="1:8" ht="30" customHeight="1">
      <c r="A29" s="496" t="s">
        <v>3658</v>
      </c>
      <c r="B29" s="720" t="s">
        <v>3659</v>
      </c>
      <c r="C29" s="721"/>
      <c r="D29" s="721"/>
      <c r="E29" s="721"/>
      <c r="F29" s="721"/>
      <c r="G29" s="721"/>
      <c r="H29" s="497">
        <f>(SUM(H3:H28))*0.05</f>
        <v>0</v>
      </c>
    </row>
    <row r="30" spans="2:8" ht="15">
      <c r="B30" s="247" t="s">
        <v>1246</v>
      </c>
      <c r="C30" s="427"/>
      <c r="H30" s="399">
        <f>SUM(H3:H29)</f>
        <v>0</v>
      </c>
    </row>
    <row r="33" spans="1:8" ht="15">
      <c r="A33" s="519" t="s">
        <v>3687</v>
      </c>
      <c r="B33" s="520" t="s">
        <v>3688</v>
      </c>
      <c r="C33" s="521" t="s">
        <v>3681</v>
      </c>
      <c r="D33" s="522" t="s">
        <v>3686</v>
      </c>
      <c r="E33" s="522" t="s">
        <v>3685</v>
      </c>
      <c r="F33" s="523" t="s">
        <v>3682</v>
      </c>
      <c r="G33" s="524" t="s">
        <v>3683</v>
      </c>
      <c r="H33" s="525" t="s">
        <v>3684</v>
      </c>
    </row>
    <row r="34" spans="1:7" ht="15">
      <c r="A34" s="221" t="s">
        <v>1199</v>
      </c>
      <c r="B34" s="262" t="s">
        <v>1247</v>
      </c>
      <c r="C34" s="490"/>
      <c r="D34" s="280"/>
      <c r="E34" s="280"/>
      <c r="F34" s="487"/>
      <c r="G34" s="251"/>
    </row>
    <row r="35" spans="1:7" ht="57">
      <c r="A35" s="209"/>
      <c r="B35" s="278" t="s">
        <v>1248</v>
      </c>
      <c r="C35" s="490" t="s">
        <v>96</v>
      </c>
      <c r="D35" s="280">
        <v>1</v>
      </c>
      <c r="E35" s="280"/>
      <c r="F35" s="487"/>
      <c r="G35" s="266"/>
    </row>
    <row r="36" spans="1:7" ht="42.75">
      <c r="A36" s="209"/>
      <c r="B36" s="265" t="s">
        <v>1249</v>
      </c>
      <c r="C36" s="490" t="s">
        <v>96</v>
      </c>
      <c r="D36" s="280">
        <v>1</v>
      </c>
      <c r="E36" s="280"/>
      <c r="F36" s="487"/>
      <c r="G36" s="266"/>
    </row>
    <row r="37" spans="1:7" ht="15">
      <c r="A37" s="209"/>
      <c r="B37" s="265" t="s">
        <v>1250</v>
      </c>
      <c r="C37" s="490" t="s">
        <v>96</v>
      </c>
      <c r="D37" s="280">
        <v>1</v>
      </c>
      <c r="E37" s="280"/>
      <c r="F37" s="487"/>
      <c r="G37" s="266"/>
    </row>
    <row r="38" spans="1:7" ht="15">
      <c r="A38" s="209"/>
      <c r="B38" s="265" t="s">
        <v>1251</v>
      </c>
      <c r="C38" s="490" t="s">
        <v>96</v>
      </c>
      <c r="D38" s="280">
        <v>3</v>
      </c>
      <c r="E38" s="280"/>
      <c r="F38" s="487"/>
      <c r="G38" s="266"/>
    </row>
    <row r="39" spans="1:7" ht="15">
      <c r="A39" s="209"/>
      <c r="B39" s="265" t="s">
        <v>1252</v>
      </c>
      <c r="C39" s="490" t="s">
        <v>96</v>
      </c>
      <c r="D39" s="280">
        <v>1</v>
      </c>
      <c r="E39" s="280"/>
      <c r="F39" s="487"/>
      <c r="G39" s="266"/>
    </row>
    <row r="40" spans="1:7" ht="15">
      <c r="A40" s="209"/>
      <c r="B40" s="265" t="s">
        <v>1253</v>
      </c>
      <c r="C40" s="490" t="s">
        <v>96</v>
      </c>
      <c r="D40" s="280">
        <v>3</v>
      </c>
      <c r="E40" s="280"/>
      <c r="F40" s="487"/>
      <c r="G40" s="266"/>
    </row>
    <row r="41" spans="1:7" ht="15">
      <c r="A41" s="209"/>
      <c r="B41" s="265" t="s">
        <v>1254</v>
      </c>
      <c r="C41" s="490" t="s">
        <v>96</v>
      </c>
      <c r="D41" s="280">
        <v>1</v>
      </c>
      <c r="E41" s="280"/>
      <c r="F41" s="487"/>
      <c r="G41" s="266"/>
    </row>
    <row r="42" spans="1:7" ht="28.5">
      <c r="A42" s="209"/>
      <c r="B42" s="265" t="s">
        <v>1255</v>
      </c>
      <c r="C42" s="490" t="s">
        <v>96</v>
      </c>
      <c r="D42" s="280">
        <v>1</v>
      </c>
      <c r="E42" s="280"/>
      <c r="F42" s="487"/>
      <c r="G42" s="266"/>
    </row>
    <row r="43" spans="1:7" ht="15">
      <c r="A43" s="209"/>
      <c r="B43" s="265" t="s">
        <v>1158</v>
      </c>
      <c r="C43" s="490" t="s">
        <v>96</v>
      </c>
      <c r="D43" s="280">
        <v>1</v>
      </c>
      <c r="E43" s="280"/>
      <c r="F43" s="487"/>
      <c r="G43" s="266"/>
    </row>
    <row r="44" spans="1:7" ht="15">
      <c r="A44" s="209"/>
      <c r="B44" s="265" t="s">
        <v>1126</v>
      </c>
      <c r="C44" s="490" t="s">
        <v>303</v>
      </c>
      <c r="D44" s="280">
        <v>1</v>
      </c>
      <c r="E44" s="280"/>
      <c r="F44" s="487"/>
      <c r="G44" s="266"/>
    </row>
    <row r="45" spans="1:7" ht="28.5">
      <c r="A45" s="209"/>
      <c r="B45" s="503" t="s">
        <v>3657</v>
      </c>
      <c r="C45" s="490"/>
      <c r="D45" s="280"/>
      <c r="E45" s="280"/>
      <c r="F45" s="487"/>
      <c r="G45" s="266"/>
    </row>
    <row r="46" spans="1:8" ht="15">
      <c r="A46" s="209"/>
      <c r="B46" s="262" t="s">
        <v>16</v>
      </c>
      <c r="C46" s="490" t="s">
        <v>303</v>
      </c>
      <c r="D46" s="280">
        <v>1</v>
      </c>
      <c r="E46" s="280">
        <v>1</v>
      </c>
      <c r="F46" s="487">
        <f>D46-E46</f>
        <v>0</v>
      </c>
      <c r="G46" s="279"/>
      <c r="H46" s="319">
        <f>F46*G46</f>
        <v>0</v>
      </c>
    </row>
    <row r="47" spans="1:7" ht="15">
      <c r="A47" s="209"/>
      <c r="B47" s="265"/>
      <c r="C47" s="490"/>
      <c r="D47" s="280"/>
      <c r="E47" s="280"/>
      <c r="F47" s="487"/>
      <c r="G47" s="259"/>
    </row>
    <row r="48" spans="1:7" ht="15">
      <c r="A48" s="221" t="s">
        <v>1201</v>
      </c>
      <c r="B48" s="262" t="s">
        <v>1256</v>
      </c>
      <c r="C48" s="490"/>
      <c r="D48" s="280"/>
      <c r="E48" s="280"/>
      <c r="F48" s="487"/>
      <c r="G48" s="259"/>
    </row>
    <row r="49" spans="1:7" ht="57">
      <c r="A49" s="209"/>
      <c r="B49" s="265" t="s">
        <v>1257</v>
      </c>
      <c r="C49" s="490" t="s">
        <v>96</v>
      </c>
      <c r="D49" s="280">
        <v>1</v>
      </c>
      <c r="E49" s="280"/>
      <c r="F49" s="487"/>
      <c r="G49" s="266"/>
    </row>
    <row r="50" spans="1:7" ht="15">
      <c r="A50" s="209"/>
      <c r="B50" s="265" t="s">
        <v>1258</v>
      </c>
      <c r="C50" s="490" t="s">
        <v>96</v>
      </c>
      <c r="D50" s="280">
        <v>1</v>
      </c>
      <c r="E50" s="280"/>
      <c r="F50" s="487"/>
      <c r="G50" s="266"/>
    </row>
    <row r="51" spans="1:7" ht="15">
      <c r="A51" s="209"/>
      <c r="B51" s="265" t="s">
        <v>1259</v>
      </c>
      <c r="C51" s="490" t="s">
        <v>96</v>
      </c>
      <c r="D51" s="280">
        <v>5</v>
      </c>
      <c r="E51" s="280"/>
      <c r="F51" s="487"/>
      <c r="G51" s="266"/>
    </row>
    <row r="52" spans="1:7" ht="15">
      <c r="A52" s="209"/>
      <c r="B52" s="265" t="s">
        <v>1260</v>
      </c>
      <c r="C52" s="490" t="s">
        <v>96</v>
      </c>
      <c r="D52" s="280">
        <v>10</v>
      </c>
      <c r="E52" s="280"/>
      <c r="F52" s="487"/>
      <c r="G52" s="266"/>
    </row>
    <row r="53" spans="1:7" ht="15">
      <c r="A53" s="209"/>
      <c r="B53" s="265" t="s">
        <v>1261</v>
      </c>
      <c r="C53" s="490" t="s">
        <v>96</v>
      </c>
      <c r="D53" s="280">
        <v>15</v>
      </c>
      <c r="E53" s="280"/>
      <c r="F53" s="487"/>
      <c r="G53" s="266"/>
    </row>
    <row r="54" spans="1:7" ht="15">
      <c r="A54" s="209"/>
      <c r="B54" s="265" t="s">
        <v>1262</v>
      </c>
      <c r="C54" s="490" t="s">
        <v>96</v>
      </c>
      <c r="D54" s="280">
        <v>15</v>
      </c>
      <c r="E54" s="280"/>
      <c r="F54" s="487"/>
      <c r="G54" s="266"/>
    </row>
    <row r="55" spans="1:7" ht="15">
      <c r="A55" s="209"/>
      <c r="B55" s="265" t="s">
        <v>1263</v>
      </c>
      <c r="C55" s="490" t="s">
        <v>96</v>
      </c>
      <c r="D55" s="280">
        <v>3</v>
      </c>
      <c r="E55" s="280"/>
      <c r="F55" s="487"/>
      <c r="G55" s="266"/>
    </row>
    <row r="56" spans="1:7" ht="15">
      <c r="A56" s="209"/>
      <c r="B56" s="265" t="s">
        <v>1264</v>
      </c>
      <c r="C56" s="490" t="s">
        <v>96</v>
      </c>
      <c r="D56" s="280">
        <v>12</v>
      </c>
      <c r="E56" s="280"/>
      <c r="F56" s="487"/>
      <c r="G56" s="266"/>
    </row>
    <row r="57" spans="1:7" ht="15">
      <c r="A57" s="209"/>
      <c r="B57" s="265" t="s">
        <v>1146</v>
      </c>
      <c r="C57" s="490" t="s">
        <v>96</v>
      </c>
      <c r="D57" s="280">
        <v>24</v>
      </c>
      <c r="E57" s="280"/>
      <c r="F57" s="487"/>
      <c r="G57" s="266"/>
    </row>
    <row r="58" spans="1:7" ht="28.5">
      <c r="A58" s="209"/>
      <c r="B58" s="265" t="s">
        <v>1265</v>
      </c>
      <c r="C58" s="490" t="s">
        <v>96</v>
      </c>
      <c r="D58" s="280">
        <v>3</v>
      </c>
      <c r="E58" s="280"/>
      <c r="F58" s="487"/>
      <c r="G58" s="266"/>
    </row>
    <row r="59" spans="1:7" ht="15">
      <c r="A59" s="209"/>
      <c r="B59" s="265" t="s">
        <v>1126</v>
      </c>
      <c r="C59" s="490" t="s">
        <v>303</v>
      </c>
      <c r="D59" s="280">
        <v>1</v>
      </c>
      <c r="E59" s="280"/>
      <c r="F59" s="487"/>
      <c r="G59" s="266"/>
    </row>
    <row r="60" spans="1:8" ht="15">
      <c r="A60" s="209"/>
      <c r="B60" s="262" t="s">
        <v>16</v>
      </c>
      <c r="C60" s="490" t="s">
        <v>303</v>
      </c>
      <c r="D60" s="280">
        <v>1</v>
      </c>
      <c r="E60" s="280">
        <v>0</v>
      </c>
      <c r="F60" s="487">
        <f>D60-E60</f>
        <v>1</v>
      </c>
      <c r="G60" s="279"/>
      <c r="H60" s="319">
        <f>F60*G60</f>
        <v>0</v>
      </c>
    </row>
    <row r="61" spans="1:7" ht="15">
      <c r="A61" s="209"/>
      <c r="B61" s="262"/>
      <c r="C61" s="490"/>
      <c r="D61" s="280"/>
      <c r="E61" s="280"/>
      <c r="F61" s="487"/>
      <c r="G61" s="259"/>
    </row>
    <row r="62" spans="1:7" ht="15">
      <c r="A62" s="221" t="s">
        <v>1203</v>
      </c>
      <c r="B62" s="262" t="s">
        <v>1266</v>
      </c>
      <c r="C62" s="490"/>
      <c r="D62" s="280"/>
      <c r="E62" s="280"/>
      <c r="F62" s="487"/>
      <c r="G62" s="259"/>
    </row>
    <row r="63" spans="1:7" ht="42.75">
      <c r="A63" s="209"/>
      <c r="B63" s="265" t="s">
        <v>1267</v>
      </c>
      <c r="C63" s="490" t="s">
        <v>96</v>
      </c>
      <c r="D63" s="280">
        <v>1</v>
      </c>
      <c r="E63" s="280"/>
      <c r="F63" s="487"/>
      <c r="G63" s="266"/>
    </row>
    <row r="64" spans="1:7" ht="15">
      <c r="A64" s="209"/>
      <c r="B64" s="265" t="s">
        <v>1268</v>
      </c>
      <c r="C64" s="490" t="s">
        <v>96</v>
      </c>
      <c r="D64" s="280">
        <v>1</v>
      </c>
      <c r="E64" s="280"/>
      <c r="F64" s="487"/>
      <c r="G64" s="266"/>
    </row>
    <row r="65" spans="1:7" ht="15">
      <c r="A65" s="209"/>
      <c r="B65" s="265" t="s">
        <v>1259</v>
      </c>
      <c r="C65" s="490" t="s">
        <v>96</v>
      </c>
      <c r="D65" s="280">
        <v>12</v>
      </c>
      <c r="E65" s="280"/>
      <c r="F65" s="487"/>
      <c r="G65" s="266"/>
    </row>
    <row r="66" spans="1:7" ht="15">
      <c r="A66" s="209"/>
      <c r="B66" s="265" t="s">
        <v>1260</v>
      </c>
      <c r="C66" s="490" t="s">
        <v>96</v>
      </c>
      <c r="D66" s="280">
        <v>25</v>
      </c>
      <c r="E66" s="280"/>
      <c r="F66" s="487"/>
      <c r="G66" s="266"/>
    </row>
    <row r="67" spans="1:7" ht="28.5">
      <c r="A67" s="209"/>
      <c r="B67" s="265" t="s">
        <v>1269</v>
      </c>
      <c r="C67" s="490" t="s">
        <v>96</v>
      </c>
      <c r="D67" s="280">
        <v>1</v>
      </c>
      <c r="E67" s="280"/>
      <c r="F67" s="487"/>
      <c r="G67" s="266"/>
    </row>
    <row r="68" spans="1:7" ht="15">
      <c r="A68" s="209"/>
      <c r="B68" s="265" t="s">
        <v>1270</v>
      </c>
      <c r="C68" s="490" t="s">
        <v>96</v>
      </c>
      <c r="D68" s="280">
        <v>7</v>
      </c>
      <c r="E68" s="280"/>
      <c r="F68" s="487"/>
      <c r="G68" s="266"/>
    </row>
    <row r="69" spans="1:7" ht="15">
      <c r="A69" s="209"/>
      <c r="B69" s="265" t="s">
        <v>1271</v>
      </c>
      <c r="C69" s="490" t="s">
        <v>96</v>
      </c>
      <c r="D69" s="280">
        <v>7</v>
      </c>
      <c r="E69" s="280"/>
      <c r="F69" s="487"/>
      <c r="G69" s="266"/>
    </row>
    <row r="70" spans="1:7" ht="15">
      <c r="A70" s="209"/>
      <c r="B70" s="265" t="s">
        <v>1272</v>
      </c>
      <c r="C70" s="490" t="s">
        <v>96</v>
      </c>
      <c r="D70" s="280">
        <v>4</v>
      </c>
      <c r="E70" s="280"/>
      <c r="F70" s="487"/>
      <c r="G70" s="266"/>
    </row>
    <row r="71" spans="1:7" ht="15">
      <c r="A71" s="209"/>
      <c r="B71" s="265" t="s">
        <v>1126</v>
      </c>
      <c r="C71" s="490" t="s">
        <v>303</v>
      </c>
      <c r="D71" s="280">
        <v>1</v>
      </c>
      <c r="E71" s="280"/>
      <c r="F71" s="487"/>
      <c r="G71" s="266"/>
    </row>
    <row r="72" spans="1:8" ht="15">
      <c r="A72" s="209"/>
      <c r="B72" s="262" t="s">
        <v>16</v>
      </c>
      <c r="C72" s="490" t="s">
        <v>303</v>
      </c>
      <c r="D72" s="280">
        <v>1</v>
      </c>
      <c r="E72" s="280">
        <v>0</v>
      </c>
      <c r="F72" s="487">
        <f>D72-E72</f>
        <v>1</v>
      </c>
      <c r="G72" s="279"/>
      <c r="H72" s="319">
        <f>F72*G72</f>
        <v>0</v>
      </c>
    </row>
    <row r="73" spans="1:7" ht="15">
      <c r="A73" s="209"/>
      <c r="B73" s="262"/>
      <c r="C73" s="280"/>
      <c r="D73" s="280"/>
      <c r="E73" s="280"/>
      <c r="F73" s="487"/>
      <c r="G73" s="259"/>
    </row>
    <row r="74" spans="1:7" ht="15">
      <c r="A74" s="221" t="s">
        <v>1205</v>
      </c>
      <c r="B74" s="262" t="s">
        <v>1273</v>
      </c>
      <c r="C74" s="280"/>
      <c r="D74" s="280"/>
      <c r="E74" s="280"/>
      <c r="F74" s="487"/>
      <c r="G74" s="259"/>
    </row>
    <row r="75" spans="1:7" ht="42.75">
      <c r="A75" s="209"/>
      <c r="B75" s="265" t="s">
        <v>1267</v>
      </c>
      <c r="C75" s="490" t="s">
        <v>96</v>
      </c>
      <c r="D75" s="280">
        <v>1</v>
      </c>
      <c r="E75" s="280"/>
      <c r="F75" s="487"/>
      <c r="G75" s="266"/>
    </row>
    <row r="76" spans="1:7" ht="15">
      <c r="A76" s="209"/>
      <c r="B76" s="265" t="s">
        <v>1268</v>
      </c>
      <c r="C76" s="490" t="s">
        <v>96</v>
      </c>
      <c r="D76" s="280">
        <v>1</v>
      </c>
      <c r="E76" s="280"/>
      <c r="F76" s="487"/>
      <c r="G76" s="266"/>
    </row>
    <row r="77" spans="1:7" ht="15">
      <c r="A77" s="209"/>
      <c r="B77" s="265" t="s">
        <v>1259</v>
      </c>
      <c r="C77" s="490" t="s">
        <v>96</v>
      </c>
      <c r="D77" s="280">
        <v>12</v>
      </c>
      <c r="E77" s="280"/>
      <c r="F77" s="487"/>
      <c r="G77" s="266"/>
    </row>
    <row r="78" spans="1:7" ht="15">
      <c r="A78" s="209"/>
      <c r="B78" s="265" t="s">
        <v>1260</v>
      </c>
      <c r="C78" s="490" t="s">
        <v>96</v>
      </c>
      <c r="D78" s="280">
        <v>30</v>
      </c>
      <c r="E78" s="280"/>
      <c r="F78" s="487"/>
      <c r="G78" s="266"/>
    </row>
    <row r="79" spans="1:7" ht="15">
      <c r="A79" s="209"/>
      <c r="B79" s="265" t="s">
        <v>1261</v>
      </c>
      <c r="C79" s="490" t="s">
        <v>96</v>
      </c>
      <c r="D79" s="280">
        <v>4</v>
      </c>
      <c r="E79" s="280"/>
      <c r="F79" s="487"/>
      <c r="G79" s="266"/>
    </row>
    <row r="80" spans="1:7" ht="28.5">
      <c r="A80" s="209"/>
      <c r="B80" s="265" t="s">
        <v>1269</v>
      </c>
      <c r="C80" s="490" t="s">
        <v>96</v>
      </c>
      <c r="D80" s="280">
        <v>1</v>
      </c>
      <c r="E80" s="280"/>
      <c r="F80" s="487"/>
      <c r="G80" s="266"/>
    </row>
    <row r="81" spans="1:7" ht="15">
      <c r="A81" s="209"/>
      <c r="B81" s="265" t="s">
        <v>1270</v>
      </c>
      <c r="C81" s="490" t="s">
        <v>96</v>
      </c>
      <c r="D81" s="280">
        <v>3</v>
      </c>
      <c r="E81" s="280"/>
      <c r="F81" s="487"/>
      <c r="G81" s="266"/>
    </row>
    <row r="82" spans="1:7" ht="15">
      <c r="A82" s="209"/>
      <c r="B82" s="265" t="s">
        <v>1271</v>
      </c>
      <c r="C82" s="490" t="s">
        <v>96</v>
      </c>
      <c r="D82" s="280">
        <v>3</v>
      </c>
      <c r="E82" s="280"/>
      <c r="F82" s="487"/>
      <c r="G82" s="266"/>
    </row>
    <row r="83" spans="1:7" ht="15">
      <c r="A83" s="209"/>
      <c r="B83" s="265" t="s">
        <v>1272</v>
      </c>
      <c r="C83" s="490" t="s">
        <v>96</v>
      </c>
      <c r="D83" s="280">
        <v>4</v>
      </c>
      <c r="E83" s="280"/>
      <c r="F83" s="487"/>
      <c r="G83" s="266"/>
    </row>
    <row r="84" spans="1:7" ht="15">
      <c r="A84" s="209"/>
      <c r="B84" s="265" t="s">
        <v>1126</v>
      </c>
      <c r="C84" s="490" t="s">
        <v>303</v>
      </c>
      <c r="D84" s="280">
        <v>1</v>
      </c>
      <c r="E84" s="280"/>
      <c r="F84" s="487"/>
      <c r="G84" s="266"/>
    </row>
    <row r="85" spans="1:7" ht="28.5">
      <c r="A85" s="209"/>
      <c r="B85" s="503" t="s">
        <v>3657</v>
      </c>
      <c r="C85" s="490"/>
      <c r="D85" s="280"/>
      <c r="E85" s="280"/>
      <c r="F85" s="487"/>
      <c r="G85" s="266"/>
    </row>
    <row r="86" spans="1:8" ht="15">
      <c r="A86" s="209"/>
      <c r="B86" s="262" t="s">
        <v>16</v>
      </c>
      <c r="C86" s="490" t="s">
        <v>303</v>
      </c>
      <c r="D86" s="280">
        <v>1</v>
      </c>
      <c r="E86" s="280">
        <v>1</v>
      </c>
      <c r="F86" s="487">
        <f>D86-E86</f>
        <v>0</v>
      </c>
      <c r="G86" s="279"/>
      <c r="H86" s="319">
        <f>F86*G86</f>
        <v>0</v>
      </c>
    </row>
    <row r="87" spans="1:7" ht="15">
      <c r="A87" s="209"/>
      <c r="B87" s="262"/>
      <c r="C87" s="490"/>
      <c r="D87" s="280"/>
      <c r="E87" s="280"/>
      <c r="F87" s="487"/>
      <c r="G87" s="259"/>
    </row>
    <row r="88" spans="1:7" ht="15">
      <c r="A88" s="221" t="s">
        <v>1207</v>
      </c>
      <c r="B88" s="262" t="s">
        <v>1274</v>
      </c>
      <c r="C88" s="490"/>
      <c r="D88" s="280"/>
      <c r="E88" s="280"/>
      <c r="F88" s="487"/>
      <c r="G88" s="259"/>
    </row>
    <row r="89" spans="1:7" ht="42.75">
      <c r="A89" s="209"/>
      <c r="B89" s="265" t="s">
        <v>1267</v>
      </c>
      <c r="C89" s="490" t="s">
        <v>96</v>
      </c>
      <c r="D89" s="280">
        <v>1</v>
      </c>
      <c r="E89" s="280"/>
      <c r="F89" s="487"/>
      <c r="G89" s="266"/>
    </row>
    <row r="90" spans="1:7" ht="15">
      <c r="A90" s="209"/>
      <c r="B90" s="265" t="s">
        <v>1268</v>
      </c>
      <c r="C90" s="490" t="s">
        <v>96</v>
      </c>
      <c r="D90" s="280">
        <v>1</v>
      </c>
      <c r="E90" s="280"/>
      <c r="F90" s="487"/>
      <c r="G90" s="266"/>
    </row>
    <row r="91" spans="1:7" ht="15">
      <c r="A91" s="209"/>
      <c r="B91" s="265" t="s">
        <v>1259</v>
      </c>
      <c r="C91" s="490" t="s">
        <v>96</v>
      </c>
      <c r="D91" s="280">
        <v>12</v>
      </c>
      <c r="E91" s="280"/>
      <c r="F91" s="487"/>
      <c r="G91" s="266"/>
    </row>
    <row r="92" spans="1:7" ht="15">
      <c r="A92" s="209"/>
      <c r="B92" s="265" t="s">
        <v>1260</v>
      </c>
      <c r="C92" s="490" t="s">
        <v>96</v>
      </c>
      <c r="D92" s="280">
        <v>25</v>
      </c>
      <c r="E92" s="280"/>
      <c r="F92" s="487"/>
      <c r="G92" s="266"/>
    </row>
    <row r="93" spans="1:7" ht="28.5">
      <c r="A93" s="209"/>
      <c r="B93" s="265" t="s">
        <v>1269</v>
      </c>
      <c r="C93" s="490" t="s">
        <v>96</v>
      </c>
      <c r="D93" s="280">
        <v>1</v>
      </c>
      <c r="E93" s="280"/>
      <c r="F93" s="487"/>
      <c r="G93" s="266"/>
    </row>
    <row r="94" spans="1:7" ht="15">
      <c r="A94" s="209"/>
      <c r="B94" s="265" t="s">
        <v>1270</v>
      </c>
      <c r="C94" s="490" t="s">
        <v>96</v>
      </c>
      <c r="D94" s="280">
        <v>3</v>
      </c>
      <c r="E94" s="280"/>
      <c r="F94" s="487"/>
      <c r="G94" s="266"/>
    </row>
    <row r="95" spans="1:7" ht="15">
      <c r="A95" s="209"/>
      <c r="B95" s="265" t="s">
        <v>1271</v>
      </c>
      <c r="C95" s="490" t="s">
        <v>96</v>
      </c>
      <c r="D95" s="280">
        <v>3</v>
      </c>
      <c r="E95" s="280"/>
      <c r="F95" s="487"/>
      <c r="G95" s="266"/>
    </row>
    <row r="96" spans="1:7" ht="15">
      <c r="A96" s="209"/>
      <c r="B96" s="265" t="s">
        <v>1272</v>
      </c>
      <c r="C96" s="490" t="s">
        <v>96</v>
      </c>
      <c r="D96" s="280">
        <v>4</v>
      </c>
      <c r="E96" s="280"/>
      <c r="F96" s="487"/>
      <c r="G96" s="266"/>
    </row>
    <row r="97" spans="1:7" ht="15">
      <c r="A97" s="209"/>
      <c r="B97" s="265" t="s">
        <v>1126</v>
      </c>
      <c r="C97" s="490" t="s">
        <v>303</v>
      </c>
      <c r="D97" s="280">
        <v>1</v>
      </c>
      <c r="E97" s="280"/>
      <c r="F97" s="487"/>
      <c r="G97" s="266"/>
    </row>
    <row r="98" spans="1:7" ht="28.5">
      <c r="A98" s="209"/>
      <c r="B98" s="503" t="s">
        <v>3657</v>
      </c>
      <c r="C98" s="490"/>
      <c r="D98" s="280"/>
      <c r="E98" s="280"/>
      <c r="F98" s="487"/>
      <c r="G98" s="266"/>
    </row>
    <row r="99" spans="1:8" ht="15">
      <c r="A99" s="209"/>
      <c r="B99" s="262" t="s">
        <v>16</v>
      </c>
      <c r="C99" s="490" t="s">
        <v>303</v>
      </c>
      <c r="D99" s="280">
        <v>1</v>
      </c>
      <c r="E99" s="280">
        <v>1</v>
      </c>
      <c r="F99" s="487">
        <f>D99-E99</f>
        <v>0</v>
      </c>
      <c r="G99" s="279"/>
      <c r="H99" s="319">
        <f>F99*G99</f>
        <v>0</v>
      </c>
    </row>
    <row r="100" spans="1:7" ht="15">
      <c r="A100" s="209"/>
      <c r="B100" s="262"/>
      <c r="C100" s="490"/>
      <c r="D100" s="280"/>
      <c r="E100" s="280"/>
      <c r="F100" s="487"/>
      <c r="G100" s="259"/>
    </row>
    <row r="101" spans="1:7" ht="15">
      <c r="A101" s="221" t="s">
        <v>1209</v>
      </c>
      <c r="B101" s="262" t="s">
        <v>1275</v>
      </c>
      <c r="C101" s="490"/>
      <c r="D101" s="280"/>
      <c r="E101" s="280"/>
      <c r="F101" s="487"/>
      <c r="G101" s="259"/>
    </row>
    <row r="102" spans="1:7" ht="42.75">
      <c r="A102" s="209"/>
      <c r="B102" s="265" t="s">
        <v>1267</v>
      </c>
      <c r="C102" s="490" t="s">
        <v>96</v>
      </c>
      <c r="D102" s="280">
        <v>1</v>
      </c>
      <c r="E102" s="280"/>
      <c r="F102" s="487"/>
      <c r="G102" s="266"/>
    </row>
    <row r="103" spans="1:7" ht="15">
      <c r="A103" s="209"/>
      <c r="B103" s="265" t="s">
        <v>1268</v>
      </c>
      <c r="C103" s="490" t="s">
        <v>96</v>
      </c>
      <c r="D103" s="280">
        <v>1</v>
      </c>
      <c r="E103" s="280"/>
      <c r="F103" s="487"/>
      <c r="G103" s="266"/>
    </row>
    <row r="104" spans="1:7" ht="15">
      <c r="A104" s="209"/>
      <c r="B104" s="265" t="s">
        <v>1259</v>
      </c>
      <c r="C104" s="490" t="s">
        <v>96</v>
      </c>
      <c r="D104" s="280">
        <v>18</v>
      </c>
      <c r="E104" s="280"/>
      <c r="F104" s="487"/>
      <c r="G104" s="266"/>
    </row>
    <row r="105" spans="1:7" ht="15">
      <c r="A105" s="209"/>
      <c r="B105" s="265" t="s">
        <v>1260</v>
      </c>
      <c r="C105" s="490" t="s">
        <v>96</v>
      </c>
      <c r="D105" s="280">
        <v>30</v>
      </c>
      <c r="E105" s="280"/>
      <c r="F105" s="487"/>
      <c r="G105" s="266"/>
    </row>
    <row r="106" spans="1:7" ht="28.5">
      <c r="A106" s="209"/>
      <c r="B106" s="265" t="s">
        <v>1269</v>
      </c>
      <c r="C106" s="490" t="s">
        <v>96</v>
      </c>
      <c r="D106" s="280">
        <v>1</v>
      </c>
      <c r="E106" s="280"/>
      <c r="F106" s="487"/>
      <c r="G106" s="266"/>
    </row>
    <row r="107" spans="1:7" ht="15">
      <c r="A107" s="209"/>
      <c r="B107" s="265" t="s">
        <v>1270</v>
      </c>
      <c r="C107" s="490" t="s">
        <v>96</v>
      </c>
      <c r="D107" s="280">
        <v>4</v>
      </c>
      <c r="E107" s="280"/>
      <c r="F107" s="487"/>
      <c r="G107" s="266"/>
    </row>
    <row r="108" spans="1:7" ht="15">
      <c r="A108" s="209"/>
      <c r="B108" s="265" t="s">
        <v>1271</v>
      </c>
      <c r="C108" s="490" t="s">
        <v>96</v>
      </c>
      <c r="D108" s="280">
        <v>4</v>
      </c>
      <c r="E108" s="280"/>
      <c r="F108" s="487"/>
      <c r="G108" s="266"/>
    </row>
    <row r="109" spans="1:7" ht="15">
      <c r="A109" s="209"/>
      <c r="B109" s="265" t="s">
        <v>1272</v>
      </c>
      <c r="C109" s="490" t="s">
        <v>96</v>
      </c>
      <c r="D109" s="280">
        <v>4</v>
      </c>
      <c r="E109" s="280"/>
      <c r="F109" s="487"/>
      <c r="G109" s="266"/>
    </row>
    <row r="110" spans="1:7" ht="15">
      <c r="A110" s="209"/>
      <c r="B110" s="265" t="s">
        <v>1126</v>
      </c>
      <c r="C110" s="490" t="s">
        <v>303</v>
      </c>
      <c r="D110" s="280">
        <v>1</v>
      </c>
      <c r="E110" s="280"/>
      <c r="F110" s="487"/>
      <c r="G110" s="266"/>
    </row>
    <row r="111" spans="1:7" ht="28.5">
      <c r="A111" s="209"/>
      <c r="B111" s="503" t="s">
        <v>3657</v>
      </c>
      <c r="C111" s="490"/>
      <c r="D111" s="280"/>
      <c r="E111" s="280"/>
      <c r="F111" s="487"/>
      <c r="G111" s="266"/>
    </row>
    <row r="112" spans="1:8" ht="15">
      <c r="A112" s="209"/>
      <c r="B112" s="262" t="s">
        <v>16</v>
      </c>
      <c r="C112" s="490" t="s">
        <v>303</v>
      </c>
      <c r="D112" s="280">
        <v>1</v>
      </c>
      <c r="E112" s="280">
        <v>1</v>
      </c>
      <c r="F112" s="487">
        <f>D112-E112</f>
        <v>0</v>
      </c>
      <c r="G112" s="279"/>
      <c r="H112" s="319">
        <f>F112*G112</f>
        <v>0</v>
      </c>
    </row>
    <row r="113" spans="1:7" ht="15">
      <c r="A113" s="209"/>
      <c r="B113" s="262"/>
      <c r="C113" s="490"/>
      <c r="D113" s="280"/>
      <c r="E113" s="280"/>
      <c r="F113" s="487"/>
      <c r="G113" s="259"/>
    </row>
    <row r="114" spans="1:7" ht="15">
      <c r="A114" s="221" t="s">
        <v>1211</v>
      </c>
      <c r="B114" s="262" t="s">
        <v>1276</v>
      </c>
      <c r="C114" s="490"/>
      <c r="D114" s="280"/>
      <c r="E114" s="280"/>
      <c r="F114" s="487"/>
      <c r="G114" s="259"/>
    </row>
    <row r="115" spans="1:7" ht="42.75">
      <c r="A115" s="209"/>
      <c r="B115" s="265" t="s">
        <v>1267</v>
      </c>
      <c r="C115" s="490" t="s">
        <v>96</v>
      </c>
      <c r="D115" s="280">
        <v>1</v>
      </c>
      <c r="E115" s="280"/>
      <c r="F115" s="487"/>
      <c r="G115" s="266"/>
    </row>
    <row r="116" spans="1:7" ht="15">
      <c r="A116" s="209"/>
      <c r="B116" s="265" t="s">
        <v>1268</v>
      </c>
      <c r="C116" s="490" t="s">
        <v>96</v>
      </c>
      <c r="D116" s="280">
        <v>1</v>
      </c>
      <c r="E116" s="280"/>
      <c r="F116" s="487"/>
      <c r="G116" s="266"/>
    </row>
    <row r="117" spans="1:7" ht="15">
      <c r="A117" s="209"/>
      <c r="B117" s="265" t="s">
        <v>1259</v>
      </c>
      <c r="C117" s="490" t="s">
        <v>96</v>
      </c>
      <c r="D117" s="280">
        <v>18</v>
      </c>
      <c r="E117" s="280"/>
      <c r="F117" s="487"/>
      <c r="G117" s="266"/>
    </row>
    <row r="118" spans="1:7" ht="15">
      <c r="A118" s="209"/>
      <c r="B118" s="265" t="s">
        <v>1260</v>
      </c>
      <c r="C118" s="490" t="s">
        <v>96</v>
      </c>
      <c r="D118" s="280">
        <v>30</v>
      </c>
      <c r="E118" s="280"/>
      <c r="F118" s="487"/>
      <c r="G118" s="266"/>
    </row>
    <row r="119" spans="1:7" ht="15">
      <c r="A119" s="209"/>
      <c r="B119" s="265" t="s">
        <v>1261</v>
      </c>
      <c r="C119" s="490" t="s">
        <v>96</v>
      </c>
      <c r="D119" s="280">
        <v>5</v>
      </c>
      <c r="E119" s="280"/>
      <c r="F119" s="487"/>
      <c r="G119" s="266"/>
    </row>
    <row r="120" spans="1:7" ht="28.5">
      <c r="A120" s="209"/>
      <c r="B120" s="265" t="s">
        <v>1269</v>
      </c>
      <c r="C120" s="490" t="s">
        <v>96</v>
      </c>
      <c r="D120" s="280">
        <v>1</v>
      </c>
      <c r="E120" s="280"/>
      <c r="F120" s="487"/>
      <c r="G120" s="266"/>
    </row>
    <row r="121" spans="1:7" ht="15">
      <c r="A121" s="209"/>
      <c r="B121" s="265" t="s">
        <v>1270</v>
      </c>
      <c r="C121" s="490" t="s">
        <v>96</v>
      </c>
      <c r="D121" s="280">
        <v>3</v>
      </c>
      <c r="E121" s="280"/>
      <c r="F121" s="487"/>
      <c r="G121" s="266"/>
    </row>
    <row r="122" spans="1:7" ht="15">
      <c r="A122" s="209"/>
      <c r="B122" s="265" t="s">
        <v>1271</v>
      </c>
      <c r="C122" s="490" t="s">
        <v>96</v>
      </c>
      <c r="D122" s="280">
        <v>3</v>
      </c>
      <c r="E122" s="280"/>
      <c r="F122" s="487"/>
      <c r="G122" s="266"/>
    </row>
    <row r="123" spans="1:7" ht="15">
      <c r="A123" s="209"/>
      <c r="B123" s="265" t="s">
        <v>1272</v>
      </c>
      <c r="C123" s="490" t="s">
        <v>96</v>
      </c>
      <c r="D123" s="280">
        <v>4</v>
      </c>
      <c r="E123" s="280"/>
      <c r="F123" s="487"/>
      <c r="G123" s="266"/>
    </row>
    <row r="124" spans="1:7" ht="15">
      <c r="A124" s="209"/>
      <c r="B124" s="265" t="s">
        <v>1126</v>
      </c>
      <c r="C124" s="490" t="s">
        <v>303</v>
      </c>
      <c r="D124" s="280">
        <v>1</v>
      </c>
      <c r="E124" s="280"/>
      <c r="F124" s="487"/>
      <c r="G124" s="266"/>
    </row>
    <row r="125" spans="1:7" ht="28.5">
      <c r="A125" s="209"/>
      <c r="B125" s="503" t="s">
        <v>3657</v>
      </c>
      <c r="C125" s="490"/>
      <c r="D125" s="280"/>
      <c r="E125" s="280"/>
      <c r="F125" s="487"/>
      <c r="G125" s="266"/>
    </row>
    <row r="126" spans="1:8" ht="15">
      <c r="A126" s="209"/>
      <c r="B126" s="262" t="s">
        <v>16</v>
      </c>
      <c r="C126" s="490" t="s">
        <v>303</v>
      </c>
      <c r="D126" s="280">
        <v>1</v>
      </c>
      <c r="E126" s="280">
        <v>1</v>
      </c>
      <c r="F126" s="487">
        <f>D126-E126</f>
        <v>0</v>
      </c>
      <c r="G126" s="279"/>
      <c r="H126" s="319">
        <f>F126*G126</f>
        <v>0</v>
      </c>
    </row>
    <row r="127" spans="1:7" ht="15">
      <c r="A127" s="209"/>
      <c r="B127" s="262"/>
      <c r="C127" s="490"/>
      <c r="D127" s="280"/>
      <c r="E127" s="280"/>
      <c r="F127" s="487"/>
      <c r="G127" s="259"/>
    </row>
    <row r="128" spans="1:7" ht="15">
      <c r="A128" s="221" t="s">
        <v>1213</v>
      </c>
      <c r="B128" s="262" t="s">
        <v>1277</v>
      </c>
      <c r="C128" s="490"/>
      <c r="D128" s="280"/>
      <c r="E128" s="280"/>
      <c r="F128" s="487"/>
      <c r="G128" s="259"/>
    </row>
    <row r="129" spans="1:7" ht="57">
      <c r="A129" s="209"/>
      <c r="B129" s="265" t="s">
        <v>1278</v>
      </c>
      <c r="C129" s="490" t="s">
        <v>96</v>
      </c>
      <c r="D129" s="280">
        <v>1</v>
      </c>
      <c r="E129" s="280"/>
      <c r="F129" s="487"/>
      <c r="G129" s="266"/>
    </row>
    <row r="130" spans="1:7" ht="15">
      <c r="A130" s="209"/>
      <c r="B130" s="265" t="s">
        <v>1279</v>
      </c>
      <c r="C130" s="490" t="s">
        <v>96</v>
      </c>
      <c r="D130" s="280">
        <v>1</v>
      </c>
      <c r="E130" s="280"/>
      <c r="F130" s="487"/>
      <c r="G130" s="266"/>
    </row>
    <row r="131" spans="1:7" ht="15">
      <c r="A131" s="209"/>
      <c r="B131" s="265" t="s">
        <v>1259</v>
      </c>
      <c r="C131" s="490" t="s">
        <v>96</v>
      </c>
      <c r="D131" s="280">
        <v>5</v>
      </c>
      <c r="E131" s="280"/>
      <c r="F131" s="487"/>
      <c r="G131" s="266"/>
    </row>
    <row r="132" spans="1:7" ht="15">
      <c r="A132" s="209"/>
      <c r="B132" s="265" t="s">
        <v>1260</v>
      </c>
      <c r="C132" s="490" t="s">
        <v>96</v>
      </c>
      <c r="D132" s="280">
        <v>15</v>
      </c>
      <c r="E132" s="280"/>
      <c r="F132" s="487"/>
      <c r="G132" s="266"/>
    </row>
    <row r="133" spans="1:7" ht="15">
      <c r="A133" s="209"/>
      <c r="B133" s="265" t="s">
        <v>1261</v>
      </c>
      <c r="C133" s="490" t="s">
        <v>96</v>
      </c>
      <c r="D133" s="280">
        <v>1</v>
      </c>
      <c r="E133" s="280"/>
      <c r="F133" s="487"/>
      <c r="G133" s="266"/>
    </row>
    <row r="134" spans="1:7" ht="28.5">
      <c r="A134" s="209"/>
      <c r="B134" s="265" t="s">
        <v>1280</v>
      </c>
      <c r="C134" s="490" t="s">
        <v>96</v>
      </c>
      <c r="D134" s="280">
        <v>1</v>
      </c>
      <c r="E134" s="280"/>
      <c r="F134" s="487"/>
      <c r="G134" s="266"/>
    </row>
    <row r="135" spans="1:7" ht="28.5">
      <c r="A135" s="209"/>
      <c r="B135" s="265" t="s">
        <v>1281</v>
      </c>
      <c r="C135" s="490" t="s">
        <v>96</v>
      </c>
      <c r="D135" s="280">
        <v>8</v>
      </c>
      <c r="E135" s="280"/>
      <c r="F135" s="487"/>
      <c r="G135" s="266"/>
    </row>
    <row r="136" spans="1:7" ht="15">
      <c r="A136" s="209"/>
      <c r="B136" s="265" t="s">
        <v>1282</v>
      </c>
      <c r="C136" s="490" t="s">
        <v>96</v>
      </c>
      <c r="D136" s="280">
        <v>8</v>
      </c>
      <c r="E136" s="280"/>
      <c r="F136" s="487"/>
      <c r="G136" s="266"/>
    </row>
    <row r="137" spans="1:7" ht="15">
      <c r="A137" s="209"/>
      <c r="B137" s="265" t="s">
        <v>1272</v>
      </c>
      <c r="C137" s="490" t="s">
        <v>96</v>
      </c>
      <c r="D137" s="280">
        <v>4</v>
      </c>
      <c r="E137" s="280"/>
      <c r="F137" s="487"/>
      <c r="G137" s="266"/>
    </row>
    <row r="138" spans="1:7" ht="15">
      <c r="A138" s="209"/>
      <c r="B138" s="265" t="s">
        <v>1126</v>
      </c>
      <c r="C138" s="490" t="s">
        <v>303</v>
      </c>
      <c r="D138" s="280">
        <v>1</v>
      </c>
      <c r="E138" s="280"/>
      <c r="F138" s="487"/>
      <c r="G138" s="266"/>
    </row>
    <row r="139" spans="1:7" ht="28.5">
      <c r="A139" s="209"/>
      <c r="B139" s="503" t="s">
        <v>3657</v>
      </c>
      <c r="C139" s="490"/>
      <c r="D139" s="280"/>
      <c r="E139" s="280"/>
      <c r="F139" s="487"/>
      <c r="G139" s="266"/>
    </row>
    <row r="140" spans="1:8" ht="15">
      <c r="A140" s="209"/>
      <c r="B140" s="262" t="s">
        <v>16</v>
      </c>
      <c r="C140" s="490" t="s">
        <v>303</v>
      </c>
      <c r="D140" s="280">
        <v>1</v>
      </c>
      <c r="E140" s="280">
        <v>1</v>
      </c>
      <c r="F140" s="487">
        <f>D140-E140</f>
        <v>0</v>
      </c>
      <c r="G140" s="279"/>
      <c r="H140" s="319">
        <f>F140*G140</f>
        <v>0</v>
      </c>
    </row>
    <row r="141" spans="1:7" ht="15">
      <c r="A141" s="209"/>
      <c r="B141" s="262"/>
      <c r="C141" s="490"/>
      <c r="D141" s="280"/>
      <c r="E141" s="280"/>
      <c r="F141" s="487"/>
      <c r="G141" s="259"/>
    </row>
    <row r="142" spans="1:7" ht="15">
      <c r="A142" s="221" t="s">
        <v>1215</v>
      </c>
      <c r="B142" s="262" t="s">
        <v>1283</v>
      </c>
      <c r="C142" s="490"/>
      <c r="D142" s="280"/>
      <c r="E142" s="280"/>
      <c r="F142" s="487"/>
      <c r="G142" s="259"/>
    </row>
    <row r="143" spans="1:7" ht="57">
      <c r="A143" s="209"/>
      <c r="B143" s="265" t="s">
        <v>1278</v>
      </c>
      <c r="C143" s="490" t="s">
        <v>96</v>
      </c>
      <c r="D143" s="280">
        <v>1</v>
      </c>
      <c r="E143" s="280"/>
      <c r="F143" s="487"/>
      <c r="G143" s="266"/>
    </row>
    <row r="144" spans="1:7" ht="15">
      <c r="A144" s="209"/>
      <c r="B144" s="265" t="s">
        <v>1279</v>
      </c>
      <c r="C144" s="490" t="s">
        <v>96</v>
      </c>
      <c r="D144" s="280">
        <v>1</v>
      </c>
      <c r="E144" s="280"/>
      <c r="F144" s="487"/>
      <c r="G144" s="266"/>
    </row>
    <row r="145" spans="1:7" ht="15">
      <c r="A145" s="209"/>
      <c r="B145" s="265" t="s">
        <v>1259</v>
      </c>
      <c r="C145" s="490" t="s">
        <v>96</v>
      </c>
      <c r="D145" s="280">
        <v>5</v>
      </c>
      <c r="E145" s="280"/>
      <c r="F145" s="487"/>
      <c r="G145" s="266"/>
    </row>
    <row r="146" spans="1:7" ht="15">
      <c r="A146" s="209"/>
      <c r="B146" s="265" t="s">
        <v>1260</v>
      </c>
      <c r="C146" s="490" t="s">
        <v>96</v>
      </c>
      <c r="D146" s="280">
        <v>15</v>
      </c>
      <c r="E146" s="280"/>
      <c r="F146" s="487"/>
      <c r="G146" s="266"/>
    </row>
    <row r="147" spans="1:7" ht="15">
      <c r="A147" s="209"/>
      <c r="B147" s="265" t="s">
        <v>1261</v>
      </c>
      <c r="C147" s="490" t="s">
        <v>96</v>
      </c>
      <c r="D147" s="280">
        <v>1</v>
      </c>
      <c r="E147" s="280"/>
      <c r="F147" s="487"/>
      <c r="G147" s="266"/>
    </row>
    <row r="148" spans="1:7" ht="28.5">
      <c r="A148" s="209"/>
      <c r="B148" s="265" t="s">
        <v>1280</v>
      </c>
      <c r="C148" s="490" t="s">
        <v>96</v>
      </c>
      <c r="D148" s="280">
        <v>1</v>
      </c>
      <c r="E148" s="280"/>
      <c r="F148" s="487"/>
      <c r="G148" s="266"/>
    </row>
    <row r="149" spans="1:7" ht="28.5">
      <c r="A149" s="209"/>
      <c r="B149" s="265" t="s">
        <v>1281</v>
      </c>
      <c r="C149" s="490" t="s">
        <v>96</v>
      </c>
      <c r="D149" s="280">
        <v>8</v>
      </c>
      <c r="E149" s="280"/>
      <c r="F149" s="487"/>
      <c r="G149" s="266"/>
    </row>
    <row r="150" spans="1:7" ht="15">
      <c r="A150" s="209"/>
      <c r="B150" s="265" t="s">
        <v>1282</v>
      </c>
      <c r="C150" s="490" t="s">
        <v>96</v>
      </c>
      <c r="D150" s="280">
        <v>8</v>
      </c>
      <c r="E150" s="280"/>
      <c r="F150" s="487"/>
      <c r="G150" s="266"/>
    </row>
    <row r="151" spans="1:7" ht="15">
      <c r="A151" s="209"/>
      <c r="B151" s="265" t="s">
        <v>1272</v>
      </c>
      <c r="C151" s="490" t="s">
        <v>96</v>
      </c>
      <c r="D151" s="280">
        <v>4</v>
      </c>
      <c r="E151" s="280"/>
      <c r="F151" s="487"/>
      <c r="G151" s="266"/>
    </row>
    <row r="152" spans="1:7" ht="15">
      <c r="A152" s="209"/>
      <c r="B152" s="265" t="s">
        <v>1126</v>
      </c>
      <c r="C152" s="490" t="s">
        <v>303</v>
      </c>
      <c r="D152" s="280">
        <v>1</v>
      </c>
      <c r="E152" s="280"/>
      <c r="F152" s="487"/>
      <c r="G152" s="266"/>
    </row>
    <row r="153" spans="1:7" ht="28.5">
      <c r="A153" s="209"/>
      <c r="B153" s="503" t="s">
        <v>3657</v>
      </c>
      <c r="C153" s="490"/>
      <c r="D153" s="280"/>
      <c r="E153" s="280"/>
      <c r="F153" s="487"/>
      <c r="G153" s="266"/>
    </row>
    <row r="154" spans="1:8" ht="15">
      <c r="A154" s="209"/>
      <c r="B154" s="262" t="s">
        <v>16</v>
      </c>
      <c r="C154" s="490" t="s">
        <v>303</v>
      </c>
      <c r="D154" s="280">
        <v>1</v>
      </c>
      <c r="E154" s="280">
        <v>1</v>
      </c>
      <c r="F154" s="487">
        <f>D154-E154</f>
        <v>0</v>
      </c>
      <c r="G154" s="279"/>
      <c r="H154" s="319">
        <f>F154*G154</f>
        <v>0</v>
      </c>
    </row>
    <row r="155" spans="1:7" ht="15">
      <c r="A155" s="209"/>
      <c r="B155" s="262"/>
      <c r="C155" s="490"/>
      <c r="D155" s="280"/>
      <c r="E155" s="280"/>
      <c r="F155" s="487"/>
      <c r="G155" s="259"/>
    </row>
    <row r="156" spans="1:7" ht="15">
      <c r="A156" s="221" t="s">
        <v>1217</v>
      </c>
      <c r="B156" s="262" t="s">
        <v>1284</v>
      </c>
      <c r="C156" s="490"/>
      <c r="D156" s="280"/>
      <c r="E156" s="280"/>
      <c r="F156" s="487"/>
      <c r="G156" s="259"/>
    </row>
    <row r="157" spans="1:7" ht="42.75">
      <c r="A157" s="209"/>
      <c r="B157" s="265" t="s">
        <v>1267</v>
      </c>
      <c r="C157" s="490" t="s">
        <v>96</v>
      </c>
      <c r="D157" s="280">
        <v>1</v>
      </c>
      <c r="E157" s="280"/>
      <c r="F157" s="487"/>
      <c r="G157" s="266"/>
    </row>
    <row r="158" spans="1:7" ht="15">
      <c r="A158" s="209"/>
      <c r="B158" s="265" t="s">
        <v>1268</v>
      </c>
      <c r="C158" s="490" t="s">
        <v>96</v>
      </c>
      <c r="D158" s="280">
        <v>1</v>
      </c>
      <c r="E158" s="280"/>
      <c r="F158" s="487"/>
      <c r="G158" s="266"/>
    </row>
    <row r="159" spans="1:7" ht="15">
      <c r="A159" s="209"/>
      <c r="B159" s="265" t="s">
        <v>1259</v>
      </c>
      <c r="C159" s="490" t="s">
        <v>96</v>
      </c>
      <c r="D159" s="280">
        <v>6</v>
      </c>
      <c r="E159" s="280"/>
      <c r="F159" s="487"/>
      <c r="G159" s="266"/>
    </row>
    <row r="160" spans="1:7" ht="15">
      <c r="A160" s="209"/>
      <c r="B160" s="265" t="s">
        <v>1260</v>
      </c>
      <c r="C160" s="490" t="s">
        <v>96</v>
      </c>
      <c r="D160" s="280">
        <v>20</v>
      </c>
      <c r="E160" s="280"/>
      <c r="F160" s="487"/>
      <c r="G160" s="266"/>
    </row>
    <row r="161" spans="1:7" ht="15">
      <c r="A161" s="209"/>
      <c r="B161" s="265" t="s">
        <v>1261</v>
      </c>
      <c r="C161" s="490" t="s">
        <v>96</v>
      </c>
      <c r="D161" s="280">
        <v>10</v>
      </c>
      <c r="E161" s="280"/>
      <c r="F161" s="487"/>
      <c r="G161" s="266"/>
    </row>
    <row r="162" spans="1:7" ht="18.75" customHeight="1">
      <c r="A162" s="209"/>
      <c r="B162" s="265" t="s">
        <v>1269</v>
      </c>
      <c r="C162" s="490" t="s">
        <v>96</v>
      </c>
      <c r="D162" s="280">
        <v>1</v>
      </c>
      <c r="E162" s="280"/>
      <c r="F162" s="487"/>
      <c r="G162" s="266"/>
    </row>
    <row r="163" spans="1:7" ht="15">
      <c r="A163" s="209"/>
      <c r="B163" s="265" t="s">
        <v>1272</v>
      </c>
      <c r="C163" s="490" t="s">
        <v>96</v>
      </c>
      <c r="D163" s="280">
        <v>4</v>
      </c>
      <c r="E163" s="280"/>
      <c r="F163" s="487"/>
      <c r="G163" s="266"/>
    </row>
    <row r="164" spans="1:7" ht="15">
      <c r="A164" s="209"/>
      <c r="B164" s="265" t="s">
        <v>1126</v>
      </c>
      <c r="C164" s="490" t="s">
        <v>303</v>
      </c>
      <c r="D164" s="280">
        <v>1</v>
      </c>
      <c r="E164" s="280"/>
      <c r="F164" s="487"/>
      <c r="G164" s="266"/>
    </row>
    <row r="165" spans="1:8" ht="15">
      <c r="A165" s="209"/>
      <c r="B165" s="262" t="s">
        <v>16</v>
      </c>
      <c r="C165" s="490" t="s">
        <v>303</v>
      </c>
      <c r="D165" s="280">
        <v>1</v>
      </c>
      <c r="E165" s="280">
        <v>0</v>
      </c>
      <c r="F165" s="487">
        <f>D165-E165</f>
        <v>1</v>
      </c>
      <c r="G165" s="279"/>
      <c r="H165" s="319">
        <f>F165*G165</f>
        <v>0</v>
      </c>
    </row>
    <row r="166" spans="1:7" ht="15">
      <c r="A166" s="209"/>
      <c r="B166" s="262"/>
      <c r="C166" s="490"/>
      <c r="D166" s="280"/>
      <c r="E166" s="280"/>
      <c r="F166" s="487"/>
      <c r="G166" s="266"/>
    </row>
    <row r="167" spans="1:7" ht="15">
      <c r="A167" s="221" t="s">
        <v>1219</v>
      </c>
      <c r="B167" s="262" t="s">
        <v>1285</v>
      </c>
      <c r="C167" s="490"/>
      <c r="D167" s="280"/>
      <c r="E167" s="280"/>
      <c r="F167" s="487"/>
      <c r="G167" s="259"/>
    </row>
    <row r="168" spans="1:7" ht="42.75">
      <c r="A168" s="209"/>
      <c r="B168" s="260" t="s">
        <v>1267</v>
      </c>
      <c r="C168" s="490" t="s">
        <v>96</v>
      </c>
      <c r="D168" s="280">
        <v>1</v>
      </c>
      <c r="E168" s="280"/>
      <c r="F168" s="487"/>
      <c r="G168" s="266"/>
    </row>
    <row r="169" spans="1:7" ht="42.75">
      <c r="A169" s="209"/>
      <c r="B169" s="260" t="s">
        <v>1286</v>
      </c>
      <c r="C169" s="490" t="s">
        <v>96</v>
      </c>
      <c r="D169" s="280">
        <v>1</v>
      </c>
      <c r="E169" s="280"/>
      <c r="F169" s="487"/>
      <c r="G169" s="266"/>
    </row>
    <row r="170" spans="1:7" ht="15">
      <c r="A170" s="209"/>
      <c r="B170" s="265" t="s">
        <v>1287</v>
      </c>
      <c r="C170" s="490" t="s">
        <v>96</v>
      </c>
      <c r="D170" s="280">
        <v>1</v>
      </c>
      <c r="E170" s="280"/>
      <c r="F170" s="487"/>
      <c r="G170" s="266"/>
    </row>
    <row r="171" spans="1:7" ht="15">
      <c r="A171" s="209"/>
      <c r="B171" s="265" t="s">
        <v>1259</v>
      </c>
      <c r="C171" s="490" t="s">
        <v>96</v>
      </c>
      <c r="D171" s="280">
        <v>7</v>
      </c>
      <c r="E171" s="280"/>
      <c r="F171" s="487"/>
      <c r="G171" s="266"/>
    </row>
    <row r="172" spans="1:7" ht="15">
      <c r="A172" s="209"/>
      <c r="B172" s="265" t="s">
        <v>1260</v>
      </c>
      <c r="C172" s="490" t="s">
        <v>96</v>
      </c>
      <c r="D172" s="280">
        <v>15</v>
      </c>
      <c r="E172" s="280"/>
      <c r="F172" s="487"/>
      <c r="G172" s="266"/>
    </row>
    <row r="173" spans="1:7" ht="15">
      <c r="A173" s="209"/>
      <c r="B173" s="265" t="s">
        <v>1261</v>
      </c>
      <c r="C173" s="490" t="s">
        <v>96</v>
      </c>
      <c r="D173" s="280">
        <v>7</v>
      </c>
      <c r="E173" s="280"/>
      <c r="F173" s="487"/>
      <c r="G173" s="266"/>
    </row>
    <row r="174" spans="1:7" ht="15">
      <c r="A174" s="209"/>
      <c r="B174" s="265" t="s">
        <v>1126</v>
      </c>
      <c r="C174" s="490" t="s">
        <v>303</v>
      </c>
      <c r="D174" s="280">
        <v>1</v>
      </c>
      <c r="E174" s="280"/>
      <c r="F174" s="487"/>
      <c r="G174" s="266"/>
    </row>
    <row r="175" spans="1:8" ht="15">
      <c r="A175" s="209"/>
      <c r="B175" s="262" t="s">
        <v>16</v>
      </c>
      <c r="C175" s="490" t="s">
        <v>303</v>
      </c>
      <c r="D175" s="280">
        <v>1</v>
      </c>
      <c r="E175" s="280">
        <v>0</v>
      </c>
      <c r="F175" s="487">
        <f>D175-E175</f>
        <v>1</v>
      </c>
      <c r="G175" s="279"/>
      <c r="H175" s="319">
        <f>F175*G175</f>
        <v>0</v>
      </c>
    </row>
    <row r="176" spans="1:7" ht="15">
      <c r="A176" s="209"/>
      <c r="B176" s="262"/>
      <c r="C176" s="490"/>
      <c r="D176" s="280"/>
      <c r="E176" s="280"/>
      <c r="F176" s="487"/>
      <c r="G176" s="259"/>
    </row>
    <row r="177" spans="1:7" ht="15">
      <c r="A177" s="221" t="s">
        <v>1221</v>
      </c>
      <c r="B177" s="262" t="s">
        <v>1288</v>
      </c>
      <c r="C177" s="490"/>
      <c r="D177" s="280"/>
      <c r="E177" s="280"/>
      <c r="F177" s="487"/>
      <c r="G177" s="259"/>
    </row>
    <row r="178" spans="1:7" ht="42.75">
      <c r="A178" s="209"/>
      <c r="B178" s="260" t="s">
        <v>1289</v>
      </c>
      <c r="C178" s="490" t="s">
        <v>96</v>
      </c>
      <c r="D178" s="280">
        <v>1</v>
      </c>
      <c r="E178" s="280"/>
      <c r="F178" s="487"/>
      <c r="G178" s="266"/>
    </row>
    <row r="179" spans="1:7" ht="15">
      <c r="A179" s="209"/>
      <c r="B179" s="265" t="s">
        <v>1290</v>
      </c>
      <c r="C179" s="490" t="s">
        <v>96</v>
      </c>
      <c r="D179" s="280">
        <v>1</v>
      </c>
      <c r="E179" s="280"/>
      <c r="F179" s="487"/>
      <c r="G179" s="266"/>
    </row>
    <row r="180" spans="1:7" ht="15">
      <c r="A180" s="209"/>
      <c r="B180" s="265" t="s">
        <v>1291</v>
      </c>
      <c r="C180" s="490" t="s">
        <v>96</v>
      </c>
      <c r="D180" s="280">
        <v>1</v>
      </c>
      <c r="E180" s="280"/>
      <c r="F180" s="487"/>
      <c r="G180" s="266"/>
    </row>
    <row r="181" spans="1:7" ht="15">
      <c r="A181" s="209"/>
      <c r="B181" s="265" t="s">
        <v>1259</v>
      </c>
      <c r="C181" s="490" t="s">
        <v>96</v>
      </c>
      <c r="D181" s="280">
        <v>3</v>
      </c>
      <c r="E181" s="280"/>
      <c r="F181" s="487"/>
      <c r="G181" s="266"/>
    </row>
    <row r="182" spans="1:7" ht="15">
      <c r="A182" s="209"/>
      <c r="B182" s="265" t="s">
        <v>1260</v>
      </c>
      <c r="C182" s="490" t="s">
        <v>96</v>
      </c>
      <c r="D182" s="280">
        <v>5</v>
      </c>
      <c r="E182" s="280"/>
      <c r="F182" s="487"/>
      <c r="G182" s="266"/>
    </row>
    <row r="183" spans="1:7" ht="15">
      <c r="A183" s="209"/>
      <c r="B183" s="265" t="s">
        <v>1261</v>
      </c>
      <c r="C183" s="490" t="s">
        <v>96</v>
      </c>
      <c r="D183" s="280">
        <v>2</v>
      </c>
      <c r="E183" s="280"/>
      <c r="F183" s="487"/>
      <c r="G183" s="266"/>
    </row>
    <row r="184" spans="1:7" ht="15">
      <c r="A184" s="209"/>
      <c r="B184" s="265" t="s">
        <v>1126</v>
      </c>
      <c r="C184" s="490" t="s">
        <v>303</v>
      </c>
      <c r="D184" s="280">
        <v>1</v>
      </c>
      <c r="E184" s="280"/>
      <c r="F184" s="487"/>
      <c r="G184" s="266"/>
    </row>
    <row r="185" spans="1:7" ht="28.5">
      <c r="A185" s="209"/>
      <c r="B185" s="503" t="s">
        <v>3657</v>
      </c>
      <c r="C185" s="490"/>
      <c r="D185" s="280"/>
      <c r="E185" s="280"/>
      <c r="F185" s="487"/>
      <c r="G185" s="266"/>
    </row>
    <row r="186" spans="1:8" ht="15">
      <c r="A186" s="209"/>
      <c r="B186" s="262" t="s">
        <v>16</v>
      </c>
      <c r="C186" s="490" t="s">
        <v>303</v>
      </c>
      <c r="D186" s="280">
        <v>1</v>
      </c>
      <c r="E186" s="280">
        <v>1</v>
      </c>
      <c r="F186" s="487">
        <f>D186-E186</f>
        <v>0</v>
      </c>
      <c r="G186" s="279"/>
      <c r="H186" s="319">
        <f>F186*G186</f>
        <v>0</v>
      </c>
    </row>
    <row r="187" spans="1:7" ht="15">
      <c r="A187" s="209"/>
      <c r="B187" s="262"/>
      <c r="C187" s="490"/>
      <c r="D187" s="280"/>
      <c r="E187" s="280"/>
      <c r="F187" s="487"/>
      <c r="G187" s="259"/>
    </row>
    <row r="188" spans="1:7" ht="15">
      <c r="A188" s="221" t="s">
        <v>1223</v>
      </c>
      <c r="B188" s="262" t="s">
        <v>1292</v>
      </c>
      <c r="C188" s="490"/>
      <c r="D188" s="280"/>
      <c r="E188" s="280"/>
      <c r="F188" s="487"/>
      <c r="G188" s="259"/>
    </row>
    <row r="189" spans="1:7" ht="42.75">
      <c r="A189" s="209"/>
      <c r="B189" s="260" t="s">
        <v>1293</v>
      </c>
      <c r="C189" s="490" t="s">
        <v>96</v>
      </c>
      <c r="D189" s="280">
        <v>1</v>
      </c>
      <c r="E189" s="280"/>
      <c r="F189" s="487"/>
      <c r="G189" s="266"/>
    </row>
    <row r="190" spans="1:7" ht="15">
      <c r="A190" s="209"/>
      <c r="B190" s="265" t="s">
        <v>1290</v>
      </c>
      <c r="C190" s="490" t="s">
        <v>96</v>
      </c>
      <c r="D190" s="280">
        <v>1</v>
      </c>
      <c r="E190" s="280"/>
      <c r="F190" s="487"/>
      <c r="G190" s="266"/>
    </row>
    <row r="191" spans="1:7" ht="15">
      <c r="A191" s="209"/>
      <c r="B191" s="265" t="s">
        <v>1291</v>
      </c>
      <c r="C191" s="490" t="s">
        <v>96</v>
      </c>
      <c r="D191" s="280">
        <v>1</v>
      </c>
      <c r="E191" s="280"/>
      <c r="F191" s="487"/>
      <c r="G191" s="266"/>
    </row>
    <row r="192" spans="1:7" ht="15">
      <c r="A192" s="209"/>
      <c r="B192" s="265" t="s">
        <v>1259</v>
      </c>
      <c r="C192" s="490" t="s">
        <v>96</v>
      </c>
      <c r="D192" s="280">
        <v>3</v>
      </c>
      <c r="E192" s="280"/>
      <c r="F192" s="487"/>
      <c r="G192" s="266"/>
    </row>
    <row r="193" spans="1:7" ht="15">
      <c r="A193" s="209"/>
      <c r="B193" s="265" t="s">
        <v>1260</v>
      </c>
      <c r="C193" s="490" t="s">
        <v>96</v>
      </c>
      <c r="D193" s="280">
        <v>5</v>
      </c>
      <c r="E193" s="280"/>
      <c r="F193" s="487"/>
      <c r="G193" s="266"/>
    </row>
    <row r="194" spans="1:7" ht="15">
      <c r="A194" s="209"/>
      <c r="B194" s="265" t="s">
        <v>1261</v>
      </c>
      <c r="C194" s="490" t="s">
        <v>96</v>
      </c>
      <c r="D194" s="280">
        <v>2</v>
      </c>
      <c r="E194" s="280"/>
      <c r="F194" s="487"/>
      <c r="G194" s="266"/>
    </row>
    <row r="195" spans="1:7" ht="15">
      <c r="A195" s="209"/>
      <c r="B195" s="265" t="s">
        <v>1126</v>
      </c>
      <c r="C195" s="490" t="s">
        <v>303</v>
      </c>
      <c r="D195" s="280">
        <v>1</v>
      </c>
      <c r="E195" s="280"/>
      <c r="F195" s="487"/>
      <c r="G195" s="266"/>
    </row>
    <row r="196" spans="1:8" ht="15">
      <c r="A196" s="209"/>
      <c r="B196" s="262" t="s">
        <v>16</v>
      </c>
      <c r="C196" s="280"/>
      <c r="D196" s="280">
        <v>1</v>
      </c>
      <c r="E196" s="280">
        <v>0</v>
      </c>
      <c r="F196" s="487">
        <f>D196-E196</f>
        <v>1</v>
      </c>
      <c r="G196" s="279"/>
      <c r="H196" s="319">
        <f>F196*G196</f>
        <v>0</v>
      </c>
    </row>
    <row r="197" spans="1:7" ht="15">
      <c r="A197" s="209"/>
      <c r="B197" s="262"/>
      <c r="C197" s="280"/>
      <c r="D197" s="280"/>
      <c r="E197" s="280"/>
      <c r="F197" s="487"/>
      <c r="G197" s="259"/>
    </row>
    <row r="198" spans="1:7" ht="15">
      <c r="A198" s="221" t="s">
        <v>1225</v>
      </c>
      <c r="B198" s="262" t="s">
        <v>1294</v>
      </c>
      <c r="C198" s="280"/>
      <c r="D198" s="280"/>
      <c r="E198" s="280"/>
      <c r="F198" s="487"/>
      <c r="G198" s="259"/>
    </row>
    <row r="199" spans="1:7" ht="42.75">
      <c r="A199" s="209"/>
      <c r="B199" s="260" t="s">
        <v>1293</v>
      </c>
      <c r="C199" s="490" t="s">
        <v>96</v>
      </c>
      <c r="D199" s="280">
        <v>1</v>
      </c>
      <c r="E199" s="280"/>
      <c r="F199" s="487"/>
      <c r="G199" s="266"/>
    </row>
    <row r="200" spans="1:7" ht="15">
      <c r="A200" s="209"/>
      <c r="B200" s="265" t="s">
        <v>1290</v>
      </c>
      <c r="C200" s="490" t="s">
        <v>96</v>
      </c>
      <c r="D200" s="280">
        <v>1</v>
      </c>
      <c r="E200" s="280"/>
      <c r="F200" s="487"/>
      <c r="G200" s="266"/>
    </row>
    <row r="201" spans="1:7" ht="15">
      <c r="A201" s="209"/>
      <c r="B201" s="265" t="s">
        <v>1291</v>
      </c>
      <c r="C201" s="490" t="s">
        <v>96</v>
      </c>
      <c r="D201" s="280">
        <v>1</v>
      </c>
      <c r="E201" s="280"/>
      <c r="F201" s="487"/>
      <c r="G201" s="266"/>
    </row>
    <row r="202" spans="1:7" ht="15">
      <c r="A202" s="209"/>
      <c r="B202" s="265" t="s">
        <v>1259</v>
      </c>
      <c r="C202" s="490" t="s">
        <v>96</v>
      </c>
      <c r="D202" s="280">
        <v>3</v>
      </c>
      <c r="E202" s="280"/>
      <c r="F202" s="487"/>
      <c r="G202" s="266"/>
    </row>
    <row r="203" spans="1:7" ht="15">
      <c r="A203" s="209"/>
      <c r="B203" s="265" t="s">
        <v>1260</v>
      </c>
      <c r="C203" s="490" t="s">
        <v>96</v>
      </c>
      <c r="D203" s="280">
        <v>5</v>
      </c>
      <c r="E203" s="280"/>
      <c r="F203" s="487"/>
      <c r="G203" s="266"/>
    </row>
    <row r="204" spans="1:7" ht="15">
      <c r="A204" s="209"/>
      <c r="B204" s="265" t="s">
        <v>1261</v>
      </c>
      <c r="C204" s="490" t="s">
        <v>96</v>
      </c>
      <c r="D204" s="280">
        <v>2</v>
      </c>
      <c r="E204" s="280"/>
      <c r="F204" s="487"/>
      <c r="G204" s="266"/>
    </row>
    <row r="205" spans="1:7" ht="15">
      <c r="A205" s="209"/>
      <c r="B205" s="265" t="s">
        <v>1126</v>
      </c>
      <c r="C205" s="490" t="s">
        <v>303</v>
      </c>
      <c r="D205" s="280">
        <v>1</v>
      </c>
      <c r="E205" s="280"/>
      <c r="F205" s="487"/>
      <c r="G205" s="266"/>
    </row>
    <row r="206" spans="1:8" ht="15">
      <c r="A206" s="209"/>
      <c r="B206" s="262" t="s">
        <v>16</v>
      </c>
      <c r="C206" s="490" t="s">
        <v>303</v>
      </c>
      <c r="D206" s="280">
        <v>1</v>
      </c>
      <c r="E206" s="280">
        <v>0</v>
      </c>
      <c r="F206" s="487">
        <f>D206-E206</f>
        <v>1</v>
      </c>
      <c r="G206" s="279"/>
      <c r="H206" s="319">
        <f>F206*G206</f>
        <v>0</v>
      </c>
    </row>
    <row r="207" spans="1:7" ht="15">
      <c r="A207" s="209"/>
      <c r="B207" s="262"/>
      <c r="C207" s="490"/>
      <c r="D207" s="280"/>
      <c r="E207" s="280"/>
      <c r="F207" s="487"/>
      <c r="G207" s="259"/>
    </row>
    <row r="208" spans="1:7" ht="15">
      <c r="A208" s="221" t="s">
        <v>1227</v>
      </c>
      <c r="B208" s="262" t="s">
        <v>1115</v>
      </c>
      <c r="C208" s="490"/>
      <c r="D208" s="280"/>
      <c r="E208" s="280"/>
      <c r="F208" s="487"/>
      <c r="G208" s="259"/>
    </row>
    <row r="209" spans="1:8" ht="42.75">
      <c r="A209" s="209" t="s">
        <v>1295</v>
      </c>
      <c r="B209" s="260" t="s">
        <v>1296</v>
      </c>
      <c r="C209" s="490" t="s">
        <v>304</v>
      </c>
      <c r="D209" s="280">
        <v>300</v>
      </c>
      <c r="E209" s="280">
        <v>300</v>
      </c>
      <c r="F209" s="487">
        <f>D209-E209</f>
        <v>0</v>
      </c>
      <c r="G209" s="279"/>
      <c r="H209" s="319">
        <f>F209*G209</f>
        <v>0</v>
      </c>
    </row>
    <row r="210" spans="1:7" ht="15">
      <c r="A210" s="209"/>
      <c r="B210" s="260"/>
      <c r="C210" s="490"/>
      <c r="D210" s="280"/>
      <c r="E210" s="280"/>
      <c r="F210" s="487"/>
      <c r="G210" s="266"/>
    </row>
    <row r="211" spans="1:8" ht="42.75">
      <c r="A211" s="209" t="s">
        <v>1297</v>
      </c>
      <c r="B211" s="260" t="s">
        <v>1298</v>
      </c>
      <c r="C211" s="490" t="s">
        <v>304</v>
      </c>
      <c r="D211" s="280">
        <v>400</v>
      </c>
      <c r="E211" s="280">
        <v>400</v>
      </c>
      <c r="F211" s="487">
        <f>D211-E211</f>
        <v>0</v>
      </c>
      <c r="G211" s="279"/>
      <c r="H211" s="319">
        <f>F211*G211</f>
        <v>0</v>
      </c>
    </row>
    <row r="212" spans="1:7" ht="15">
      <c r="A212" s="209"/>
      <c r="B212" s="260"/>
      <c r="C212" s="490"/>
      <c r="D212" s="280"/>
      <c r="E212" s="280"/>
      <c r="F212" s="487"/>
      <c r="G212" s="266"/>
    </row>
    <row r="213" spans="1:8" ht="42.75">
      <c r="A213" s="209" t="s">
        <v>1299</v>
      </c>
      <c r="B213" s="260" t="s">
        <v>1300</v>
      </c>
      <c r="C213" s="490" t="s">
        <v>304</v>
      </c>
      <c r="D213" s="280">
        <v>130</v>
      </c>
      <c r="E213" s="280">
        <v>130</v>
      </c>
      <c r="F213" s="487">
        <f>D213-E213</f>
        <v>0</v>
      </c>
      <c r="G213" s="279"/>
      <c r="H213" s="319">
        <f>F213*G213</f>
        <v>0</v>
      </c>
    </row>
    <row r="214" spans="1:7" ht="15">
      <c r="A214" s="209"/>
      <c r="B214" s="260"/>
      <c r="C214" s="490"/>
      <c r="D214" s="280"/>
      <c r="E214" s="280"/>
      <c r="F214" s="487"/>
      <c r="G214" s="266"/>
    </row>
    <row r="215" spans="1:8" ht="28.5">
      <c r="A215" s="209" t="s">
        <v>1301</v>
      </c>
      <c r="B215" s="260" t="s">
        <v>1302</v>
      </c>
      <c r="C215" s="490" t="s">
        <v>304</v>
      </c>
      <c r="D215" s="280">
        <f>9000+12+210+150</f>
        <v>9372</v>
      </c>
      <c r="E215" s="280">
        <v>9372</v>
      </c>
      <c r="F215" s="487">
        <f>D215-E215</f>
        <v>0</v>
      </c>
      <c r="G215" s="279"/>
      <c r="H215" s="319">
        <f>F215*G215</f>
        <v>0</v>
      </c>
    </row>
    <row r="216" spans="1:8" ht="28.5">
      <c r="A216" s="209" t="s">
        <v>1303</v>
      </c>
      <c r="B216" s="260" t="s">
        <v>1304</v>
      </c>
      <c r="C216" s="490" t="s">
        <v>304</v>
      </c>
      <c r="D216" s="280">
        <v>700</v>
      </c>
      <c r="E216" s="280">
        <v>700</v>
      </c>
      <c r="F216" s="487">
        <f>D216-E216</f>
        <v>0</v>
      </c>
      <c r="G216" s="279"/>
      <c r="H216" s="319">
        <f>F216*G216</f>
        <v>0</v>
      </c>
    </row>
    <row r="217" spans="1:7" ht="15">
      <c r="A217" s="209"/>
      <c r="B217" s="260"/>
      <c r="C217" s="490"/>
      <c r="D217" s="280"/>
      <c r="E217" s="280"/>
      <c r="F217" s="487"/>
      <c r="G217" s="266"/>
    </row>
    <row r="218" spans="1:8" ht="15">
      <c r="A218" s="209" t="s">
        <v>1305</v>
      </c>
      <c r="B218" s="265" t="s">
        <v>1306</v>
      </c>
      <c r="C218" s="490" t="s">
        <v>304</v>
      </c>
      <c r="D218" s="280">
        <v>1500</v>
      </c>
      <c r="E218" s="280">
        <v>1500</v>
      </c>
      <c r="F218" s="487">
        <f>D218-E218</f>
        <v>0</v>
      </c>
      <c r="G218" s="279"/>
      <c r="H218" s="319">
        <f>F218*G218</f>
        <v>0</v>
      </c>
    </row>
    <row r="219" spans="1:7" ht="15">
      <c r="A219" s="209"/>
      <c r="B219" s="265"/>
      <c r="C219" s="490"/>
      <c r="D219" s="280"/>
      <c r="E219" s="280"/>
      <c r="F219" s="487"/>
      <c r="G219" s="266"/>
    </row>
    <row r="220" spans="1:8" ht="16.5">
      <c r="A220" s="209" t="s">
        <v>1307</v>
      </c>
      <c r="B220" s="265" t="s">
        <v>1308</v>
      </c>
      <c r="C220" s="490" t="s">
        <v>304</v>
      </c>
      <c r="D220" s="280">
        <v>200</v>
      </c>
      <c r="E220" s="280">
        <v>200</v>
      </c>
      <c r="F220" s="487">
        <f>D220-E220</f>
        <v>0</v>
      </c>
      <c r="G220" s="279"/>
      <c r="H220" s="319">
        <f>F220*G220</f>
        <v>0</v>
      </c>
    </row>
    <row r="221" spans="1:7" ht="15">
      <c r="A221" s="209"/>
      <c r="B221" s="265"/>
      <c r="C221" s="490"/>
      <c r="D221" s="280"/>
      <c r="E221" s="280"/>
      <c r="F221" s="487"/>
      <c r="G221" s="266"/>
    </row>
    <row r="222" spans="1:8" ht="16.5">
      <c r="A222" s="209" t="s">
        <v>1309</v>
      </c>
      <c r="B222" s="265" t="s">
        <v>1310</v>
      </c>
      <c r="C222" s="490" t="s">
        <v>304</v>
      </c>
      <c r="D222" s="280">
        <f>18000+6+120</f>
        <v>18126</v>
      </c>
      <c r="E222" s="280">
        <v>18126</v>
      </c>
      <c r="F222" s="487">
        <f>D222-E222</f>
        <v>0</v>
      </c>
      <c r="G222" s="279"/>
      <c r="H222" s="319">
        <f>F222*G222</f>
        <v>0</v>
      </c>
    </row>
    <row r="223" spans="1:7" ht="15">
      <c r="A223" s="209"/>
      <c r="B223" s="265"/>
      <c r="C223" s="490"/>
      <c r="D223" s="280"/>
      <c r="E223" s="280"/>
      <c r="F223" s="487"/>
      <c r="G223" s="266"/>
    </row>
    <row r="224" spans="1:8" ht="16.5">
      <c r="A224" s="242" t="s">
        <v>3638</v>
      </c>
      <c r="B224" s="265" t="s">
        <v>3639</v>
      </c>
      <c r="C224" s="490" t="s">
        <v>304</v>
      </c>
      <c r="D224" s="280">
        <v>90</v>
      </c>
      <c r="E224" s="280">
        <v>90</v>
      </c>
      <c r="F224" s="487">
        <f>D224-E224</f>
        <v>0</v>
      </c>
      <c r="G224" s="279"/>
      <c r="H224" s="328">
        <f>F224*G224</f>
        <v>0</v>
      </c>
    </row>
    <row r="225" spans="1:7" ht="15">
      <c r="A225" s="209"/>
      <c r="B225" s="265"/>
      <c r="C225" s="490"/>
      <c r="D225" s="280"/>
      <c r="E225" s="280"/>
      <c r="F225" s="487"/>
      <c r="G225" s="266"/>
    </row>
    <row r="226" spans="1:8" ht="16.5">
      <c r="A226" s="209" t="s">
        <v>1311</v>
      </c>
      <c r="B226" s="265" t="s">
        <v>1312</v>
      </c>
      <c r="C226" s="490" t="s">
        <v>304</v>
      </c>
      <c r="D226" s="280">
        <f>19000+160</f>
        <v>19160</v>
      </c>
      <c r="E226" s="280">
        <v>19160</v>
      </c>
      <c r="F226" s="487">
        <f>D226-E226</f>
        <v>0</v>
      </c>
      <c r="G226" s="279"/>
      <c r="H226" s="319">
        <f>F226*G226</f>
        <v>0</v>
      </c>
    </row>
    <row r="227" spans="1:7" ht="15">
      <c r="A227" s="209"/>
      <c r="B227" s="265"/>
      <c r="C227" s="490"/>
      <c r="D227" s="280"/>
      <c r="E227" s="280"/>
      <c r="F227" s="487"/>
      <c r="G227" s="266"/>
    </row>
    <row r="228" spans="1:8" ht="16.5">
      <c r="A228" s="209" t="s">
        <v>1313</v>
      </c>
      <c r="B228" s="265" t="s">
        <v>1314</v>
      </c>
      <c r="C228" s="490" t="s">
        <v>304</v>
      </c>
      <c r="D228" s="280">
        <v>400</v>
      </c>
      <c r="E228" s="280">
        <v>400</v>
      </c>
      <c r="F228" s="487">
        <f>D228-E228</f>
        <v>0</v>
      </c>
      <c r="G228" s="279"/>
      <c r="H228" s="319">
        <f>F228*G228</f>
        <v>0</v>
      </c>
    </row>
    <row r="229" spans="1:7" ht="15">
      <c r="A229" s="209"/>
      <c r="B229" s="265"/>
      <c r="C229" s="490"/>
      <c r="D229" s="280"/>
      <c r="E229" s="280"/>
      <c r="F229" s="487"/>
      <c r="G229" s="266"/>
    </row>
    <row r="230" spans="1:8" ht="16.5">
      <c r="A230" s="209" t="s">
        <v>1315</v>
      </c>
      <c r="B230" s="265" t="s">
        <v>1316</v>
      </c>
      <c r="C230" s="490" t="s">
        <v>304</v>
      </c>
      <c r="D230" s="280">
        <v>100</v>
      </c>
      <c r="E230" s="280">
        <v>100</v>
      </c>
      <c r="F230" s="487">
        <f>D230-E230</f>
        <v>0</v>
      </c>
      <c r="G230" s="279"/>
      <c r="H230" s="319">
        <f>F230*G230</f>
        <v>0</v>
      </c>
    </row>
    <row r="231" spans="1:7" ht="15">
      <c r="A231" s="209"/>
      <c r="B231" s="265"/>
      <c r="C231" s="490"/>
      <c r="D231" s="280"/>
      <c r="E231" s="280"/>
      <c r="F231" s="487"/>
      <c r="G231" s="266"/>
    </row>
    <row r="232" spans="1:8" ht="16.5">
      <c r="A232" s="209" t="s">
        <v>1317</v>
      </c>
      <c r="B232" s="265" t="s">
        <v>1318</v>
      </c>
      <c r="C232" s="490" t="s">
        <v>304</v>
      </c>
      <c r="D232" s="280">
        <v>500</v>
      </c>
      <c r="E232" s="280">
        <v>500</v>
      </c>
      <c r="F232" s="487">
        <f>D232-E232</f>
        <v>0</v>
      </c>
      <c r="G232" s="279"/>
      <c r="H232" s="319">
        <f>F232*G232</f>
        <v>0</v>
      </c>
    </row>
    <row r="233" spans="1:7" ht="15">
      <c r="A233" s="209"/>
      <c r="B233" s="265"/>
      <c r="C233" s="490"/>
      <c r="D233" s="280"/>
      <c r="E233" s="280"/>
      <c r="F233" s="487"/>
      <c r="G233" s="266"/>
    </row>
    <row r="234" spans="1:8" ht="16.5">
      <c r="A234" s="209" t="s">
        <v>1319</v>
      </c>
      <c r="B234" s="265" t="s">
        <v>1320</v>
      </c>
      <c r="C234" s="490" t="s">
        <v>304</v>
      </c>
      <c r="D234" s="280">
        <v>100</v>
      </c>
      <c r="E234" s="280">
        <v>100</v>
      </c>
      <c r="F234" s="487">
        <f>D234-E234</f>
        <v>0</v>
      </c>
      <c r="G234" s="279"/>
      <c r="H234" s="319">
        <f>F234*G234</f>
        <v>0</v>
      </c>
    </row>
    <row r="235" spans="1:7" ht="15">
      <c r="A235" s="209"/>
      <c r="B235" s="265"/>
      <c r="C235" s="490"/>
      <c r="D235" s="280"/>
      <c r="E235" s="280"/>
      <c r="F235" s="487"/>
      <c r="G235" s="266"/>
    </row>
    <row r="236" spans="1:8" ht="16.5">
      <c r="A236" s="209" t="s">
        <v>1321</v>
      </c>
      <c r="B236" s="265" t="s">
        <v>1322</v>
      </c>
      <c r="C236" s="490" t="s">
        <v>304</v>
      </c>
      <c r="D236" s="280">
        <v>350</v>
      </c>
      <c r="E236" s="280">
        <v>350</v>
      </c>
      <c r="F236" s="487">
        <f>D236-E236</f>
        <v>0</v>
      </c>
      <c r="G236" s="279"/>
      <c r="H236" s="319">
        <f>F236*G236</f>
        <v>0</v>
      </c>
    </row>
    <row r="237" spans="1:7" ht="15">
      <c r="A237" s="209"/>
      <c r="B237" s="265"/>
      <c r="C237" s="490"/>
      <c r="D237" s="280"/>
      <c r="E237" s="280"/>
      <c r="F237" s="487"/>
      <c r="G237" s="266"/>
    </row>
    <row r="238" spans="1:8" ht="16.5">
      <c r="A238" s="209" t="s">
        <v>1323</v>
      </c>
      <c r="B238" s="265" t="s">
        <v>1324</v>
      </c>
      <c r="C238" s="490" t="s">
        <v>96</v>
      </c>
      <c r="D238" s="280">
        <v>24</v>
      </c>
      <c r="E238" s="280">
        <v>24</v>
      </c>
      <c r="F238" s="487">
        <f>D238-E238</f>
        <v>0</v>
      </c>
      <c r="G238" s="279"/>
      <c r="H238" s="319">
        <f>F238*G238</f>
        <v>0</v>
      </c>
    </row>
    <row r="239" spans="1:7" ht="15">
      <c r="A239" s="209"/>
      <c r="B239" s="265"/>
      <c r="C239" s="490"/>
      <c r="D239" s="280"/>
      <c r="E239" s="280"/>
      <c r="F239" s="487"/>
      <c r="G239" s="266"/>
    </row>
    <row r="240" spans="1:8" ht="16.5">
      <c r="A240" s="209" t="s">
        <v>1325</v>
      </c>
      <c r="B240" s="265" t="s">
        <v>1326</v>
      </c>
      <c r="C240" s="490" t="s">
        <v>96</v>
      </c>
      <c r="D240" s="280">
        <v>16</v>
      </c>
      <c r="E240" s="280">
        <v>16</v>
      </c>
      <c r="F240" s="487">
        <f>D240-E240</f>
        <v>0</v>
      </c>
      <c r="G240" s="279"/>
      <c r="H240" s="319">
        <f>F240*G240</f>
        <v>0</v>
      </c>
    </row>
    <row r="241" spans="1:7" ht="15">
      <c r="A241" s="209"/>
      <c r="B241" s="265"/>
      <c r="C241" s="490"/>
      <c r="D241" s="280"/>
      <c r="E241" s="280"/>
      <c r="F241" s="487"/>
      <c r="G241" s="266"/>
    </row>
    <row r="242" spans="1:8" ht="16.5">
      <c r="A242" s="209" t="s">
        <v>1327</v>
      </c>
      <c r="B242" s="265" t="s">
        <v>1328</v>
      </c>
      <c r="C242" s="490" t="s">
        <v>96</v>
      </c>
      <c r="D242" s="280">
        <v>6</v>
      </c>
      <c r="E242" s="280">
        <v>6</v>
      </c>
      <c r="F242" s="487">
        <f>D242-E242</f>
        <v>0</v>
      </c>
      <c r="G242" s="279"/>
      <c r="H242" s="319">
        <f>F242*G242</f>
        <v>0</v>
      </c>
    </row>
    <row r="243" spans="1:7" ht="15">
      <c r="A243" s="209"/>
      <c r="B243" s="265"/>
      <c r="C243" s="490"/>
      <c r="D243" s="280"/>
      <c r="E243" s="280"/>
      <c r="F243" s="487"/>
      <c r="G243" s="266"/>
    </row>
    <row r="244" spans="1:8" ht="16.5">
      <c r="A244" s="209" t="s">
        <v>1329</v>
      </c>
      <c r="B244" s="265" t="s">
        <v>1330</v>
      </c>
      <c r="C244" s="490" t="s">
        <v>96</v>
      </c>
      <c r="D244" s="280">
        <v>20</v>
      </c>
      <c r="E244" s="280">
        <v>20</v>
      </c>
      <c r="F244" s="487">
        <f>D244-E244</f>
        <v>0</v>
      </c>
      <c r="G244" s="279"/>
      <c r="H244" s="319">
        <f>F244*G244</f>
        <v>0</v>
      </c>
    </row>
    <row r="245" spans="1:7" ht="15">
      <c r="A245" s="209"/>
      <c r="B245" s="265"/>
      <c r="C245" s="490"/>
      <c r="D245" s="280"/>
      <c r="E245" s="280"/>
      <c r="F245" s="487"/>
      <c r="G245" s="266"/>
    </row>
    <row r="246" spans="1:8" ht="28.5">
      <c r="A246" s="242" t="s">
        <v>1331</v>
      </c>
      <c r="B246" s="265" t="s">
        <v>1332</v>
      </c>
      <c r="C246" s="490" t="s">
        <v>96</v>
      </c>
      <c r="D246" s="280">
        <v>110</v>
      </c>
      <c r="E246" s="280">
        <v>0</v>
      </c>
      <c r="F246" s="487">
        <f>D246-E246</f>
        <v>110</v>
      </c>
      <c r="G246" s="279"/>
      <c r="H246" s="328">
        <f>F246*G246</f>
        <v>0</v>
      </c>
    </row>
    <row r="247" spans="1:8" ht="15">
      <c r="A247" s="242"/>
      <c r="B247" s="265"/>
      <c r="C247" s="490"/>
      <c r="D247" s="280"/>
      <c r="E247" s="280"/>
      <c r="F247" s="487"/>
      <c r="G247" s="266"/>
      <c r="H247" s="328"/>
    </row>
    <row r="248" spans="1:8" ht="28.5">
      <c r="A248" s="242" t="s">
        <v>1333</v>
      </c>
      <c r="B248" s="265" t="s">
        <v>1334</v>
      </c>
      <c r="C248" s="490" t="s">
        <v>96</v>
      </c>
      <c r="D248" s="280">
        <v>1</v>
      </c>
      <c r="E248" s="280">
        <v>0</v>
      </c>
      <c r="F248" s="487">
        <f>D248-E248</f>
        <v>1</v>
      </c>
      <c r="G248" s="279"/>
      <c r="H248" s="328">
        <f>F248*G248</f>
        <v>0</v>
      </c>
    </row>
    <row r="249" spans="1:8" ht="15">
      <c r="A249" s="242"/>
      <c r="B249" s="265"/>
      <c r="C249" s="490"/>
      <c r="D249" s="280"/>
      <c r="E249" s="280"/>
      <c r="F249" s="487"/>
      <c r="G249" s="266"/>
      <c r="H249" s="328"/>
    </row>
    <row r="250" spans="1:8" ht="28.5">
      <c r="A250" s="242" t="s">
        <v>1335</v>
      </c>
      <c r="B250" s="265" t="s">
        <v>1336</v>
      </c>
      <c r="C250" s="490" t="s">
        <v>96</v>
      </c>
      <c r="D250" s="280">
        <v>62</v>
      </c>
      <c r="E250" s="280">
        <v>0</v>
      </c>
      <c r="F250" s="487">
        <f>D250-E250</f>
        <v>62</v>
      </c>
      <c r="G250" s="279"/>
      <c r="H250" s="328">
        <f>F250*G250</f>
        <v>0</v>
      </c>
    </row>
    <row r="251" spans="1:8" ht="15">
      <c r="A251" s="242"/>
      <c r="B251" s="265"/>
      <c r="C251" s="490"/>
      <c r="D251" s="280"/>
      <c r="E251" s="280"/>
      <c r="F251" s="487"/>
      <c r="G251" s="266"/>
      <c r="H251" s="328"/>
    </row>
    <row r="252" spans="1:8" ht="42.75">
      <c r="A252" s="242" t="s">
        <v>1337</v>
      </c>
      <c r="B252" s="265" t="s">
        <v>1338</v>
      </c>
      <c r="C252" s="490" t="s">
        <v>96</v>
      </c>
      <c r="D252" s="280">
        <v>1</v>
      </c>
      <c r="E252" s="280">
        <v>0</v>
      </c>
      <c r="F252" s="487">
        <f>D252-E252</f>
        <v>1</v>
      </c>
      <c r="G252" s="279"/>
      <c r="H252" s="328">
        <f>F252*G252</f>
        <v>0</v>
      </c>
    </row>
    <row r="253" spans="1:8" ht="15">
      <c r="A253" s="242"/>
      <c r="B253" s="265"/>
      <c r="C253" s="490"/>
      <c r="D253" s="280"/>
      <c r="E253" s="280"/>
      <c r="F253" s="487"/>
      <c r="G253" s="266"/>
      <c r="H253" s="328"/>
    </row>
    <row r="254" spans="1:8" ht="28.5">
      <c r="A254" s="242" t="s">
        <v>1339</v>
      </c>
      <c r="B254" s="265" t="s">
        <v>1340</v>
      </c>
      <c r="C254" s="490" t="s">
        <v>96</v>
      </c>
      <c r="D254" s="280">
        <f>257+4</f>
        <v>261</v>
      </c>
      <c r="E254" s="280">
        <v>0</v>
      </c>
      <c r="F254" s="487">
        <f>D254-E254</f>
        <v>261</v>
      </c>
      <c r="G254" s="279"/>
      <c r="H254" s="328">
        <f>F254*G254</f>
        <v>0</v>
      </c>
    </row>
    <row r="255" spans="1:8" ht="15">
      <c r="A255" s="242"/>
      <c r="B255" s="265"/>
      <c r="C255" s="490"/>
      <c r="D255" s="280"/>
      <c r="E255" s="280"/>
      <c r="F255" s="487"/>
      <c r="G255" s="266"/>
      <c r="H255" s="328"/>
    </row>
    <row r="256" spans="1:8" ht="28.5">
      <c r="A256" s="242" t="s">
        <v>1341</v>
      </c>
      <c r="B256" s="265" t="s">
        <v>1342</v>
      </c>
      <c r="C256" s="490" t="s">
        <v>96</v>
      </c>
      <c r="D256" s="280">
        <v>12</v>
      </c>
      <c r="E256" s="280">
        <v>0</v>
      </c>
      <c r="F256" s="487">
        <f>D256-E256</f>
        <v>12</v>
      </c>
      <c r="G256" s="279"/>
      <c r="H256" s="328">
        <f>F256*G256</f>
        <v>0</v>
      </c>
    </row>
    <row r="257" spans="1:8" ht="15">
      <c r="A257" s="242"/>
      <c r="B257" s="265"/>
      <c r="C257" s="490"/>
      <c r="D257" s="280"/>
      <c r="E257" s="280"/>
      <c r="F257" s="487"/>
      <c r="G257" s="266"/>
      <c r="H257" s="328"/>
    </row>
    <row r="258" spans="1:8" ht="85.5">
      <c r="A258" s="242" t="s">
        <v>1343</v>
      </c>
      <c r="B258" s="265" t="s">
        <v>1344</v>
      </c>
      <c r="C258" s="490" t="s">
        <v>96</v>
      </c>
      <c r="D258" s="280"/>
      <c r="E258" s="280">
        <v>0</v>
      </c>
      <c r="F258" s="487">
        <f>D258-E258</f>
        <v>0</v>
      </c>
      <c r="G258" s="279"/>
      <c r="H258" s="328">
        <f>F258*G258</f>
        <v>0</v>
      </c>
    </row>
    <row r="259" spans="1:8" ht="15">
      <c r="A259" s="242"/>
      <c r="B259" s="265"/>
      <c r="C259" s="490"/>
      <c r="D259" s="280"/>
      <c r="E259" s="280"/>
      <c r="F259" s="487"/>
      <c r="G259" s="266"/>
      <c r="H259" s="328"/>
    </row>
    <row r="260" spans="1:8" ht="28.5">
      <c r="A260" s="242" t="s">
        <v>1345</v>
      </c>
      <c r="B260" s="265" t="s">
        <v>1346</v>
      </c>
      <c r="C260" s="490" t="s">
        <v>96</v>
      </c>
      <c r="D260" s="280">
        <v>12</v>
      </c>
      <c r="E260" s="280">
        <v>0</v>
      </c>
      <c r="F260" s="487">
        <f>D260-E260</f>
        <v>12</v>
      </c>
      <c r="G260" s="279"/>
      <c r="H260" s="328">
        <f>F260*G260</f>
        <v>0</v>
      </c>
    </row>
    <row r="261" spans="1:8" ht="15">
      <c r="A261" s="242"/>
      <c r="B261" s="265"/>
      <c r="C261" s="490"/>
      <c r="D261" s="280"/>
      <c r="E261" s="280"/>
      <c r="F261" s="487"/>
      <c r="G261" s="266"/>
      <c r="H261" s="328"/>
    </row>
    <row r="262" spans="1:8" ht="28.5">
      <c r="A262" s="242" t="s">
        <v>1347</v>
      </c>
      <c r="B262" s="265" t="s">
        <v>1348</v>
      </c>
      <c r="C262" s="490" t="s">
        <v>96</v>
      </c>
      <c r="D262" s="280">
        <v>70</v>
      </c>
      <c r="E262" s="280">
        <v>0</v>
      </c>
      <c r="F262" s="487">
        <f>D262-E262</f>
        <v>70</v>
      </c>
      <c r="G262" s="279"/>
      <c r="H262" s="328">
        <f>F262*G262</f>
        <v>0</v>
      </c>
    </row>
    <row r="263" spans="1:8" ht="15">
      <c r="A263" s="242"/>
      <c r="B263" s="265"/>
      <c r="C263" s="490"/>
      <c r="D263" s="280"/>
      <c r="E263" s="280"/>
      <c r="F263" s="487"/>
      <c r="G263" s="266"/>
      <c r="H263" s="328"/>
    </row>
    <row r="264" spans="1:8" ht="28.5">
      <c r="A264" s="242" t="s">
        <v>1349</v>
      </c>
      <c r="B264" s="265" t="s">
        <v>1350</v>
      </c>
      <c r="C264" s="490" t="s">
        <v>96</v>
      </c>
      <c r="D264" s="280">
        <v>45</v>
      </c>
      <c r="E264" s="280">
        <v>0</v>
      </c>
      <c r="F264" s="487">
        <f>D264-E264</f>
        <v>45</v>
      </c>
      <c r="G264" s="279"/>
      <c r="H264" s="328">
        <f>F264*G264</f>
        <v>0</v>
      </c>
    </row>
    <row r="265" spans="1:8" ht="15">
      <c r="A265" s="242"/>
      <c r="B265" s="265"/>
      <c r="C265" s="490"/>
      <c r="D265" s="280"/>
      <c r="E265" s="280"/>
      <c r="F265" s="487"/>
      <c r="G265" s="266"/>
      <c r="H265" s="328"/>
    </row>
    <row r="266" spans="1:8" ht="28.5">
      <c r="A266" s="242" t="s">
        <v>1351</v>
      </c>
      <c r="B266" s="265" t="s">
        <v>1352</v>
      </c>
      <c r="C266" s="490" t="s">
        <v>96</v>
      </c>
      <c r="D266" s="280">
        <v>4</v>
      </c>
      <c r="E266" s="280">
        <v>0</v>
      </c>
      <c r="F266" s="487">
        <f>D266-E266</f>
        <v>4</v>
      </c>
      <c r="G266" s="279"/>
      <c r="H266" s="328">
        <f>F266*G266</f>
        <v>0</v>
      </c>
    </row>
    <row r="267" spans="1:8" ht="15">
      <c r="A267" s="242"/>
      <c r="B267" s="265"/>
      <c r="C267" s="490"/>
      <c r="D267" s="280"/>
      <c r="E267" s="280"/>
      <c r="F267" s="487"/>
      <c r="G267" s="266"/>
      <c r="H267" s="328"/>
    </row>
    <row r="268" spans="1:8" ht="28.5">
      <c r="A268" s="242" t="s">
        <v>1353</v>
      </c>
      <c r="B268" s="265" t="s">
        <v>1354</v>
      </c>
      <c r="C268" s="490" t="s">
        <v>96</v>
      </c>
      <c r="D268" s="280">
        <v>42</v>
      </c>
      <c r="E268" s="280">
        <v>0</v>
      </c>
      <c r="F268" s="487">
        <f>D268-E268</f>
        <v>42</v>
      </c>
      <c r="G268" s="279"/>
      <c r="H268" s="328">
        <f>F268*G268</f>
        <v>0</v>
      </c>
    </row>
    <row r="269" spans="1:8" ht="15">
      <c r="A269" s="242"/>
      <c r="B269" s="265"/>
      <c r="C269" s="490"/>
      <c r="D269" s="280"/>
      <c r="E269" s="280"/>
      <c r="F269" s="487"/>
      <c r="G269" s="266"/>
      <c r="H269" s="328"/>
    </row>
    <row r="270" spans="1:8" ht="42.75">
      <c r="A270" s="242" t="s">
        <v>1355</v>
      </c>
      <c r="B270" s="265" t="s">
        <v>1356</v>
      </c>
      <c r="C270" s="490" t="s">
        <v>96</v>
      </c>
      <c r="D270" s="280">
        <f>109+5</f>
        <v>114</v>
      </c>
      <c r="E270" s="280">
        <v>0</v>
      </c>
      <c r="F270" s="487">
        <f>D270-E270</f>
        <v>114</v>
      </c>
      <c r="G270" s="279"/>
      <c r="H270" s="328">
        <f>F270*G270</f>
        <v>0</v>
      </c>
    </row>
    <row r="271" spans="1:8" ht="15">
      <c r="A271" s="242"/>
      <c r="B271" s="265"/>
      <c r="C271" s="490"/>
      <c r="D271" s="280"/>
      <c r="E271" s="280"/>
      <c r="F271" s="487"/>
      <c r="G271" s="266"/>
      <c r="H271" s="328"/>
    </row>
    <row r="272" spans="1:8" ht="15">
      <c r="A272" s="242" t="s">
        <v>1357</v>
      </c>
      <c r="B272" s="265" t="s">
        <v>1358</v>
      </c>
      <c r="C272" s="490" t="s">
        <v>96</v>
      </c>
      <c r="D272" s="280">
        <v>2</v>
      </c>
      <c r="E272" s="280">
        <v>0</v>
      </c>
      <c r="F272" s="487">
        <f>D272-E272</f>
        <v>2</v>
      </c>
      <c r="G272" s="279"/>
      <c r="H272" s="328">
        <f>F272*G272</f>
        <v>0</v>
      </c>
    </row>
    <row r="273" spans="1:8" ht="15">
      <c r="A273" s="242"/>
      <c r="B273" s="265"/>
      <c r="C273" s="490"/>
      <c r="D273" s="280"/>
      <c r="E273" s="280"/>
      <c r="F273" s="487"/>
      <c r="G273" s="266"/>
      <c r="H273" s="328"/>
    </row>
    <row r="274" spans="1:8" ht="28.5">
      <c r="A274" s="242" t="s">
        <v>1359</v>
      </c>
      <c r="B274" s="265" t="s">
        <v>1360</v>
      </c>
      <c r="C274" s="490" t="s">
        <v>96</v>
      </c>
      <c r="D274" s="280">
        <v>6</v>
      </c>
      <c r="E274" s="280">
        <v>0</v>
      </c>
      <c r="F274" s="487">
        <f>D274-E274</f>
        <v>6</v>
      </c>
      <c r="G274" s="279"/>
      <c r="H274" s="328">
        <f>F274*G274</f>
        <v>0</v>
      </c>
    </row>
    <row r="275" spans="1:8" ht="15">
      <c r="A275" s="242"/>
      <c r="B275" s="265"/>
      <c r="C275" s="490"/>
      <c r="D275" s="280"/>
      <c r="E275" s="280"/>
      <c r="F275" s="487"/>
      <c r="G275" s="266"/>
      <c r="H275" s="328"/>
    </row>
    <row r="276" spans="1:8" ht="85.5">
      <c r="A276" s="242" t="s">
        <v>1361</v>
      </c>
      <c r="B276" s="265" t="s">
        <v>1362</v>
      </c>
      <c r="C276" s="490" t="s">
        <v>96</v>
      </c>
      <c r="D276" s="280">
        <v>400</v>
      </c>
      <c r="E276" s="280">
        <v>0</v>
      </c>
      <c r="F276" s="487">
        <f>D276-E276</f>
        <v>400</v>
      </c>
      <c r="G276" s="279"/>
      <c r="H276" s="328">
        <f>F276*G276</f>
        <v>0</v>
      </c>
    </row>
    <row r="277" spans="1:7" ht="15">
      <c r="A277" s="209"/>
      <c r="B277" s="265"/>
      <c r="C277" s="490"/>
      <c r="D277" s="280"/>
      <c r="E277" s="280"/>
      <c r="F277" s="487"/>
      <c r="G277" s="266"/>
    </row>
    <row r="278" spans="1:8" ht="15">
      <c r="A278" s="242" t="s">
        <v>1363</v>
      </c>
      <c r="B278" s="265" t="s">
        <v>1364</v>
      </c>
      <c r="C278" s="490" t="s">
        <v>96</v>
      </c>
      <c r="D278" s="280">
        <f>150+2</f>
        <v>152</v>
      </c>
      <c r="E278" s="280">
        <v>0</v>
      </c>
      <c r="F278" s="487">
        <f>D278-E278</f>
        <v>152</v>
      </c>
      <c r="G278" s="279"/>
      <c r="H278" s="328">
        <f>F278*G278</f>
        <v>0</v>
      </c>
    </row>
    <row r="279" spans="1:8" ht="15">
      <c r="A279" s="242"/>
      <c r="B279" s="265"/>
      <c r="C279" s="490"/>
      <c r="D279" s="280"/>
      <c r="E279" s="280"/>
      <c r="F279" s="487"/>
      <c r="G279" s="266"/>
      <c r="H279" s="328"/>
    </row>
    <row r="280" spans="1:8" ht="15">
      <c r="A280" s="242" t="s">
        <v>1365</v>
      </c>
      <c r="B280" s="265" t="s">
        <v>1366</v>
      </c>
      <c r="C280" s="490" t="s">
        <v>96</v>
      </c>
      <c r="D280" s="280">
        <f>150+9+2</f>
        <v>161</v>
      </c>
      <c r="E280" s="280">
        <v>0</v>
      </c>
      <c r="F280" s="487">
        <f>D280-E280</f>
        <v>161</v>
      </c>
      <c r="G280" s="279"/>
      <c r="H280" s="328">
        <f>F280*G280</f>
        <v>0</v>
      </c>
    </row>
    <row r="281" spans="1:8" ht="15">
      <c r="A281" s="242"/>
      <c r="B281" s="265"/>
      <c r="C281" s="490"/>
      <c r="D281" s="280"/>
      <c r="E281" s="280"/>
      <c r="F281" s="487"/>
      <c r="G281" s="266"/>
      <c r="H281" s="328"/>
    </row>
    <row r="282" spans="1:8" ht="15">
      <c r="A282" s="242" t="s">
        <v>1367</v>
      </c>
      <c r="B282" s="265" t="s">
        <v>1368</v>
      </c>
      <c r="C282" s="490" t="s">
        <v>96</v>
      </c>
      <c r="D282" s="280">
        <v>17</v>
      </c>
      <c r="E282" s="280">
        <v>0</v>
      </c>
      <c r="F282" s="487">
        <f>D282-E282</f>
        <v>17</v>
      </c>
      <c r="G282" s="279"/>
      <c r="H282" s="328">
        <f>F282*G282</f>
        <v>0</v>
      </c>
    </row>
    <row r="283" spans="1:8" ht="15">
      <c r="A283" s="242"/>
      <c r="B283" s="265"/>
      <c r="C283" s="490"/>
      <c r="D283" s="280"/>
      <c r="E283" s="280"/>
      <c r="F283" s="487"/>
      <c r="G283" s="266"/>
      <c r="H283" s="328"/>
    </row>
    <row r="284" spans="1:8" ht="28.5">
      <c r="A284" s="242" t="s">
        <v>1369</v>
      </c>
      <c r="B284" s="265" t="s">
        <v>1370</v>
      </c>
      <c r="C284" s="490" t="s">
        <v>96</v>
      </c>
      <c r="D284" s="280">
        <f>63+1</f>
        <v>64</v>
      </c>
      <c r="E284" s="280">
        <v>0</v>
      </c>
      <c r="F284" s="487">
        <f>D284-E284</f>
        <v>64</v>
      </c>
      <c r="G284" s="279"/>
      <c r="H284" s="328">
        <f>F284*G284</f>
        <v>0</v>
      </c>
    </row>
    <row r="285" spans="1:8" ht="15">
      <c r="A285" s="242"/>
      <c r="B285" s="265"/>
      <c r="C285" s="490"/>
      <c r="D285" s="280"/>
      <c r="E285" s="280"/>
      <c r="F285" s="487"/>
      <c r="G285" s="266"/>
      <c r="H285" s="328"/>
    </row>
    <row r="286" spans="1:8" ht="28.5">
      <c r="A286" s="242" t="s">
        <v>1371</v>
      </c>
      <c r="B286" s="265" t="s">
        <v>1372</v>
      </c>
      <c r="C286" s="490" t="s">
        <v>96</v>
      </c>
      <c r="D286" s="280">
        <v>10</v>
      </c>
      <c r="E286" s="280"/>
      <c r="F286" s="487">
        <f>D286-E286</f>
        <v>10</v>
      </c>
      <c r="G286" s="279"/>
      <c r="H286" s="328">
        <f>F286*G286</f>
        <v>0</v>
      </c>
    </row>
    <row r="287" spans="1:8" ht="15">
      <c r="A287" s="242"/>
      <c r="B287" s="265"/>
      <c r="C287" s="490"/>
      <c r="D287" s="280"/>
      <c r="E287" s="280"/>
      <c r="F287" s="487"/>
      <c r="G287" s="266"/>
      <c r="H287" s="328"/>
    </row>
    <row r="288" spans="1:8" ht="15">
      <c r="A288" s="242" t="s">
        <v>1373</v>
      </c>
      <c r="B288" s="265" t="s">
        <v>1374</v>
      </c>
      <c r="C288" s="490" t="s">
        <v>96</v>
      </c>
      <c r="D288" s="280">
        <v>1</v>
      </c>
      <c r="E288" s="280"/>
      <c r="F288" s="487">
        <f>D288-E288</f>
        <v>1</v>
      </c>
      <c r="G288" s="279"/>
      <c r="H288" s="328">
        <f>F288*G288</f>
        <v>0</v>
      </c>
    </row>
    <row r="289" spans="1:8" ht="15">
      <c r="A289" s="242"/>
      <c r="B289" s="265"/>
      <c r="C289" s="490"/>
      <c r="D289" s="280"/>
      <c r="E289" s="280"/>
      <c r="F289" s="487"/>
      <c r="G289" s="266"/>
      <c r="H289" s="328"/>
    </row>
    <row r="290" spans="1:8" ht="15">
      <c r="A290" s="242" t="s">
        <v>1375</v>
      </c>
      <c r="B290" s="265" t="s">
        <v>1376</v>
      </c>
      <c r="C290" s="490" t="s">
        <v>96</v>
      </c>
      <c r="D290" s="280">
        <v>1</v>
      </c>
      <c r="E290" s="280"/>
      <c r="F290" s="487">
        <f>D290-E290</f>
        <v>1</v>
      </c>
      <c r="G290" s="279"/>
      <c r="H290" s="328">
        <f>F290*G290</f>
        <v>0</v>
      </c>
    </row>
    <row r="291" spans="1:8" ht="15">
      <c r="A291" s="242"/>
      <c r="B291" s="265"/>
      <c r="C291" s="490"/>
      <c r="D291" s="280"/>
      <c r="E291" s="280"/>
      <c r="F291" s="487"/>
      <c r="G291" s="266"/>
      <c r="H291" s="328"/>
    </row>
    <row r="292" spans="1:8" ht="15">
      <c r="A292" s="242" t="s">
        <v>1377</v>
      </c>
      <c r="B292" s="265" t="s">
        <v>1126</v>
      </c>
      <c r="C292" s="490" t="s">
        <v>303</v>
      </c>
      <c r="D292" s="280">
        <v>1</v>
      </c>
      <c r="E292" s="280">
        <v>1</v>
      </c>
      <c r="F292" s="487">
        <f>D292-E292</f>
        <v>0</v>
      </c>
      <c r="G292" s="279"/>
      <c r="H292" s="328">
        <f>F292*G292</f>
        <v>0</v>
      </c>
    </row>
    <row r="293" spans="1:7" ht="15">
      <c r="A293" s="209"/>
      <c r="B293" s="265"/>
      <c r="C293" s="490"/>
      <c r="D293" s="280"/>
      <c r="E293" s="280"/>
      <c r="F293" s="487"/>
      <c r="G293" s="266"/>
    </row>
    <row r="294" spans="1:8" ht="15">
      <c r="A294" s="242"/>
      <c r="B294" s="724" t="s">
        <v>3689</v>
      </c>
      <c r="C294" s="725"/>
      <c r="D294" s="725"/>
      <c r="E294" s="725"/>
      <c r="F294" s="725"/>
      <c r="G294" s="725"/>
      <c r="H294" s="725"/>
    </row>
    <row r="295" spans="1:8" ht="15">
      <c r="A295" s="242"/>
      <c r="B295" s="265"/>
      <c r="C295" s="490"/>
      <c r="D295" s="280"/>
      <c r="E295" s="280"/>
      <c r="F295" s="487"/>
      <c r="G295" s="266"/>
      <c r="H295" s="328"/>
    </row>
    <row r="296" spans="1:9" s="469" customFormat="1" ht="42.75">
      <c r="A296" s="573" t="s">
        <v>3556</v>
      </c>
      <c r="B296" s="574" t="s">
        <v>1300</v>
      </c>
      <c r="C296" s="575" t="s">
        <v>304</v>
      </c>
      <c r="D296" s="436">
        <v>130</v>
      </c>
      <c r="E296" s="576">
        <v>130</v>
      </c>
      <c r="F296" s="577">
        <f>D296-E296</f>
        <v>0</v>
      </c>
      <c r="G296" s="578"/>
      <c r="H296" s="328">
        <f>F296*G296</f>
        <v>0</v>
      </c>
      <c r="I296" s="470"/>
    </row>
    <row r="297" spans="1:9" s="469" customFormat="1" ht="15">
      <c r="A297" s="573"/>
      <c r="B297" s="574"/>
      <c r="C297" s="575"/>
      <c r="D297" s="436"/>
      <c r="E297" s="576"/>
      <c r="F297" s="577"/>
      <c r="G297" s="579"/>
      <c r="H297" s="328"/>
      <c r="I297" s="470"/>
    </row>
    <row r="298" spans="1:9" s="469" customFormat="1" ht="28.5">
      <c r="A298" s="573" t="s">
        <v>3557</v>
      </c>
      <c r="B298" s="574" t="s">
        <v>3558</v>
      </c>
      <c r="C298" s="575" t="s">
        <v>304</v>
      </c>
      <c r="D298" s="436">
        <v>2450</v>
      </c>
      <c r="E298" s="576">
        <v>2450</v>
      </c>
      <c r="F298" s="577">
        <f>D298-E298</f>
        <v>0</v>
      </c>
      <c r="G298" s="578"/>
      <c r="H298" s="328">
        <f aca="true" t="shared" si="0" ref="H298:H348">F298*G298</f>
        <v>0</v>
      </c>
      <c r="I298" s="470"/>
    </row>
    <row r="299" spans="1:9" s="469" customFormat="1" ht="15">
      <c r="A299" s="573"/>
      <c r="B299" s="574"/>
      <c r="C299" s="575"/>
      <c r="D299" s="436"/>
      <c r="E299" s="576"/>
      <c r="F299" s="577"/>
      <c r="G299" s="579"/>
      <c r="H299" s="328"/>
      <c r="I299" s="470"/>
    </row>
    <row r="300" spans="1:9" s="469" customFormat="1" ht="28.5">
      <c r="A300" s="573" t="s">
        <v>3559</v>
      </c>
      <c r="B300" s="574" t="s">
        <v>3560</v>
      </c>
      <c r="C300" s="575" t="s">
        <v>304</v>
      </c>
      <c r="D300" s="436">
        <v>230</v>
      </c>
      <c r="E300" s="576">
        <v>230</v>
      </c>
      <c r="F300" s="577">
        <f>D300-E300</f>
        <v>0</v>
      </c>
      <c r="G300" s="578"/>
      <c r="H300" s="328">
        <f t="shared" si="0"/>
        <v>0</v>
      </c>
      <c r="I300" s="470"/>
    </row>
    <row r="301" spans="1:9" s="469" customFormat="1" ht="15">
      <c r="A301" s="573"/>
      <c r="B301" s="574"/>
      <c r="C301" s="575"/>
      <c r="D301" s="436"/>
      <c r="E301" s="576"/>
      <c r="F301" s="577"/>
      <c r="G301" s="579"/>
      <c r="H301" s="328"/>
      <c r="I301" s="470"/>
    </row>
    <row r="302" spans="1:9" s="469" customFormat="1" ht="28.5">
      <c r="A302" s="573" t="s">
        <v>3561</v>
      </c>
      <c r="B302" s="574" t="s">
        <v>3562</v>
      </c>
      <c r="C302" s="575" t="s">
        <v>304</v>
      </c>
      <c r="D302" s="436">
        <v>50</v>
      </c>
      <c r="E302" s="576">
        <v>50</v>
      </c>
      <c r="F302" s="577">
        <f>D302-E302</f>
        <v>0</v>
      </c>
      <c r="G302" s="578"/>
      <c r="H302" s="328">
        <f t="shared" si="0"/>
        <v>0</v>
      </c>
      <c r="I302" s="470"/>
    </row>
    <row r="303" spans="1:9" s="469" customFormat="1" ht="15">
      <c r="A303" s="573"/>
      <c r="B303" s="574"/>
      <c r="C303" s="575"/>
      <c r="D303" s="436"/>
      <c r="E303" s="576"/>
      <c r="F303" s="577"/>
      <c r="G303" s="579"/>
      <c r="H303" s="328"/>
      <c r="I303" s="470"/>
    </row>
    <row r="304" spans="1:9" s="469" customFormat="1" ht="28.5">
      <c r="A304" s="573" t="s">
        <v>3563</v>
      </c>
      <c r="B304" s="574" t="s">
        <v>3564</v>
      </c>
      <c r="C304" s="575" t="s">
        <v>304</v>
      </c>
      <c r="D304" s="436">
        <v>120</v>
      </c>
      <c r="E304" s="576">
        <v>120</v>
      </c>
      <c r="F304" s="577">
        <f>D304-E304</f>
        <v>0</v>
      </c>
      <c r="G304" s="578"/>
      <c r="H304" s="328">
        <f t="shared" si="0"/>
        <v>0</v>
      </c>
      <c r="I304" s="470"/>
    </row>
    <row r="305" spans="1:9" s="469" customFormat="1" ht="15">
      <c r="A305" s="573"/>
      <c r="B305" s="574"/>
      <c r="C305" s="575"/>
      <c r="D305" s="436"/>
      <c r="E305" s="576"/>
      <c r="F305" s="577"/>
      <c r="G305" s="579"/>
      <c r="H305" s="328"/>
      <c r="I305" s="470"/>
    </row>
    <row r="306" spans="1:9" s="469" customFormat="1" ht="16.5">
      <c r="A306" s="573" t="s">
        <v>3565</v>
      </c>
      <c r="B306" s="580" t="s">
        <v>3622</v>
      </c>
      <c r="C306" s="575" t="s">
        <v>304</v>
      </c>
      <c r="D306" s="436">
        <v>1300</v>
      </c>
      <c r="E306" s="576">
        <v>1300</v>
      </c>
      <c r="F306" s="577">
        <f>D306-E306</f>
        <v>0</v>
      </c>
      <c r="G306" s="578"/>
      <c r="H306" s="328">
        <f t="shared" si="0"/>
        <v>0</v>
      </c>
      <c r="I306" s="470"/>
    </row>
    <row r="307" spans="1:9" s="469" customFormat="1" ht="15">
      <c r="A307" s="573"/>
      <c r="B307" s="580"/>
      <c r="C307" s="575"/>
      <c r="D307" s="436"/>
      <c r="E307" s="576"/>
      <c r="F307" s="577"/>
      <c r="G307" s="579"/>
      <c r="H307" s="328"/>
      <c r="I307" s="470"/>
    </row>
    <row r="308" spans="1:9" s="469" customFormat="1" ht="16.5">
      <c r="A308" s="573" t="s">
        <v>3566</v>
      </c>
      <c r="B308" s="580" t="s">
        <v>3623</v>
      </c>
      <c r="C308" s="575" t="s">
        <v>304</v>
      </c>
      <c r="D308" s="436">
        <v>2100</v>
      </c>
      <c r="E308" s="576">
        <v>2100</v>
      </c>
      <c r="F308" s="577">
        <f>D308-E308</f>
        <v>0</v>
      </c>
      <c r="G308" s="578"/>
      <c r="H308" s="328">
        <f t="shared" si="0"/>
        <v>0</v>
      </c>
      <c r="I308" s="470"/>
    </row>
    <row r="309" spans="1:9" s="469" customFormat="1" ht="15">
      <c r="A309" s="573"/>
      <c r="B309" s="580"/>
      <c r="C309" s="575"/>
      <c r="D309" s="436"/>
      <c r="E309" s="576"/>
      <c r="F309" s="577"/>
      <c r="G309" s="579"/>
      <c r="H309" s="328"/>
      <c r="I309" s="470"/>
    </row>
    <row r="310" spans="1:9" s="469" customFormat="1" ht="28.5">
      <c r="A310" s="573" t="s">
        <v>3567</v>
      </c>
      <c r="B310" s="580" t="s">
        <v>1332</v>
      </c>
      <c r="C310" s="575" t="s">
        <v>96</v>
      </c>
      <c r="D310" s="436">
        <v>42</v>
      </c>
      <c r="E310" s="576">
        <v>42</v>
      </c>
      <c r="F310" s="577">
        <f>D310-E310</f>
        <v>0</v>
      </c>
      <c r="G310" s="578"/>
      <c r="H310" s="328">
        <f t="shared" si="0"/>
        <v>0</v>
      </c>
      <c r="I310" s="470"/>
    </row>
    <row r="311" spans="1:9" s="469" customFormat="1" ht="15">
      <c r="A311" s="573"/>
      <c r="B311" s="580"/>
      <c r="C311" s="575"/>
      <c r="D311" s="436"/>
      <c r="E311" s="576"/>
      <c r="F311" s="577"/>
      <c r="G311" s="579"/>
      <c r="H311" s="328"/>
      <c r="I311" s="470"/>
    </row>
    <row r="312" spans="1:9" s="469" customFormat="1" ht="28.5">
      <c r="A312" s="573" t="s">
        <v>3568</v>
      </c>
      <c r="B312" s="580" t="s">
        <v>3569</v>
      </c>
      <c r="C312" s="575" t="s">
        <v>96</v>
      </c>
      <c r="D312" s="436">
        <v>34</v>
      </c>
      <c r="E312" s="576">
        <v>34</v>
      </c>
      <c r="F312" s="577">
        <f>D312-E312</f>
        <v>0</v>
      </c>
      <c r="G312" s="578"/>
      <c r="H312" s="328">
        <f t="shared" si="0"/>
        <v>0</v>
      </c>
      <c r="I312" s="470"/>
    </row>
    <row r="313" spans="1:9" s="469" customFormat="1" ht="15">
      <c r="A313" s="573"/>
      <c r="B313" s="580"/>
      <c r="C313" s="575"/>
      <c r="D313" s="436"/>
      <c r="E313" s="576"/>
      <c r="F313" s="577"/>
      <c r="G313" s="579"/>
      <c r="H313" s="328"/>
      <c r="I313" s="470"/>
    </row>
    <row r="314" spans="1:9" s="469" customFormat="1" ht="42.75">
      <c r="A314" s="573" t="s">
        <v>3570</v>
      </c>
      <c r="B314" s="580" t="s">
        <v>3571</v>
      </c>
      <c r="C314" s="575" t="s">
        <v>96</v>
      </c>
      <c r="D314" s="436">
        <v>35</v>
      </c>
      <c r="E314" s="576">
        <v>35</v>
      </c>
      <c r="F314" s="577">
        <f>D314-E314</f>
        <v>0</v>
      </c>
      <c r="G314" s="578"/>
      <c r="H314" s="328">
        <f t="shared" si="0"/>
        <v>0</v>
      </c>
      <c r="I314" s="470"/>
    </row>
    <row r="315" spans="1:9" s="469" customFormat="1" ht="15">
      <c r="A315" s="573"/>
      <c r="B315" s="580"/>
      <c r="C315" s="575"/>
      <c r="D315" s="436"/>
      <c r="E315" s="576"/>
      <c r="F315" s="577"/>
      <c r="G315" s="579"/>
      <c r="H315" s="328"/>
      <c r="I315" s="470"/>
    </row>
    <row r="316" spans="1:9" s="469" customFormat="1" ht="57">
      <c r="A316" s="573" t="s">
        <v>3572</v>
      </c>
      <c r="B316" s="580" t="s">
        <v>3573</v>
      </c>
      <c r="C316" s="575" t="s">
        <v>96</v>
      </c>
      <c r="D316" s="436">
        <v>10</v>
      </c>
      <c r="E316" s="576">
        <v>10</v>
      </c>
      <c r="F316" s="577">
        <f>D316-E316</f>
        <v>0</v>
      </c>
      <c r="G316" s="578"/>
      <c r="H316" s="328">
        <f t="shared" si="0"/>
        <v>0</v>
      </c>
      <c r="I316" s="470"/>
    </row>
    <row r="317" spans="1:9" s="469" customFormat="1" ht="15">
      <c r="A317" s="573"/>
      <c r="B317" s="580"/>
      <c r="C317" s="575"/>
      <c r="D317" s="436"/>
      <c r="E317" s="576"/>
      <c r="F317" s="577"/>
      <c r="G317" s="579"/>
      <c r="H317" s="328"/>
      <c r="I317" s="470"/>
    </row>
    <row r="318" spans="1:9" s="469" customFormat="1" ht="28.5">
      <c r="A318" s="573" t="s">
        <v>3574</v>
      </c>
      <c r="B318" s="580" t="s">
        <v>3575</v>
      </c>
      <c r="C318" s="575" t="s">
        <v>96</v>
      </c>
      <c r="D318" s="436">
        <v>4</v>
      </c>
      <c r="E318" s="576">
        <v>4</v>
      </c>
      <c r="F318" s="577">
        <f>D318-E318</f>
        <v>0</v>
      </c>
      <c r="G318" s="578"/>
      <c r="H318" s="328">
        <f t="shared" si="0"/>
        <v>0</v>
      </c>
      <c r="I318" s="470"/>
    </row>
    <row r="319" spans="1:9" s="469" customFormat="1" ht="15">
      <c r="A319" s="573"/>
      <c r="B319" s="580"/>
      <c r="C319" s="575"/>
      <c r="D319" s="436"/>
      <c r="E319" s="576"/>
      <c r="F319" s="577"/>
      <c r="G319" s="579"/>
      <c r="H319" s="328"/>
      <c r="I319" s="470"/>
    </row>
    <row r="320" spans="1:9" s="469" customFormat="1" ht="28.5">
      <c r="A320" s="573" t="s">
        <v>3576</v>
      </c>
      <c r="B320" s="580" t="s">
        <v>3577</v>
      </c>
      <c r="C320" s="575" t="s">
        <v>96</v>
      </c>
      <c r="D320" s="436">
        <v>26</v>
      </c>
      <c r="E320" s="576">
        <v>26</v>
      </c>
      <c r="F320" s="577">
        <f>D320-E320</f>
        <v>0</v>
      </c>
      <c r="G320" s="578"/>
      <c r="H320" s="328">
        <f t="shared" si="0"/>
        <v>0</v>
      </c>
      <c r="I320" s="470"/>
    </row>
    <row r="321" spans="1:9" s="469" customFormat="1" ht="15">
      <c r="A321" s="573"/>
      <c r="B321" s="580"/>
      <c r="C321" s="575"/>
      <c r="D321" s="436"/>
      <c r="E321" s="576"/>
      <c r="F321" s="577"/>
      <c r="G321" s="579"/>
      <c r="H321" s="328"/>
      <c r="I321" s="470"/>
    </row>
    <row r="322" spans="1:9" s="469" customFormat="1" ht="28.5">
      <c r="A322" s="573" t="s">
        <v>3578</v>
      </c>
      <c r="B322" s="580" t="s">
        <v>3579</v>
      </c>
      <c r="C322" s="575" t="s">
        <v>96</v>
      </c>
      <c r="D322" s="436">
        <v>1</v>
      </c>
      <c r="E322" s="576">
        <v>1</v>
      </c>
      <c r="F322" s="577">
        <f>D322-E322</f>
        <v>0</v>
      </c>
      <c r="G322" s="578"/>
      <c r="H322" s="328">
        <f t="shared" si="0"/>
        <v>0</v>
      </c>
      <c r="I322" s="470"/>
    </row>
    <row r="323" spans="1:9" s="469" customFormat="1" ht="15">
      <c r="A323" s="573"/>
      <c r="B323" s="580"/>
      <c r="C323" s="575"/>
      <c r="D323" s="436"/>
      <c r="E323" s="576"/>
      <c r="F323" s="577"/>
      <c r="G323" s="579"/>
      <c r="H323" s="328"/>
      <c r="I323" s="470"/>
    </row>
    <row r="324" spans="1:9" s="469" customFormat="1" ht="28.5">
      <c r="A324" s="573" t="s">
        <v>3580</v>
      </c>
      <c r="B324" s="580" t="s">
        <v>3581</v>
      </c>
      <c r="C324" s="575" t="s">
        <v>96</v>
      </c>
      <c r="D324" s="436">
        <v>15</v>
      </c>
      <c r="E324" s="576">
        <v>15</v>
      </c>
      <c r="F324" s="577">
        <f>D324-E324</f>
        <v>0</v>
      </c>
      <c r="G324" s="578"/>
      <c r="H324" s="328">
        <f t="shared" si="0"/>
        <v>0</v>
      </c>
      <c r="I324" s="470"/>
    </row>
    <row r="325" spans="1:9" s="469" customFormat="1" ht="15">
      <c r="A325" s="573"/>
      <c r="B325" s="580"/>
      <c r="C325" s="575"/>
      <c r="D325" s="436"/>
      <c r="E325" s="576"/>
      <c r="F325" s="577"/>
      <c r="G325" s="579"/>
      <c r="H325" s="328"/>
      <c r="I325" s="470"/>
    </row>
    <row r="326" spans="1:9" s="469" customFormat="1" ht="28.5">
      <c r="A326" s="573" t="s">
        <v>3582</v>
      </c>
      <c r="B326" s="580" t="s">
        <v>3583</v>
      </c>
      <c r="C326" s="575" t="s">
        <v>96</v>
      </c>
      <c r="D326" s="436">
        <v>5</v>
      </c>
      <c r="E326" s="576">
        <v>5</v>
      </c>
      <c r="F326" s="577">
        <f>D326-E326</f>
        <v>0</v>
      </c>
      <c r="G326" s="578"/>
      <c r="H326" s="328">
        <f t="shared" si="0"/>
        <v>0</v>
      </c>
      <c r="I326" s="470"/>
    </row>
    <row r="327" spans="1:9" s="469" customFormat="1" ht="15">
      <c r="A327" s="573"/>
      <c r="B327" s="580"/>
      <c r="C327" s="575"/>
      <c r="D327" s="436"/>
      <c r="E327" s="576"/>
      <c r="F327" s="577"/>
      <c r="G327" s="579"/>
      <c r="H327" s="328"/>
      <c r="I327" s="470"/>
    </row>
    <row r="328" spans="1:9" s="469" customFormat="1" ht="42.75">
      <c r="A328" s="573" t="s">
        <v>3584</v>
      </c>
      <c r="B328" s="580" t="s">
        <v>1356</v>
      </c>
      <c r="C328" s="575" t="s">
        <v>96</v>
      </c>
      <c r="D328" s="436">
        <v>7</v>
      </c>
      <c r="E328" s="576">
        <v>7</v>
      </c>
      <c r="F328" s="577">
        <f>D328-E328</f>
        <v>0</v>
      </c>
      <c r="G328" s="578"/>
      <c r="H328" s="328">
        <f t="shared" si="0"/>
        <v>0</v>
      </c>
      <c r="I328" s="470"/>
    </row>
    <row r="329" spans="1:9" s="469" customFormat="1" ht="15">
      <c r="A329" s="573"/>
      <c r="B329" s="580"/>
      <c r="C329" s="575"/>
      <c r="D329" s="436"/>
      <c r="E329" s="576"/>
      <c r="F329" s="577"/>
      <c r="G329" s="579"/>
      <c r="H329" s="328"/>
      <c r="I329" s="470"/>
    </row>
    <row r="330" spans="1:9" s="469" customFormat="1" ht="71.25">
      <c r="A330" s="573" t="s">
        <v>3585</v>
      </c>
      <c r="B330" s="580" t="s">
        <v>3586</v>
      </c>
      <c r="C330" s="575" t="s">
        <v>96</v>
      </c>
      <c r="D330" s="436">
        <v>116</v>
      </c>
      <c r="E330" s="576">
        <v>116</v>
      </c>
      <c r="F330" s="577">
        <f>D330-E330</f>
        <v>0</v>
      </c>
      <c r="G330" s="578"/>
      <c r="H330" s="328">
        <f t="shared" si="0"/>
        <v>0</v>
      </c>
      <c r="I330" s="470"/>
    </row>
    <row r="331" spans="1:9" s="469" customFormat="1" ht="15">
      <c r="A331" s="573"/>
      <c r="B331" s="580"/>
      <c r="C331" s="575"/>
      <c r="D331" s="436"/>
      <c r="E331" s="576"/>
      <c r="F331" s="577"/>
      <c r="G331" s="579"/>
      <c r="H331" s="328"/>
      <c r="I331" s="470"/>
    </row>
    <row r="332" spans="1:9" s="469" customFormat="1" ht="15">
      <c r="A332" s="573" t="s">
        <v>3587</v>
      </c>
      <c r="B332" s="580" t="s">
        <v>1364</v>
      </c>
      <c r="C332" s="575" t="s">
        <v>96</v>
      </c>
      <c r="D332" s="436">
        <v>35</v>
      </c>
      <c r="E332" s="576">
        <v>35</v>
      </c>
      <c r="F332" s="577">
        <f>D332-E332</f>
        <v>0</v>
      </c>
      <c r="G332" s="578"/>
      <c r="H332" s="328">
        <f>F332*G332</f>
        <v>0</v>
      </c>
      <c r="I332" s="470"/>
    </row>
    <row r="333" spans="1:9" s="469" customFormat="1" ht="15">
      <c r="A333" s="573"/>
      <c r="B333" s="580"/>
      <c r="C333" s="575"/>
      <c r="D333" s="436"/>
      <c r="E333" s="576"/>
      <c r="F333" s="577"/>
      <c r="G333" s="579"/>
      <c r="H333" s="328"/>
      <c r="I333" s="470"/>
    </row>
    <row r="334" spans="1:9" s="469" customFormat="1" ht="28.5">
      <c r="A334" s="573" t="s">
        <v>3588</v>
      </c>
      <c r="B334" s="580" t="s">
        <v>3589</v>
      </c>
      <c r="C334" s="575" t="s">
        <v>96</v>
      </c>
      <c r="D334" s="436">
        <v>92</v>
      </c>
      <c r="E334" s="576">
        <v>92</v>
      </c>
      <c r="F334" s="577">
        <f>D334-E334</f>
        <v>0</v>
      </c>
      <c r="G334" s="578"/>
      <c r="H334" s="328">
        <f t="shared" si="0"/>
        <v>0</v>
      </c>
      <c r="I334" s="470"/>
    </row>
    <row r="335" spans="1:9" s="469" customFormat="1" ht="15">
      <c r="A335" s="573"/>
      <c r="B335" s="580"/>
      <c r="C335" s="575"/>
      <c r="D335" s="436"/>
      <c r="E335" s="576"/>
      <c r="F335" s="577"/>
      <c r="G335" s="579"/>
      <c r="H335" s="328"/>
      <c r="I335" s="470"/>
    </row>
    <row r="336" spans="1:9" s="469" customFormat="1" ht="15">
      <c r="A336" s="573" t="s">
        <v>3590</v>
      </c>
      <c r="B336" s="580" t="s">
        <v>3591</v>
      </c>
      <c r="C336" s="575" t="s">
        <v>96</v>
      </c>
      <c r="D336" s="436">
        <v>23</v>
      </c>
      <c r="E336" s="576">
        <v>23</v>
      </c>
      <c r="F336" s="577">
        <f>D336-E336</f>
        <v>0</v>
      </c>
      <c r="G336" s="578"/>
      <c r="H336" s="328">
        <f t="shared" si="0"/>
        <v>0</v>
      </c>
      <c r="I336" s="470"/>
    </row>
    <row r="337" spans="1:9" s="469" customFormat="1" ht="15">
      <c r="A337" s="573"/>
      <c r="B337" s="580"/>
      <c r="C337" s="575"/>
      <c r="D337" s="436"/>
      <c r="E337" s="576"/>
      <c r="F337" s="577"/>
      <c r="G337" s="579"/>
      <c r="H337" s="328"/>
      <c r="I337" s="470"/>
    </row>
    <row r="338" spans="1:9" s="469" customFormat="1" ht="28.5">
      <c r="A338" s="573" t="s">
        <v>3592</v>
      </c>
      <c r="B338" s="580" t="s">
        <v>3593</v>
      </c>
      <c r="C338" s="575" t="s">
        <v>96</v>
      </c>
      <c r="D338" s="436">
        <v>84</v>
      </c>
      <c r="E338" s="576">
        <v>84</v>
      </c>
      <c r="F338" s="577">
        <f>D338-E338</f>
        <v>0</v>
      </c>
      <c r="G338" s="578"/>
      <c r="H338" s="328">
        <f t="shared" si="0"/>
        <v>0</v>
      </c>
      <c r="I338" s="470"/>
    </row>
    <row r="339" spans="1:9" s="469" customFormat="1" ht="15">
      <c r="A339" s="573"/>
      <c r="B339" s="580"/>
      <c r="C339" s="575"/>
      <c r="D339" s="436"/>
      <c r="E339" s="576"/>
      <c r="F339" s="577"/>
      <c r="G339" s="579"/>
      <c r="H339" s="328"/>
      <c r="I339" s="470"/>
    </row>
    <row r="340" spans="1:9" s="469" customFormat="1" ht="15">
      <c r="A340" s="573" t="s">
        <v>3594</v>
      </c>
      <c r="B340" s="580" t="s">
        <v>3620</v>
      </c>
      <c r="C340" s="575" t="s">
        <v>96</v>
      </c>
      <c r="D340" s="436">
        <v>212</v>
      </c>
      <c r="E340" s="576">
        <v>212</v>
      </c>
      <c r="F340" s="577">
        <f>D340-E340</f>
        <v>0</v>
      </c>
      <c r="G340" s="578"/>
      <c r="H340" s="328">
        <f t="shared" si="0"/>
        <v>0</v>
      </c>
      <c r="I340" s="470"/>
    </row>
    <row r="341" spans="1:9" s="469" customFormat="1" ht="15">
      <c r="A341" s="573"/>
      <c r="B341" s="580"/>
      <c r="C341" s="575"/>
      <c r="D341" s="436"/>
      <c r="E341" s="576"/>
      <c r="F341" s="577"/>
      <c r="G341" s="579"/>
      <c r="H341" s="328"/>
      <c r="I341" s="470"/>
    </row>
    <row r="342" spans="1:9" s="469" customFormat="1" ht="15">
      <c r="A342" s="573" t="s">
        <v>3595</v>
      </c>
      <c r="B342" s="580" t="s">
        <v>3621</v>
      </c>
      <c r="C342" s="575" t="s">
        <v>96</v>
      </c>
      <c r="D342" s="436">
        <v>274</v>
      </c>
      <c r="E342" s="576">
        <v>274</v>
      </c>
      <c r="F342" s="577">
        <f>D342-E342</f>
        <v>0</v>
      </c>
      <c r="G342" s="578"/>
      <c r="H342" s="328">
        <f t="shared" si="0"/>
        <v>0</v>
      </c>
      <c r="I342" s="470"/>
    </row>
    <row r="343" spans="1:9" s="469" customFormat="1" ht="15">
      <c r="A343" s="573"/>
      <c r="B343" s="580"/>
      <c r="C343" s="575"/>
      <c r="D343" s="436"/>
      <c r="E343" s="576"/>
      <c r="F343" s="577"/>
      <c r="G343" s="579"/>
      <c r="H343" s="328"/>
      <c r="I343" s="470"/>
    </row>
    <row r="344" spans="1:9" s="469" customFormat="1" ht="42.75">
      <c r="A344" s="573" t="s">
        <v>3596</v>
      </c>
      <c r="B344" s="580" t="s">
        <v>3597</v>
      </c>
      <c r="C344" s="575" t="s">
        <v>96</v>
      </c>
      <c r="D344" s="436">
        <v>2</v>
      </c>
      <c r="E344" s="576">
        <v>2</v>
      </c>
      <c r="F344" s="577">
        <f>D344-E344</f>
        <v>0</v>
      </c>
      <c r="G344" s="578"/>
      <c r="H344" s="328">
        <f t="shared" si="0"/>
        <v>0</v>
      </c>
      <c r="I344" s="470"/>
    </row>
    <row r="345" spans="1:9" s="469" customFormat="1" ht="15">
      <c r="A345" s="573"/>
      <c r="B345" s="580"/>
      <c r="C345" s="575"/>
      <c r="D345" s="436"/>
      <c r="E345" s="576"/>
      <c r="F345" s="577"/>
      <c r="G345" s="579"/>
      <c r="H345" s="328"/>
      <c r="I345" s="470"/>
    </row>
    <row r="346" spans="1:9" s="469" customFormat="1" ht="43.5">
      <c r="A346" s="474" t="s">
        <v>3598</v>
      </c>
      <c r="B346" s="281" t="s">
        <v>1356</v>
      </c>
      <c r="C346" s="581" t="s">
        <v>96</v>
      </c>
      <c r="D346" s="581">
        <v>80</v>
      </c>
      <c r="E346" s="582">
        <v>80</v>
      </c>
      <c r="F346" s="577">
        <f>D346-E346</f>
        <v>0</v>
      </c>
      <c r="G346" s="578"/>
      <c r="H346" s="328">
        <f t="shared" si="0"/>
        <v>0</v>
      </c>
      <c r="I346" s="470"/>
    </row>
    <row r="347" spans="1:9" s="469" customFormat="1" ht="15">
      <c r="A347" s="474"/>
      <c r="B347" s="281"/>
      <c r="C347" s="581"/>
      <c r="D347" s="581"/>
      <c r="E347" s="582"/>
      <c r="F347" s="577"/>
      <c r="G347" s="476"/>
      <c r="H347" s="328"/>
      <c r="I347" s="470"/>
    </row>
    <row r="348" spans="1:9" s="469" customFormat="1" ht="29.25">
      <c r="A348" s="474" t="s">
        <v>3599</v>
      </c>
      <c r="B348" s="281" t="s">
        <v>3600</v>
      </c>
      <c r="C348" s="581" t="s">
        <v>96</v>
      </c>
      <c r="D348" s="581">
        <v>23</v>
      </c>
      <c r="E348" s="576">
        <v>23</v>
      </c>
      <c r="F348" s="577">
        <f>D348-E348</f>
        <v>0</v>
      </c>
      <c r="G348" s="578"/>
      <c r="H348" s="328">
        <f t="shared" si="0"/>
        <v>0</v>
      </c>
      <c r="I348" s="470"/>
    </row>
    <row r="349" spans="1:9" s="469" customFormat="1" ht="15">
      <c r="A349" s="474"/>
      <c r="B349" s="281"/>
      <c r="C349" s="581"/>
      <c r="D349" s="581"/>
      <c r="E349" s="582"/>
      <c r="F349" s="577"/>
      <c r="G349" s="476"/>
      <c r="H349" s="478"/>
      <c r="I349" s="470"/>
    </row>
    <row r="350" spans="1:8" ht="15">
      <c r="A350" s="209"/>
      <c r="B350" s="262" t="s">
        <v>16</v>
      </c>
      <c r="C350" s="490"/>
      <c r="D350" s="280"/>
      <c r="E350" s="280"/>
      <c r="F350" s="487"/>
      <c r="G350" s="266"/>
      <c r="H350" s="430">
        <f>SUM(H209:H349)</f>
        <v>0</v>
      </c>
    </row>
    <row r="351" spans="1:7" ht="15">
      <c r="A351" s="209"/>
      <c r="B351" s="252"/>
      <c r="C351" s="490"/>
      <c r="D351" s="280"/>
      <c r="E351" s="280"/>
      <c r="F351" s="487"/>
      <c r="G351" s="259"/>
    </row>
    <row r="352" spans="1:7" ht="15">
      <c r="A352" s="221" t="s">
        <v>1229</v>
      </c>
      <c r="B352" s="262" t="s">
        <v>1378</v>
      </c>
      <c r="C352" s="490"/>
      <c r="D352" s="280"/>
      <c r="E352" s="280"/>
      <c r="F352" s="487"/>
      <c r="G352" s="259"/>
    </row>
    <row r="353" spans="1:7" ht="15">
      <c r="A353" s="209"/>
      <c r="B353" s="262"/>
      <c r="C353" s="490"/>
      <c r="D353" s="280"/>
      <c r="E353" s="280"/>
      <c r="F353" s="487"/>
      <c r="G353" s="259"/>
    </row>
    <row r="354" spans="1:8" ht="42.75">
      <c r="A354" s="242" t="s">
        <v>1379</v>
      </c>
      <c r="B354" s="260" t="s">
        <v>1380</v>
      </c>
      <c r="C354" s="490" t="s">
        <v>96</v>
      </c>
      <c r="D354" s="280">
        <v>101</v>
      </c>
      <c r="E354" s="280">
        <v>0</v>
      </c>
      <c r="F354" s="487">
        <f>D354-E354</f>
        <v>101</v>
      </c>
      <c r="G354" s="279"/>
      <c r="H354" s="328">
        <f>F354*G354</f>
        <v>0</v>
      </c>
    </row>
    <row r="355" spans="1:8" ht="15">
      <c r="A355" s="242"/>
      <c r="B355" s="260"/>
      <c r="C355" s="490"/>
      <c r="D355" s="280"/>
      <c r="E355" s="280"/>
      <c r="F355" s="487"/>
      <c r="G355" s="266"/>
      <c r="H355" s="328"/>
    </row>
    <row r="356" spans="1:8" ht="28.5">
      <c r="A356" s="242" t="s">
        <v>1381</v>
      </c>
      <c r="B356" s="260" t="s">
        <v>1382</v>
      </c>
      <c r="C356" s="490" t="s">
        <v>96</v>
      </c>
      <c r="D356" s="280">
        <v>62</v>
      </c>
      <c r="E356" s="280">
        <v>0</v>
      </c>
      <c r="F356" s="487">
        <f>D356-E356</f>
        <v>62</v>
      </c>
      <c r="G356" s="279"/>
      <c r="H356" s="328">
        <f>F356*G356</f>
        <v>0</v>
      </c>
    </row>
    <row r="357" spans="1:8" ht="15">
      <c r="A357" s="242"/>
      <c r="B357" s="260"/>
      <c r="C357" s="490"/>
      <c r="D357" s="280"/>
      <c r="E357" s="280"/>
      <c r="F357" s="487"/>
      <c r="G357" s="266"/>
      <c r="H357" s="328"/>
    </row>
    <row r="358" spans="1:8" ht="57">
      <c r="A358" s="242" t="s">
        <v>1383</v>
      </c>
      <c r="B358" s="260" t="s">
        <v>1384</v>
      </c>
      <c r="C358" s="490" t="s">
        <v>96</v>
      </c>
      <c r="D358" s="280">
        <v>199</v>
      </c>
      <c r="E358" s="280">
        <v>0</v>
      </c>
      <c r="F358" s="487">
        <f>D358-E358</f>
        <v>199</v>
      </c>
      <c r="G358" s="279"/>
      <c r="H358" s="328">
        <f>F358*G358</f>
        <v>0</v>
      </c>
    </row>
    <row r="359" spans="1:8" ht="15">
      <c r="A359" s="242"/>
      <c r="B359" s="260"/>
      <c r="C359" s="490"/>
      <c r="D359" s="280"/>
      <c r="E359" s="280"/>
      <c r="F359" s="487"/>
      <c r="G359" s="266"/>
      <c r="H359" s="328"/>
    </row>
    <row r="360" spans="1:8" ht="28.5">
      <c r="A360" s="242" t="s">
        <v>1385</v>
      </c>
      <c r="B360" s="260" t="s">
        <v>1386</v>
      </c>
      <c r="C360" s="490" t="s">
        <v>96</v>
      </c>
      <c r="D360" s="280">
        <v>7</v>
      </c>
      <c r="E360" s="280">
        <v>0</v>
      </c>
      <c r="F360" s="487">
        <f>D360-E360</f>
        <v>7</v>
      </c>
      <c r="G360" s="279"/>
      <c r="H360" s="328">
        <f>F360*G360</f>
        <v>0</v>
      </c>
    </row>
    <row r="361" spans="1:8" ht="15">
      <c r="A361" s="242"/>
      <c r="B361" s="260"/>
      <c r="C361" s="490"/>
      <c r="D361" s="280"/>
      <c r="E361" s="280"/>
      <c r="F361" s="487"/>
      <c r="G361" s="266"/>
      <c r="H361" s="328"/>
    </row>
    <row r="362" spans="1:8" ht="28.5">
      <c r="A362" s="242" t="s">
        <v>1387</v>
      </c>
      <c r="B362" s="260" t="s">
        <v>1388</v>
      </c>
      <c r="C362" s="490" t="s">
        <v>96</v>
      </c>
      <c r="D362" s="280">
        <v>5</v>
      </c>
      <c r="E362" s="280">
        <v>0</v>
      </c>
      <c r="F362" s="487">
        <f>D362-E362</f>
        <v>5</v>
      </c>
      <c r="G362" s="279"/>
      <c r="H362" s="328">
        <f>F362*G362</f>
        <v>0</v>
      </c>
    </row>
    <row r="363" spans="1:8" ht="15">
      <c r="A363" s="242"/>
      <c r="B363" s="260"/>
      <c r="C363" s="490"/>
      <c r="D363" s="280"/>
      <c r="E363" s="280"/>
      <c r="F363" s="487"/>
      <c r="G363" s="266"/>
      <c r="H363" s="328"/>
    </row>
    <row r="364" spans="1:8" ht="28.5">
      <c r="A364" s="242" t="s">
        <v>1389</v>
      </c>
      <c r="B364" s="260" t="s">
        <v>1390</v>
      </c>
      <c r="C364" s="490" t="s">
        <v>96</v>
      </c>
      <c r="D364" s="280">
        <v>2</v>
      </c>
      <c r="E364" s="280">
        <v>0</v>
      </c>
      <c r="F364" s="487">
        <f>D364-E364</f>
        <v>2</v>
      </c>
      <c r="G364" s="279"/>
      <c r="H364" s="328">
        <f>F364*G364</f>
        <v>0</v>
      </c>
    </row>
    <row r="365" spans="1:8" ht="15">
      <c r="A365" s="242"/>
      <c r="B365" s="260"/>
      <c r="C365" s="490"/>
      <c r="D365" s="280"/>
      <c r="E365" s="280"/>
      <c r="F365" s="487"/>
      <c r="G365" s="266"/>
      <c r="H365" s="328"/>
    </row>
    <row r="366" spans="1:8" ht="15">
      <c r="A366" s="242" t="s">
        <v>1391</v>
      </c>
      <c r="B366" s="260" t="s">
        <v>1392</v>
      </c>
      <c r="C366" s="490" t="s">
        <v>96</v>
      </c>
      <c r="D366" s="280">
        <v>15</v>
      </c>
      <c r="E366" s="280">
        <v>0</v>
      </c>
      <c r="F366" s="487">
        <f>D366-E366</f>
        <v>15</v>
      </c>
      <c r="G366" s="279"/>
      <c r="H366" s="328">
        <f>F366*G366</f>
        <v>0</v>
      </c>
    </row>
    <row r="367" spans="1:8" ht="15">
      <c r="A367" s="242"/>
      <c r="B367" s="260"/>
      <c r="C367" s="490"/>
      <c r="D367" s="280"/>
      <c r="E367" s="280"/>
      <c r="F367" s="487"/>
      <c r="G367" s="266"/>
      <c r="H367" s="328"/>
    </row>
    <row r="368" spans="1:8" ht="28.5">
      <c r="A368" s="242" t="s">
        <v>1393</v>
      </c>
      <c r="B368" s="260" t="s">
        <v>1394</v>
      </c>
      <c r="C368" s="490" t="s">
        <v>96</v>
      </c>
      <c r="D368" s="280">
        <f>156+2</f>
        <v>158</v>
      </c>
      <c r="E368" s="280">
        <v>0</v>
      </c>
      <c r="F368" s="487">
        <f>D368-E368</f>
        <v>158</v>
      </c>
      <c r="G368" s="279"/>
      <c r="H368" s="328">
        <f>F368*G368</f>
        <v>0</v>
      </c>
    </row>
    <row r="369" spans="1:8" ht="15">
      <c r="A369" s="242"/>
      <c r="B369" s="260"/>
      <c r="C369" s="490"/>
      <c r="D369" s="280"/>
      <c r="E369" s="280"/>
      <c r="F369" s="487"/>
      <c r="G369" s="266"/>
      <c r="H369" s="328"/>
    </row>
    <row r="370" spans="1:8" ht="28.5">
      <c r="A370" s="242" t="s">
        <v>1395</v>
      </c>
      <c r="B370" s="260" t="s">
        <v>1396</v>
      </c>
      <c r="C370" s="490" t="s">
        <v>96</v>
      </c>
      <c r="D370" s="280">
        <v>27</v>
      </c>
      <c r="E370" s="280">
        <v>0</v>
      </c>
      <c r="F370" s="487">
        <f>D370-E370</f>
        <v>27</v>
      </c>
      <c r="G370" s="279"/>
      <c r="H370" s="328">
        <f>F370*G370</f>
        <v>0</v>
      </c>
    </row>
    <row r="371" spans="1:8" ht="15">
      <c r="A371" s="242"/>
      <c r="B371" s="260"/>
      <c r="C371" s="490"/>
      <c r="D371" s="280"/>
      <c r="E371" s="280"/>
      <c r="F371" s="487"/>
      <c r="G371" s="266"/>
      <c r="H371" s="328"/>
    </row>
    <row r="372" spans="1:8" ht="28.5">
      <c r="A372" s="242" t="s">
        <v>1397</v>
      </c>
      <c r="B372" s="260" t="s">
        <v>1398</v>
      </c>
      <c r="C372" s="490" t="s">
        <v>96</v>
      </c>
      <c r="D372" s="280">
        <v>19</v>
      </c>
      <c r="E372" s="280">
        <v>0</v>
      </c>
      <c r="F372" s="487">
        <f>D372-E372</f>
        <v>19</v>
      </c>
      <c r="G372" s="279"/>
      <c r="H372" s="328">
        <f>F372*G372</f>
        <v>0</v>
      </c>
    </row>
    <row r="373" spans="1:8" ht="15">
      <c r="A373" s="242"/>
      <c r="B373" s="260"/>
      <c r="C373" s="490"/>
      <c r="D373" s="280"/>
      <c r="E373" s="280"/>
      <c r="F373" s="487"/>
      <c r="G373" s="266"/>
      <c r="H373" s="328"/>
    </row>
    <row r="374" spans="1:8" ht="28.5">
      <c r="A374" s="242" t="s">
        <v>1399</v>
      </c>
      <c r="B374" s="260" t="s">
        <v>1400</v>
      </c>
      <c r="C374" s="490" t="s">
        <v>96</v>
      </c>
      <c r="D374" s="280">
        <v>46</v>
      </c>
      <c r="E374" s="280">
        <v>0</v>
      </c>
      <c r="F374" s="487">
        <f>D374-E374</f>
        <v>46</v>
      </c>
      <c r="G374" s="279"/>
      <c r="H374" s="328">
        <f>F374*G374</f>
        <v>0</v>
      </c>
    </row>
    <row r="375" spans="1:8" ht="15">
      <c r="A375" s="242"/>
      <c r="B375" s="260"/>
      <c r="C375" s="490"/>
      <c r="D375" s="280"/>
      <c r="E375" s="280"/>
      <c r="F375" s="487"/>
      <c r="G375" s="266"/>
      <c r="H375" s="328"/>
    </row>
    <row r="376" spans="1:8" ht="28.5">
      <c r="A376" s="242" t="s">
        <v>1401</v>
      </c>
      <c r="B376" s="260" t="s">
        <v>1402</v>
      </c>
      <c r="C376" s="490" t="s">
        <v>96</v>
      </c>
      <c r="D376" s="280">
        <v>22</v>
      </c>
      <c r="E376" s="280">
        <v>0</v>
      </c>
      <c r="F376" s="487">
        <f>D376-E376</f>
        <v>22</v>
      </c>
      <c r="G376" s="279"/>
      <c r="H376" s="328">
        <f>F376*G376</f>
        <v>0</v>
      </c>
    </row>
    <row r="377" spans="1:8" ht="15">
      <c r="A377" s="242"/>
      <c r="B377" s="260"/>
      <c r="C377" s="490"/>
      <c r="D377" s="280"/>
      <c r="E377" s="280"/>
      <c r="F377" s="487"/>
      <c r="G377" s="266"/>
      <c r="H377" s="328"/>
    </row>
    <row r="378" spans="1:8" ht="28.5">
      <c r="A378" s="242" t="s">
        <v>1403</v>
      </c>
      <c r="B378" s="260" t="s">
        <v>1404</v>
      </c>
      <c r="C378" s="490" t="s">
        <v>96</v>
      </c>
      <c r="D378" s="280">
        <v>32</v>
      </c>
      <c r="E378" s="280">
        <v>0</v>
      </c>
      <c r="F378" s="487">
        <f>D378-E378</f>
        <v>32</v>
      </c>
      <c r="G378" s="279"/>
      <c r="H378" s="328">
        <f>F378*G378</f>
        <v>0</v>
      </c>
    </row>
    <row r="379" spans="1:8" ht="15">
      <c r="A379" s="242"/>
      <c r="B379" s="260"/>
      <c r="C379" s="490"/>
      <c r="D379" s="280"/>
      <c r="E379" s="280"/>
      <c r="F379" s="487"/>
      <c r="G379" s="266"/>
      <c r="H379" s="328"/>
    </row>
    <row r="380" spans="1:8" ht="42.75">
      <c r="A380" s="242" t="s">
        <v>1405</v>
      </c>
      <c r="B380" s="260" t="s">
        <v>1406</v>
      </c>
      <c r="C380" s="490" t="s">
        <v>96</v>
      </c>
      <c r="D380" s="280">
        <v>22</v>
      </c>
      <c r="E380" s="280"/>
      <c r="F380" s="487">
        <f>D380-E380</f>
        <v>22</v>
      </c>
      <c r="G380" s="279"/>
      <c r="H380" s="328">
        <f>F380*G380</f>
        <v>0</v>
      </c>
    </row>
    <row r="381" spans="1:8" ht="15">
      <c r="A381" s="242"/>
      <c r="B381" s="260"/>
      <c r="C381" s="490"/>
      <c r="D381" s="280"/>
      <c r="E381" s="280"/>
      <c r="F381" s="487"/>
      <c r="G381" s="266"/>
      <c r="H381" s="328"/>
    </row>
    <row r="382" spans="1:8" ht="99.75">
      <c r="A382" s="242" t="s">
        <v>1407</v>
      </c>
      <c r="B382" s="260" t="s">
        <v>1408</v>
      </c>
      <c r="C382" s="490" t="s">
        <v>96</v>
      </c>
      <c r="D382" s="280">
        <v>8</v>
      </c>
      <c r="E382" s="280"/>
      <c r="F382" s="487">
        <f>D382-E382</f>
        <v>8</v>
      </c>
      <c r="G382" s="279"/>
      <c r="H382" s="328">
        <f>F382*G382</f>
        <v>0</v>
      </c>
    </row>
    <row r="383" spans="1:8" ht="15">
      <c r="A383" s="242"/>
      <c r="B383" s="260"/>
      <c r="C383" s="490"/>
      <c r="D383" s="280"/>
      <c r="E383" s="280"/>
      <c r="F383" s="487"/>
      <c r="G383" s="266"/>
      <c r="H383" s="328"/>
    </row>
    <row r="384" spans="1:8" ht="85.5">
      <c r="A384" s="242" t="s">
        <v>1409</v>
      </c>
      <c r="B384" s="260" t="s">
        <v>1410</v>
      </c>
      <c r="C384" s="490" t="s">
        <v>96</v>
      </c>
      <c r="D384" s="280">
        <v>1</v>
      </c>
      <c r="E384" s="280"/>
      <c r="F384" s="487">
        <f>D384-E384</f>
        <v>1</v>
      </c>
      <c r="G384" s="279"/>
      <c r="H384" s="328">
        <f>F384*G384</f>
        <v>0</v>
      </c>
    </row>
    <row r="385" spans="1:8" ht="15">
      <c r="A385" s="242"/>
      <c r="B385" s="260"/>
      <c r="C385" s="490"/>
      <c r="D385" s="280"/>
      <c r="E385" s="280"/>
      <c r="F385" s="487"/>
      <c r="G385" s="266"/>
      <c r="H385" s="328"/>
    </row>
    <row r="386" spans="1:8" ht="28.5">
      <c r="A386" s="242" t="s">
        <v>1411</v>
      </c>
      <c r="B386" s="260" t="s">
        <v>1412</v>
      </c>
      <c r="C386" s="490" t="s">
        <v>96</v>
      </c>
      <c r="D386" s="280">
        <v>13</v>
      </c>
      <c r="E386" s="280"/>
      <c r="F386" s="487">
        <f>D386-E386</f>
        <v>13</v>
      </c>
      <c r="G386" s="279"/>
      <c r="H386" s="328">
        <f>F386*G386</f>
        <v>0</v>
      </c>
    </row>
    <row r="387" spans="1:8" ht="15">
      <c r="A387" s="242"/>
      <c r="B387" s="260"/>
      <c r="C387" s="490"/>
      <c r="D387" s="280"/>
      <c r="E387" s="280"/>
      <c r="F387" s="487"/>
      <c r="G387" s="266"/>
      <c r="H387" s="328"/>
    </row>
    <row r="388" spans="1:8" ht="15">
      <c r="A388" s="242" t="s">
        <v>1413</v>
      </c>
      <c r="B388" s="261" t="s">
        <v>1414</v>
      </c>
      <c r="C388" s="490" t="s">
        <v>96</v>
      </c>
      <c r="D388" s="280">
        <v>4</v>
      </c>
      <c r="E388" s="280"/>
      <c r="F388" s="487">
        <f>D388-E388</f>
        <v>4</v>
      </c>
      <c r="G388" s="279"/>
      <c r="H388" s="328">
        <f>F388*G388</f>
        <v>0</v>
      </c>
    </row>
    <row r="389" spans="1:8" ht="15">
      <c r="A389" s="242"/>
      <c r="B389" s="261"/>
      <c r="C389" s="490"/>
      <c r="D389" s="280"/>
      <c r="E389" s="280"/>
      <c r="F389" s="487"/>
      <c r="G389" s="266"/>
      <c r="H389" s="328"/>
    </row>
    <row r="390" spans="1:8" ht="15">
      <c r="A390" s="242" t="s">
        <v>1415</v>
      </c>
      <c r="B390" s="261" t="s">
        <v>1416</v>
      </c>
      <c r="C390" s="490" t="s">
        <v>96</v>
      </c>
      <c r="D390" s="280">
        <f>196+1</f>
        <v>197</v>
      </c>
      <c r="E390" s="280">
        <v>0</v>
      </c>
      <c r="F390" s="487">
        <f>D390-E390</f>
        <v>197</v>
      </c>
      <c r="G390" s="279"/>
      <c r="H390" s="328">
        <f>F390*G390</f>
        <v>0</v>
      </c>
    </row>
    <row r="391" spans="1:8" ht="15">
      <c r="A391" s="242"/>
      <c r="B391" s="261"/>
      <c r="C391" s="490"/>
      <c r="D391" s="280"/>
      <c r="E391" s="280"/>
      <c r="F391" s="487"/>
      <c r="G391" s="266"/>
      <c r="H391" s="328"/>
    </row>
    <row r="392" spans="1:8" ht="42.75">
      <c r="A392" s="242" t="s">
        <v>1417</v>
      </c>
      <c r="B392" s="260" t="s">
        <v>1418</v>
      </c>
      <c r="C392" s="490" t="s">
        <v>96</v>
      </c>
      <c r="D392" s="280">
        <v>0</v>
      </c>
      <c r="E392" s="280">
        <v>0</v>
      </c>
      <c r="F392" s="487">
        <f>D392-E392</f>
        <v>0</v>
      </c>
      <c r="G392" s="279"/>
      <c r="H392" s="328">
        <f>F392*G392</f>
        <v>0</v>
      </c>
    </row>
    <row r="393" spans="1:8" ht="15">
      <c r="A393" s="242"/>
      <c r="B393" s="260"/>
      <c r="C393" s="490"/>
      <c r="D393" s="280"/>
      <c r="E393" s="280"/>
      <c r="F393" s="487"/>
      <c r="G393" s="266"/>
      <c r="H393" s="328"/>
    </row>
    <row r="394" spans="1:8" ht="42.75">
      <c r="A394" s="242" t="s">
        <v>1419</v>
      </c>
      <c r="B394" s="260" t="s">
        <v>1420</v>
      </c>
      <c r="C394" s="490" t="s">
        <v>96</v>
      </c>
      <c r="D394" s="280">
        <v>6</v>
      </c>
      <c r="E394" s="280">
        <v>0</v>
      </c>
      <c r="F394" s="487">
        <f>D394-E394</f>
        <v>6</v>
      </c>
      <c r="G394" s="279"/>
      <c r="H394" s="328">
        <f>F394*G394</f>
        <v>0</v>
      </c>
    </row>
    <row r="395" spans="1:8" ht="15">
      <c r="A395" s="242"/>
      <c r="B395" s="260"/>
      <c r="C395" s="490"/>
      <c r="D395" s="280"/>
      <c r="E395" s="280"/>
      <c r="F395" s="487"/>
      <c r="G395" s="266"/>
      <c r="H395" s="328"/>
    </row>
    <row r="396" spans="1:8" ht="15">
      <c r="A396" s="242" t="s">
        <v>1421</v>
      </c>
      <c r="B396" s="265" t="s">
        <v>1126</v>
      </c>
      <c r="C396" s="490" t="s">
        <v>303</v>
      </c>
      <c r="D396" s="280">
        <v>1</v>
      </c>
      <c r="E396" s="280">
        <v>0</v>
      </c>
      <c r="F396" s="487">
        <f>D396-E396</f>
        <v>1</v>
      </c>
      <c r="G396" s="279"/>
      <c r="H396" s="328">
        <f>F396*G396</f>
        <v>0</v>
      </c>
    </row>
    <row r="397" spans="1:7" ht="15">
      <c r="A397" s="209"/>
      <c r="B397" s="265"/>
      <c r="C397" s="490"/>
      <c r="D397" s="280"/>
      <c r="E397" s="280"/>
      <c r="F397" s="487"/>
      <c r="G397" s="489"/>
    </row>
    <row r="398" spans="1:8" ht="15">
      <c r="A398" s="209"/>
      <c r="B398" s="262" t="s">
        <v>16</v>
      </c>
      <c r="C398" s="490"/>
      <c r="D398" s="280"/>
      <c r="E398" s="280"/>
      <c r="F398" s="487"/>
      <c r="G398" s="266"/>
      <c r="H398" s="430">
        <f>SUM(H354:H397)</f>
        <v>0</v>
      </c>
    </row>
    <row r="399" spans="1:7" ht="15">
      <c r="A399" s="209"/>
      <c r="B399" s="262"/>
      <c r="C399" s="490"/>
      <c r="D399" s="280"/>
      <c r="E399" s="280"/>
      <c r="F399" s="487"/>
      <c r="G399" s="259"/>
    </row>
    <row r="400" spans="1:7" ht="15">
      <c r="A400" s="221" t="s">
        <v>1231</v>
      </c>
      <c r="B400" s="262" t="s">
        <v>1422</v>
      </c>
      <c r="C400" s="490"/>
      <c r="D400" s="280"/>
      <c r="E400" s="280"/>
      <c r="F400" s="487"/>
      <c r="G400" s="259"/>
    </row>
    <row r="401" spans="1:7" ht="15">
      <c r="A401" s="221"/>
      <c r="B401" s="262"/>
      <c r="C401" s="490"/>
      <c r="D401" s="280"/>
      <c r="E401" s="280"/>
      <c r="F401" s="487"/>
      <c r="G401" s="259"/>
    </row>
    <row r="402" spans="1:8" ht="85.5">
      <c r="A402" s="242" t="s">
        <v>1423</v>
      </c>
      <c r="B402" s="278" t="s">
        <v>1424</v>
      </c>
      <c r="C402" s="491" t="s">
        <v>96</v>
      </c>
      <c r="D402" s="483">
        <v>1</v>
      </c>
      <c r="E402" s="483">
        <v>0</v>
      </c>
      <c r="F402" s="487">
        <f>D402-E402</f>
        <v>1</v>
      </c>
      <c r="G402" s="279"/>
      <c r="H402" s="328">
        <f>F402*G402</f>
        <v>0</v>
      </c>
    </row>
    <row r="403" spans="1:8" ht="15">
      <c r="A403" s="242"/>
      <c r="B403" s="278"/>
      <c r="C403" s="491"/>
      <c r="D403" s="483"/>
      <c r="E403" s="483"/>
      <c r="F403" s="488"/>
      <c r="G403" s="266"/>
      <c r="H403" s="328"/>
    </row>
    <row r="404" spans="1:8" ht="15">
      <c r="A404" s="242" t="s">
        <v>1425</v>
      </c>
      <c r="B404" s="260" t="s">
        <v>1426</v>
      </c>
      <c r="C404" s="490" t="s">
        <v>96</v>
      </c>
      <c r="D404" s="280">
        <v>4</v>
      </c>
      <c r="E404" s="280">
        <v>0</v>
      </c>
      <c r="F404" s="487">
        <f>D404-E404</f>
        <v>4</v>
      </c>
      <c r="G404" s="279"/>
      <c r="H404" s="328">
        <f>F404*G404</f>
        <v>0</v>
      </c>
    </row>
    <row r="405" spans="1:8" ht="15">
      <c r="A405" s="242"/>
      <c r="B405" s="260"/>
      <c r="C405" s="490"/>
      <c r="D405" s="280"/>
      <c r="E405" s="280"/>
      <c r="F405" s="487"/>
      <c r="G405" s="266"/>
      <c r="H405" s="328"/>
    </row>
    <row r="406" spans="1:8" ht="28.5">
      <c r="A406" s="242" t="s">
        <v>1427</v>
      </c>
      <c r="B406" s="260" t="s">
        <v>1428</v>
      </c>
      <c r="C406" s="490" t="s">
        <v>96</v>
      </c>
      <c r="D406" s="280">
        <v>1</v>
      </c>
      <c r="E406" s="280">
        <v>0</v>
      </c>
      <c r="F406" s="487">
        <f>D406-E406</f>
        <v>1</v>
      </c>
      <c r="G406" s="279"/>
      <c r="H406" s="328">
        <f>F406*G406</f>
        <v>0</v>
      </c>
    </row>
    <row r="407" spans="1:8" ht="15">
      <c r="A407" s="242"/>
      <c r="B407" s="260"/>
      <c r="C407" s="490"/>
      <c r="D407" s="280"/>
      <c r="E407" s="280"/>
      <c r="F407" s="487"/>
      <c r="G407" s="266"/>
      <c r="H407" s="328"/>
    </row>
    <row r="408" spans="1:8" ht="28.5">
      <c r="A408" s="242" t="s">
        <v>1429</v>
      </c>
      <c r="B408" s="260" t="s">
        <v>1430</v>
      </c>
      <c r="C408" s="490" t="s">
        <v>96</v>
      </c>
      <c r="D408" s="280">
        <v>4</v>
      </c>
      <c r="E408" s="280">
        <v>0</v>
      </c>
      <c r="F408" s="487">
        <f>D408-E408</f>
        <v>4</v>
      </c>
      <c r="G408" s="279"/>
      <c r="H408" s="328">
        <f>F408*G408</f>
        <v>0</v>
      </c>
    </row>
    <row r="409" spans="1:8" ht="15">
      <c r="A409" s="242"/>
      <c r="B409" s="260"/>
      <c r="C409" s="490"/>
      <c r="D409" s="280"/>
      <c r="E409" s="280"/>
      <c r="F409" s="487"/>
      <c r="G409" s="266"/>
      <c r="H409" s="328"/>
    </row>
    <row r="410" spans="1:8" ht="28.5">
      <c r="A410" s="242" t="s">
        <v>1431</v>
      </c>
      <c r="B410" s="260" t="s">
        <v>1432</v>
      </c>
      <c r="C410" s="490" t="s">
        <v>96</v>
      </c>
      <c r="D410" s="280">
        <f>117+1</f>
        <v>118</v>
      </c>
      <c r="E410" s="280">
        <v>0</v>
      </c>
      <c r="F410" s="487">
        <f>D410-E410</f>
        <v>118</v>
      </c>
      <c r="G410" s="279"/>
      <c r="H410" s="328">
        <f>F410*G410</f>
        <v>0</v>
      </c>
    </row>
    <row r="411" spans="1:8" ht="15">
      <c r="A411" s="242"/>
      <c r="B411" s="260"/>
      <c r="C411" s="490"/>
      <c r="D411" s="280"/>
      <c r="E411" s="280"/>
      <c r="F411" s="487"/>
      <c r="G411" s="266"/>
      <c r="H411" s="328"/>
    </row>
    <row r="412" spans="1:8" ht="28.5">
      <c r="A412" s="242" t="s">
        <v>1433</v>
      </c>
      <c r="B412" s="260" t="s">
        <v>1434</v>
      </c>
      <c r="C412" s="490" t="s">
        <v>96</v>
      </c>
      <c r="D412" s="280">
        <v>27</v>
      </c>
      <c r="E412" s="280">
        <v>0</v>
      </c>
      <c r="F412" s="487">
        <f>D412-E412</f>
        <v>27</v>
      </c>
      <c r="G412" s="279"/>
      <c r="H412" s="328">
        <f>F412*G412</f>
        <v>0</v>
      </c>
    </row>
    <row r="413" spans="1:8" ht="15">
      <c r="A413" s="242"/>
      <c r="B413" s="260"/>
      <c r="C413" s="490"/>
      <c r="D413" s="280"/>
      <c r="E413" s="280"/>
      <c r="F413" s="487"/>
      <c r="G413" s="266"/>
      <c r="H413" s="328"/>
    </row>
    <row r="414" spans="1:8" ht="28.5">
      <c r="A414" s="242" t="s">
        <v>1435</v>
      </c>
      <c r="B414" s="260" t="s">
        <v>1436</v>
      </c>
      <c r="C414" s="490" t="s">
        <v>96</v>
      </c>
      <c r="D414" s="280">
        <v>140</v>
      </c>
      <c r="E414" s="280">
        <v>0</v>
      </c>
      <c r="F414" s="487">
        <f>D414-E414</f>
        <v>140</v>
      </c>
      <c r="G414" s="279"/>
      <c r="H414" s="328">
        <f>F414*G414</f>
        <v>0</v>
      </c>
    </row>
    <row r="415" spans="1:8" ht="15">
      <c r="A415" s="242"/>
      <c r="B415" s="260"/>
      <c r="C415" s="490"/>
      <c r="D415" s="280"/>
      <c r="E415" s="280"/>
      <c r="F415" s="487"/>
      <c r="G415" s="266"/>
      <c r="H415" s="328"/>
    </row>
    <row r="416" spans="1:8" ht="28.5">
      <c r="A416" s="242" t="s">
        <v>1437</v>
      </c>
      <c r="B416" s="260" t="s">
        <v>1438</v>
      </c>
      <c r="C416" s="490" t="s">
        <v>96</v>
      </c>
      <c r="D416" s="280">
        <f>13+1</f>
        <v>14</v>
      </c>
      <c r="E416" s="280">
        <v>0</v>
      </c>
      <c r="F416" s="487">
        <f>D416-E416</f>
        <v>14</v>
      </c>
      <c r="G416" s="279"/>
      <c r="H416" s="328">
        <f>F416*G416</f>
        <v>0</v>
      </c>
    </row>
    <row r="417" spans="1:8" ht="15">
      <c r="A417" s="242"/>
      <c r="B417" s="260"/>
      <c r="C417" s="490"/>
      <c r="D417" s="280"/>
      <c r="E417" s="280"/>
      <c r="F417" s="487"/>
      <c r="G417" s="266"/>
      <c r="H417" s="328"/>
    </row>
    <row r="418" spans="1:8" ht="42.75">
      <c r="A418" s="242" t="s">
        <v>1439</v>
      </c>
      <c r="B418" s="260" t="s">
        <v>1440</v>
      </c>
      <c r="C418" s="490" t="s">
        <v>96</v>
      </c>
      <c r="D418" s="280">
        <v>3</v>
      </c>
      <c r="E418" s="280">
        <v>0</v>
      </c>
      <c r="F418" s="487">
        <f>D418-E418</f>
        <v>3</v>
      </c>
      <c r="G418" s="279"/>
      <c r="H418" s="328">
        <f>F418*G418</f>
        <v>0</v>
      </c>
    </row>
    <row r="419" spans="1:7" ht="15">
      <c r="A419" s="209"/>
      <c r="B419" s="260"/>
      <c r="C419" s="490"/>
      <c r="D419" s="280"/>
      <c r="E419" s="280"/>
      <c r="F419" s="487"/>
      <c r="G419" s="266"/>
    </row>
    <row r="420" spans="1:8" ht="42.75">
      <c r="A420" s="242" t="s">
        <v>1441</v>
      </c>
      <c r="B420" s="260" t="s">
        <v>1442</v>
      </c>
      <c r="C420" s="490" t="s">
        <v>96</v>
      </c>
      <c r="D420" s="280">
        <v>15</v>
      </c>
      <c r="E420" s="280">
        <v>0</v>
      </c>
      <c r="F420" s="487">
        <f>D420-E420</f>
        <v>15</v>
      </c>
      <c r="G420" s="279"/>
      <c r="H420" s="328">
        <f>F420*G420</f>
        <v>0</v>
      </c>
    </row>
    <row r="421" spans="1:8" ht="15">
      <c r="A421" s="242"/>
      <c r="B421" s="260"/>
      <c r="C421" s="490"/>
      <c r="D421" s="280"/>
      <c r="E421" s="280"/>
      <c r="F421" s="487"/>
      <c r="G421" s="266"/>
      <c r="H421" s="328"/>
    </row>
    <row r="422" spans="1:8" ht="42.75">
      <c r="A422" s="242" t="s">
        <v>1443</v>
      </c>
      <c r="B422" s="260" t="s">
        <v>1444</v>
      </c>
      <c r="C422" s="490" t="s">
        <v>96</v>
      </c>
      <c r="D422" s="280">
        <v>6</v>
      </c>
      <c r="E422" s="280">
        <v>0</v>
      </c>
      <c r="F422" s="487">
        <f>D422-E422</f>
        <v>6</v>
      </c>
      <c r="G422" s="279"/>
      <c r="H422" s="328">
        <f>F422*G422</f>
        <v>0</v>
      </c>
    </row>
    <row r="423" spans="1:8" ht="15">
      <c r="A423" s="242"/>
      <c r="B423" s="260"/>
      <c r="C423" s="490"/>
      <c r="D423" s="280"/>
      <c r="E423" s="280"/>
      <c r="F423" s="487"/>
      <c r="G423" s="266"/>
      <c r="H423" s="328"/>
    </row>
    <row r="424" spans="1:8" ht="28.5">
      <c r="A424" s="242" t="s">
        <v>1443</v>
      </c>
      <c r="B424" s="260" t="s">
        <v>1445</v>
      </c>
      <c r="C424" s="490" t="s">
        <v>96</v>
      </c>
      <c r="D424" s="280">
        <v>1</v>
      </c>
      <c r="E424" s="280">
        <v>0</v>
      </c>
      <c r="F424" s="487">
        <f>D424-E424</f>
        <v>1</v>
      </c>
      <c r="G424" s="279"/>
      <c r="H424" s="328">
        <f>F424*G424</f>
        <v>0</v>
      </c>
    </row>
    <row r="425" spans="1:8" ht="15">
      <c r="A425" s="242"/>
      <c r="B425" s="260"/>
      <c r="C425" s="490"/>
      <c r="D425" s="280"/>
      <c r="E425" s="280"/>
      <c r="F425" s="487"/>
      <c r="G425" s="266"/>
      <c r="H425" s="328"/>
    </row>
    <row r="426" spans="1:8" ht="28.5">
      <c r="A426" s="242" t="s">
        <v>1446</v>
      </c>
      <c r="B426" s="260" t="s">
        <v>1447</v>
      </c>
      <c r="C426" s="490" t="s">
        <v>96</v>
      </c>
      <c r="D426" s="280">
        <v>1</v>
      </c>
      <c r="E426" s="280">
        <v>0</v>
      </c>
      <c r="F426" s="487">
        <f>D426-E426</f>
        <v>1</v>
      </c>
      <c r="G426" s="279"/>
      <c r="H426" s="328">
        <f>F426*G426</f>
        <v>0</v>
      </c>
    </row>
    <row r="427" spans="1:8" ht="15">
      <c r="A427" s="242"/>
      <c r="B427" s="260"/>
      <c r="C427" s="490"/>
      <c r="D427" s="280"/>
      <c r="E427" s="280"/>
      <c r="F427" s="487"/>
      <c r="G427" s="266"/>
      <c r="H427" s="328"/>
    </row>
    <row r="428" spans="1:8" ht="28.5">
      <c r="A428" s="242" t="s">
        <v>1448</v>
      </c>
      <c r="B428" s="260" t="s">
        <v>1449</v>
      </c>
      <c r="C428" s="490" t="s">
        <v>96</v>
      </c>
      <c r="D428" s="280">
        <v>15</v>
      </c>
      <c r="E428" s="280">
        <v>0</v>
      </c>
      <c r="F428" s="487">
        <f>D428-E428</f>
        <v>15</v>
      </c>
      <c r="G428" s="279"/>
      <c r="H428" s="328">
        <f>F428*G428</f>
        <v>0</v>
      </c>
    </row>
    <row r="429" spans="1:8" ht="15">
      <c r="A429" s="242"/>
      <c r="B429" s="260"/>
      <c r="C429" s="490"/>
      <c r="D429" s="280"/>
      <c r="E429" s="280"/>
      <c r="F429" s="487"/>
      <c r="G429" s="266"/>
      <c r="H429" s="328"/>
    </row>
    <row r="430" spans="1:8" ht="28.5">
      <c r="A430" s="242" t="s">
        <v>1450</v>
      </c>
      <c r="B430" s="260" t="s">
        <v>1451</v>
      </c>
      <c r="C430" s="490" t="s">
        <v>96</v>
      </c>
      <c r="D430" s="280">
        <v>1</v>
      </c>
      <c r="E430" s="280">
        <v>0</v>
      </c>
      <c r="F430" s="487">
        <f>D430-E430</f>
        <v>1</v>
      </c>
      <c r="G430" s="279"/>
      <c r="H430" s="328">
        <f>F430*G430</f>
        <v>0</v>
      </c>
    </row>
    <row r="431" spans="1:8" ht="15">
      <c r="A431" s="242"/>
      <c r="B431" s="260"/>
      <c r="C431" s="490"/>
      <c r="D431" s="280"/>
      <c r="E431" s="280"/>
      <c r="F431" s="487"/>
      <c r="G431" s="266"/>
      <c r="H431" s="328"/>
    </row>
    <row r="432" spans="1:8" ht="15.75" customHeight="1">
      <c r="A432" s="242" t="s">
        <v>1452</v>
      </c>
      <c r="B432" s="260" t="s">
        <v>1453</v>
      </c>
      <c r="C432" s="490" t="s">
        <v>96</v>
      </c>
      <c r="D432" s="280">
        <v>1</v>
      </c>
      <c r="E432" s="280">
        <v>0</v>
      </c>
      <c r="F432" s="487">
        <f>D432-E432</f>
        <v>1</v>
      </c>
      <c r="G432" s="279"/>
      <c r="H432" s="328">
        <f>F432*G432</f>
        <v>0</v>
      </c>
    </row>
    <row r="433" spans="1:8" ht="15">
      <c r="A433" s="242"/>
      <c r="B433" s="260"/>
      <c r="C433" s="490"/>
      <c r="D433" s="280"/>
      <c r="E433" s="280"/>
      <c r="F433" s="487"/>
      <c r="G433" s="266"/>
      <c r="H433" s="328"/>
    </row>
    <row r="434" spans="1:8" ht="15">
      <c r="A434" s="242" t="s">
        <v>1454</v>
      </c>
      <c r="B434" s="260" t="s">
        <v>1455</v>
      </c>
      <c r="C434" s="490" t="s">
        <v>96</v>
      </c>
      <c r="D434" s="280">
        <v>140</v>
      </c>
      <c r="E434" s="280">
        <v>0</v>
      </c>
      <c r="F434" s="487">
        <f>D434-E434</f>
        <v>140</v>
      </c>
      <c r="G434" s="279"/>
      <c r="H434" s="328">
        <f>F434*G434</f>
        <v>0</v>
      </c>
    </row>
    <row r="435" spans="1:8" ht="15">
      <c r="A435" s="242"/>
      <c r="B435" s="260"/>
      <c r="C435" s="490"/>
      <c r="D435" s="280"/>
      <c r="E435" s="280"/>
      <c r="F435" s="487"/>
      <c r="G435" s="266"/>
      <c r="H435" s="328"/>
    </row>
    <row r="436" spans="1:8" ht="15">
      <c r="A436" s="242" t="s">
        <v>1456</v>
      </c>
      <c r="B436" s="260" t="s">
        <v>1457</v>
      </c>
      <c r="C436" s="490" t="s">
        <v>96</v>
      </c>
      <c r="D436" s="280">
        <v>13</v>
      </c>
      <c r="E436" s="280">
        <v>0</v>
      </c>
      <c r="F436" s="487">
        <f>D436-E436</f>
        <v>13</v>
      </c>
      <c r="G436" s="279"/>
      <c r="H436" s="328">
        <f>F436*G436</f>
        <v>0</v>
      </c>
    </row>
    <row r="437" spans="1:8" ht="15">
      <c r="A437" s="242"/>
      <c r="B437" s="260"/>
      <c r="C437" s="490"/>
      <c r="D437" s="280"/>
      <c r="E437" s="280"/>
      <c r="F437" s="487"/>
      <c r="G437" s="266"/>
      <c r="H437" s="328"/>
    </row>
    <row r="438" spans="1:8" ht="15">
      <c r="A438" s="242" t="s">
        <v>1458</v>
      </c>
      <c r="B438" s="260" t="s">
        <v>1459</v>
      </c>
      <c r="C438" s="490" t="s">
        <v>96</v>
      </c>
      <c r="D438" s="280">
        <v>15</v>
      </c>
      <c r="E438" s="280">
        <v>0</v>
      </c>
      <c r="F438" s="487">
        <f>D438-E438</f>
        <v>15</v>
      </c>
      <c r="G438" s="279"/>
      <c r="H438" s="328">
        <f>F438*G438</f>
        <v>0</v>
      </c>
    </row>
    <row r="439" spans="1:8" ht="15">
      <c r="A439" s="242"/>
      <c r="B439" s="260"/>
      <c r="C439" s="490"/>
      <c r="D439" s="280"/>
      <c r="E439" s="280"/>
      <c r="F439" s="487"/>
      <c r="G439" s="266"/>
      <c r="H439" s="328"/>
    </row>
    <row r="440" spans="1:8" ht="15">
      <c r="A440" s="242" t="s">
        <v>1460</v>
      </c>
      <c r="B440" s="260" t="s">
        <v>1461</v>
      </c>
      <c r="C440" s="490" t="s">
        <v>96</v>
      </c>
      <c r="D440" s="280">
        <v>20</v>
      </c>
      <c r="E440" s="280">
        <v>0</v>
      </c>
      <c r="F440" s="487">
        <f>D440-E440</f>
        <v>20</v>
      </c>
      <c r="G440" s="279"/>
      <c r="H440" s="328">
        <f>F440*G440</f>
        <v>0</v>
      </c>
    </row>
    <row r="441" spans="1:7" ht="15">
      <c r="A441" s="209"/>
      <c r="B441" s="260"/>
      <c r="C441" s="490"/>
      <c r="D441" s="280"/>
      <c r="E441" s="280"/>
      <c r="F441" s="487"/>
      <c r="G441" s="266"/>
    </row>
    <row r="442" spans="1:8" ht="28.5">
      <c r="A442" s="209" t="s">
        <v>1462</v>
      </c>
      <c r="B442" s="260" t="s">
        <v>1463</v>
      </c>
      <c r="C442" s="490" t="s">
        <v>304</v>
      </c>
      <c r="D442" s="280">
        <v>2100</v>
      </c>
      <c r="E442" s="280">
        <v>2100</v>
      </c>
      <c r="F442" s="487">
        <f>D442-E442</f>
        <v>0</v>
      </c>
      <c r="G442" s="279"/>
      <c r="H442" s="319">
        <f>F442*G442</f>
        <v>0</v>
      </c>
    </row>
    <row r="443" spans="1:7" ht="15">
      <c r="A443" s="209"/>
      <c r="B443" s="260"/>
      <c r="C443" s="490"/>
      <c r="D443" s="280"/>
      <c r="E443" s="280"/>
      <c r="F443" s="487"/>
      <c r="G443" s="266"/>
    </row>
    <row r="444" spans="1:8" ht="28.5">
      <c r="A444" s="242" t="s">
        <v>1464</v>
      </c>
      <c r="B444" s="260" t="s">
        <v>1465</v>
      </c>
      <c r="C444" s="490" t="s">
        <v>304</v>
      </c>
      <c r="D444" s="280">
        <f>2400+6</f>
        <v>2406</v>
      </c>
      <c r="E444" s="280">
        <v>2406</v>
      </c>
      <c r="F444" s="487">
        <f>D444-E444</f>
        <v>0</v>
      </c>
      <c r="G444" s="279"/>
      <c r="H444" s="328">
        <f>F444*G444</f>
        <v>0</v>
      </c>
    </row>
    <row r="445" spans="1:8" ht="15">
      <c r="A445" s="242"/>
      <c r="B445" s="260"/>
      <c r="C445" s="490"/>
      <c r="D445" s="280"/>
      <c r="E445" s="280"/>
      <c r="F445" s="487"/>
      <c r="G445" s="266"/>
      <c r="H445" s="328"/>
    </row>
    <row r="446" spans="1:8" ht="28.5">
      <c r="A446" s="242" t="s">
        <v>1466</v>
      </c>
      <c r="B446" s="260" t="s">
        <v>1467</v>
      </c>
      <c r="C446" s="490" t="s">
        <v>304</v>
      </c>
      <c r="D446" s="280">
        <v>200</v>
      </c>
      <c r="E446" s="280">
        <v>200</v>
      </c>
      <c r="F446" s="487">
        <f>D446-E446</f>
        <v>0</v>
      </c>
      <c r="G446" s="279"/>
      <c r="H446" s="328">
        <f>F446*G446</f>
        <v>0</v>
      </c>
    </row>
    <row r="447" spans="1:8" ht="15">
      <c r="A447" s="242"/>
      <c r="B447" s="260"/>
      <c r="C447" s="490"/>
      <c r="D447" s="280"/>
      <c r="E447" s="280"/>
      <c r="F447" s="487"/>
      <c r="G447" s="266"/>
      <c r="H447" s="328"/>
    </row>
    <row r="448" spans="1:8" ht="42.75">
      <c r="A448" s="242" t="s">
        <v>1468</v>
      </c>
      <c r="B448" s="260" t="s">
        <v>1469</v>
      </c>
      <c r="C448" s="490" t="s">
        <v>96</v>
      </c>
      <c r="D448" s="280">
        <v>1</v>
      </c>
      <c r="E448" s="280">
        <v>0</v>
      </c>
      <c r="F448" s="487">
        <f>D448-E448</f>
        <v>1</v>
      </c>
      <c r="G448" s="279"/>
      <c r="H448" s="328">
        <f>F448*G448</f>
        <v>0</v>
      </c>
    </row>
    <row r="449" spans="1:8" ht="15">
      <c r="A449" s="242"/>
      <c r="B449" s="260"/>
      <c r="C449" s="490"/>
      <c r="D449" s="280"/>
      <c r="E449" s="280"/>
      <c r="F449" s="487"/>
      <c r="G449" s="266"/>
      <c r="H449" s="328"/>
    </row>
    <row r="450" spans="1:8" ht="15">
      <c r="A450" s="242" t="s">
        <v>1470</v>
      </c>
      <c r="B450" s="260" t="s">
        <v>1471</v>
      </c>
      <c r="C450" s="490" t="s">
        <v>96</v>
      </c>
      <c r="D450" s="280">
        <v>1</v>
      </c>
      <c r="E450" s="280">
        <v>0</v>
      </c>
      <c r="F450" s="487">
        <f>D450-E450</f>
        <v>1</v>
      </c>
      <c r="G450" s="279"/>
      <c r="H450" s="328">
        <f>F450*G450</f>
        <v>0</v>
      </c>
    </row>
    <row r="451" spans="1:8" ht="15">
      <c r="A451" s="242"/>
      <c r="B451" s="260"/>
      <c r="C451" s="490"/>
      <c r="D451" s="280"/>
      <c r="E451" s="280"/>
      <c r="F451" s="487"/>
      <c r="G451" s="266"/>
      <c r="H451" s="328"/>
    </row>
    <row r="452" spans="1:8" ht="15">
      <c r="A452" s="209"/>
      <c r="B452" s="262" t="s">
        <v>16</v>
      </c>
      <c r="C452" s="490"/>
      <c r="D452" s="280"/>
      <c r="E452" s="280"/>
      <c r="F452" s="487"/>
      <c r="G452" s="266"/>
      <c r="H452" s="430">
        <f>SUM(H402:H450)</f>
        <v>0</v>
      </c>
    </row>
    <row r="453" spans="1:7" ht="15">
      <c r="A453" s="209"/>
      <c r="B453" s="262"/>
      <c r="C453" s="490"/>
      <c r="D453" s="280"/>
      <c r="E453" s="280"/>
      <c r="F453" s="487"/>
      <c r="G453" s="259"/>
    </row>
    <row r="454" spans="1:7" ht="15">
      <c r="A454" s="221" t="s">
        <v>1233</v>
      </c>
      <c r="B454" s="262" t="s">
        <v>1472</v>
      </c>
      <c r="C454" s="490"/>
      <c r="D454" s="280"/>
      <c r="E454" s="280"/>
      <c r="F454" s="487"/>
      <c r="G454" s="259"/>
    </row>
    <row r="455" spans="1:7" ht="15">
      <c r="A455" s="221"/>
      <c r="B455" s="262"/>
      <c r="C455" s="490"/>
      <c r="D455" s="280"/>
      <c r="E455" s="280"/>
      <c r="F455" s="487"/>
      <c r="G455" s="259"/>
    </row>
    <row r="456" spans="1:8" ht="15">
      <c r="A456" s="209" t="s">
        <v>1473</v>
      </c>
      <c r="B456" s="265" t="s">
        <v>1474</v>
      </c>
      <c r="C456" s="490" t="s">
        <v>304</v>
      </c>
      <c r="D456" s="280">
        <v>180</v>
      </c>
      <c r="E456" s="280">
        <v>180</v>
      </c>
      <c r="F456" s="487">
        <f>D456-E456</f>
        <v>0</v>
      </c>
      <c r="G456" s="279"/>
      <c r="H456" s="319">
        <f>F456*G456</f>
        <v>0</v>
      </c>
    </row>
    <row r="457" spans="1:7" ht="15">
      <c r="A457" s="209"/>
      <c r="B457" s="265"/>
      <c r="C457" s="490"/>
      <c r="D457" s="280"/>
      <c r="E457" s="280"/>
      <c r="F457" s="487"/>
      <c r="G457" s="259"/>
    </row>
    <row r="458" spans="1:8" ht="28.5">
      <c r="A458" s="242" t="s">
        <v>1475</v>
      </c>
      <c r="B458" s="265" t="s">
        <v>1476</v>
      </c>
      <c r="C458" s="490" t="s">
        <v>304</v>
      </c>
      <c r="D458" s="280">
        <v>350</v>
      </c>
      <c r="E458" s="280">
        <v>350</v>
      </c>
      <c r="F458" s="487">
        <f>D458-E458</f>
        <v>0</v>
      </c>
      <c r="G458" s="279"/>
      <c r="H458" s="319">
        <f>F458*G458</f>
        <v>0</v>
      </c>
    </row>
    <row r="459" spans="1:7" ht="15">
      <c r="A459" s="209"/>
      <c r="B459" s="265"/>
      <c r="C459" s="490"/>
      <c r="D459" s="280"/>
      <c r="E459" s="280"/>
      <c r="F459" s="487"/>
      <c r="G459" s="259"/>
    </row>
    <row r="460" spans="1:8" ht="42.75">
      <c r="A460" s="209" t="s">
        <v>1477</v>
      </c>
      <c r="B460" s="260" t="s">
        <v>1296</v>
      </c>
      <c r="C460" s="490" t="s">
        <v>304</v>
      </c>
      <c r="D460" s="280">
        <v>350</v>
      </c>
      <c r="E460" s="280">
        <v>350</v>
      </c>
      <c r="F460" s="487">
        <f>D460-E460</f>
        <v>0</v>
      </c>
      <c r="G460" s="279"/>
      <c r="H460" s="319">
        <f>F460*G460</f>
        <v>0</v>
      </c>
    </row>
    <row r="461" spans="1:7" ht="15">
      <c r="A461" s="209"/>
      <c r="B461" s="260"/>
      <c r="C461" s="490"/>
      <c r="D461" s="280"/>
      <c r="E461" s="280"/>
      <c r="F461" s="487"/>
      <c r="G461" s="259"/>
    </row>
    <row r="462" spans="1:8" ht="42.75">
      <c r="A462" s="242" t="s">
        <v>1478</v>
      </c>
      <c r="B462" s="260" t="s">
        <v>1298</v>
      </c>
      <c r="C462" s="490" t="s">
        <v>304</v>
      </c>
      <c r="D462" s="280">
        <v>400</v>
      </c>
      <c r="E462" s="280">
        <v>400</v>
      </c>
      <c r="F462" s="487">
        <f>D462-E462</f>
        <v>0</v>
      </c>
      <c r="G462" s="279"/>
      <c r="H462" s="328">
        <f>F462*G462</f>
        <v>0</v>
      </c>
    </row>
    <row r="463" spans="1:8" ht="15">
      <c r="A463" s="242"/>
      <c r="B463" s="260"/>
      <c r="C463" s="490"/>
      <c r="D463" s="280"/>
      <c r="E463" s="280"/>
      <c r="F463" s="487"/>
      <c r="G463" s="259"/>
      <c r="H463" s="328"/>
    </row>
    <row r="464" spans="1:8" ht="28.5">
      <c r="A464" s="242" t="s">
        <v>1479</v>
      </c>
      <c r="B464" s="260" t="s">
        <v>1302</v>
      </c>
      <c r="C464" s="490" t="s">
        <v>304</v>
      </c>
      <c r="D464" s="280">
        <f>2500+25</f>
        <v>2525</v>
      </c>
      <c r="E464" s="280">
        <v>2525</v>
      </c>
      <c r="F464" s="487">
        <f>D464-E464</f>
        <v>0</v>
      </c>
      <c r="G464" s="279"/>
      <c r="H464" s="328">
        <f>F464*G464</f>
        <v>0</v>
      </c>
    </row>
    <row r="465" spans="1:8" ht="15">
      <c r="A465" s="242"/>
      <c r="B465" s="260"/>
      <c r="C465" s="490"/>
      <c r="D465" s="280"/>
      <c r="E465" s="280"/>
      <c r="F465" s="487"/>
      <c r="G465" s="259"/>
      <c r="H465" s="328"/>
    </row>
    <row r="466" spans="1:8" ht="15">
      <c r="A466" s="242" t="s">
        <v>1480</v>
      </c>
      <c r="B466" s="265" t="s">
        <v>1481</v>
      </c>
      <c r="C466" s="490" t="s">
        <v>304</v>
      </c>
      <c r="D466" s="280">
        <f>20000+2600+170</f>
        <v>22770</v>
      </c>
      <c r="E466" s="280">
        <v>0</v>
      </c>
      <c r="F466" s="487">
        <f>D466-E466</f>
        <v>22770</v>
      </c>
      <c r="G466" s="279"/>
      <c r="H466" s="328">
        <f>F466*G466</f>
        <v>0</v>
      </c>
    </row>
    <row r="467" spans="1:8" ht="15">
      <c r="A467" s="242"/>
      <c r="B467" s="265"/>
      <c r="C467" s="490"/>
      <c r="D467" s="280"/>
      <c r="E467" s="280"/>
      <c r="F467" s="487"/>
      <c r="G467" s="259"/>
      <c r="H467" s="328"/>
    </row>
    <row r="468" spans="1:8" ht="15">
      <c r="A468" s="242" t="s">
        <v>1482</v>
      </c>
      <c r="B468" s="265" t="s">
        <v>1483</v>
      </c>
      <c r="C468" s="490" t="s">
        <v>96</v>
      </c>
      <c r="D468" s="280">
        <v>1</v>
      </c>
      <c r="E468" s="280"/>
      <c r="F468" s="487">
        <f>D468-E468</f>
        <v>1</v>
      </c>
      <c r="G468" s="279"/>
      <c r="H468" s="328">
        <f>F468*G468</f>
        <v>0</v>
      </c>
    </row>
    <row r="469" spans="1:8" ht="15">
      <c r="A469" s="242"/>
      <c r="B469" s="265"/>
      <c r="C469" s="490"/>
      <c r="D469" s="280"/>
      <c r="E469" s="280"/>
      <c r="F469" s="487"/>
      <c r="G469" s="259"/>
      <c r="H469" s="328"/>
    </row>
    <row r="470" spans="1:8" ht="15">
      <c r="A470" s="242" t="s">
        <v>1484</v>
      </c>
      <c r="B470" s="265" t="s">
        <v>1485</v>
      </c>
      <c r="C470" s="490" t="s">
        <v>96</v>
      </c>
      <c r="D470" s="280">
        <v>14</v>
      </c>
      <c r="E470" s="280"/>
      <c r="F470" s="487">
        <f>D470-E470</f>
        <v>14</v>
      </c>
      <c r="G470" s="279"/>
      <c r="H470" s="328">
        <f>F470*G470</f>
        <v>0</v>
      </c>
    </row>
    <row r="471" spans="1:8" ht="15">
      <c r="A471" s="242"/>
      <c r="B471" s="265"/>
      <c r="C471" s="490"/>
      <c r="D471" s="280"/>
      <c r="E471" s="280"/>
      <c r="F471" s="487"/>
      <c r="G471" s="259"/>
      <c r="H471" s="328"/>
    </row>
    <row r="472" spans="1:8" ht="42.75">
      <c r="A472" s="242" t="s">
        <v>1486</v>
      </c>
      <c r="B472" s="265" t="s">
        <v>1487</v>
      </c>
      <c r="C472" s="490" t="s">
        <v>96</v>
      </c>
      <c r="D472" s="280">
        <f>102+36</f>
        <v>138</v>
      </c>
      <c r="E472" s="280">
        <v>0</v>
      </c>
      <c r="F472" s="487">
        <f>D472-E472</f>
        <v>138</v>
      </c>
      <c r="G472" s="279"/>
      <c r="H472" s="328">
        <f>F472*G472</f>
        <v>0</v>
      </c>
    </row>
    <row r="473" spans="1:8" ht="15">
      <c r="A473" s="242"/>
      <c r="B473" s="265"/>
      <c r="C473" s="490"/>
      <c r="D473" s="280"/>
      <c r="E473" s="280"/>
      <c r="F473" s="487"/>
      <c r="G473" s="259"/>
      <c r="H473" s="328"/>
    </row>
    <row r="474" spans="1:8" ht="42.75">
      <c r="A474" s="242" t="s">
        <v>1488</v>
      </c>
      <c r="B474" s="265" t="s">
        <v>1489</v>
      </c>
      <c r="C474" s="490" t="s">
        <v>96</v>
      </c>
      <c r="D474" s="280">
        <f>79-32+1</f>
        <v>48</v>
      </c>
      <c r="E474" s="280">
        <v>0</v>
      </c>
      <c r="F474" s="487">
        <f>D474-E474</f>
        <v>48</v>
      </c>
      <c r="G474" s="279"/>
      <c r="H474" s="328">
        <f>F474*G474</f>
        <v>0</v>
      </c>
    </row>
    <row r="475" spans="1:8" ht="15">
      <c r="A475" s="242"/>
      <c r="B475" s="265"/>
      <c r="C475" s="490"/>
      <c r="D475" s="280"/>
      <c r="E475" s="280"/>
      <c r="F475" s="487"/>
      <c r="G475" s="259"/>
      <c r="H475" s="328"/>
    </row>
    <row r="476" spans="1:8" ht="42.75">
      <c r="A476" s="242" t="s">
        <v>1490</v>
      </c>
      <c r="B476" s="265" t="s">
        <v>1491</v>
      </c>
      <c r="C476" s="490" t="s">
        <v>96</v>
      </c>
      <c r="D476" s="280">
        <v>0</v>
      </c>
      <c r="E476" s="280">
        <v>0</v>
      </c>
      <c r="F476" s="487">
        <f>D476-E476</f>
        <v>0</v>
      </c>
      <c r="G476" s="279"/>
      <c r="H476" s="328">
        <f>F476*G476</f>
        <v>0</v>
      </c>
    </row>
    <row r="477" spans="1:7" ht="15">
      <c r="A477" s="209"/>
      <c r="B477" s="265"/>
      <c r="C477" s="490"/>
      <c r="D477" s="280"/>
      <c r="E477" s="280"/>
      <c r="F477" s="487"/>
      <c r="G477" s="259"/>
    </row>
    <row r="478" spans="1:8" ht="42.75">
      <c r="A478" s="242" t="s">
        <v>3624</v>
      </c>
      <c r="B478" s="265" t="s">
        <v>3601</v>
      </c>
      <c r="C478" s="490" t="s">
        <v>96</v>
      </c>
      <c r="D478" s="280">
        <v>40</v>
      </c>
      <c r="E478" s="280">
        <v>0</v>
      </c>
      <c r="F478" s="487">
        <f>D478-E478</f>
        <v>40</v>
      </c>
      <c r="G478" s="279"/>
      <c r="H478" s="328">
        <f>F478*G478</f>
        <v>0</v>
      </c>
    </row>
    <row r="479" spans="1:8" ht="15">
      <c r="A479" s="242"/>
      <c r="B479" s="265"/>
      <c r="C479" s="490"/>
      <c r="D479" s="280"/>
      <c r="E479" s="280"/>
      <c r="F479" s="487"/>
      <c r="G479" s="259"/>
      <c r="H479" s="328"/>
    </row>
    <row r="480" spans="1:8" ht="42.75">
      <c r="A480" s="242" t="s">
        <v>3625</v>
      </c>
      <c r="B480" s="265" t="s">
        <v>3602</v>
      </c>
      <c r="C480" s="490" t="s">
        <v>96</v>
      </c>
      <c r="D480" s="280">
        <v>35</v>
      </c>
      <c r="E480" s="280">
        <v>0</v>
      </c>
      <c r="F480" s="487">
        <f>D480-E480</f>
        <v>35</v>
      </c>
      <c r="G480" s="279"/>
      <c r="H480" s="328">
        <f>F480*G480</f>
        <v>0</v>
      </c>
    </row>
    <row r="481" spans="1:7" ht="15">
      <c r="A481" s="209"/>
      <c r="B481" s="265"/>
      <c r="C481" s="490"/>
      <c r="D481" s="280"/>
      <c r="E481" s="280"/>
      <c r="F481" s="487"/>
      <c r="G481" s="259"/>
    </row>
    <row r="482" spans="1:8" ht="142.5">
      <c r="A482" s="209" t="s">
        <v>1492</v>
      </c>
      <c r="B482" s="278" t="s">
        <v>1493</v>
      </c>
      <c r="C482" s="490" t="s">
        <v>96</v>
      </c>
      <c r="D482" s="280">
        <v>11</v>
      </c>
      <c r="E482" s="280">
        <v>0</v>
      </c>
      <c r="F482" s="487">
        <f>D482-E482</f>
        <v>11</v>
      </c>
      <c r="G482" s="279"/>
      <c r="H482" s="319">
        <f>F482*G482</f>
        <v>0</v>
      </c>
    </row>
    <row r="483" spans="1:7" ht="15">
      <c r="A483" s="209"/>
      <c r="B483" s="265"/>
      <c r="C483" s="490"/>
      <c r="D483" s="280"/>
      <c r="E483" s="280"/>
      <c r="F483" s="487"/>
      <c r="G483" s="259"/>
    </row>
    <row r="484" spans="1:7" ht="15">
      <c r="A484" s="209" t="s">
        <v>1494</v>
      </c>
      <c r="B484" s="252" t="s">
        <v>1495</v>
      </c>
      <c r="C484" s="280"/>
      <c r="D484" s="280"/>
      <c r="E484" s="280"/>
      <c r="F484" s="487"/>
      <c r="G484" s="259"/>
    </row>
    <row r="485" spans="1:7" ht="15">
      <c r="A485" s="209"/>
      <c r="B485" s="252"/>
      <c r="C485" s="280"/>
      <c r="D485" s="280"/>
      <c r="E485" s="280"/>
      <c r="F485" s="487"/>
      <c r="G485" s="259"/>
    </row>
    <row r="486" spans="1:7" ht="71.25">
      <c r="A486" s="209" t="s">
        <v>1496</v>
      </c>
      <c r="B486" s="278" t="s">
        <v>1497</v>
      </c>
      <c r="C486" s="490" t="s">
        <v>96</v>
      </c>
      <c r="D486" s="280">
        <v>1</v>
      </c>
      <c r="E486" s="280"/>
      <c r="F486" s="487"/>
      <c r="G486" s="259"/>
    </row>
    <row r="487" spans="1:7" ht="28.5">
      <c r="A487" s="209"/>
      <c r="B487" s="278" t="s">
        <v>1498</v>
      </c>
      <c r="C487" s="490" t="s">
        <v>96</v>
      </c>
      <c r="D487" s="280">
        <v>1</v>
      </c>
      <c r="E487" s="280"/>
      <c r="F487" s="487"/>
      <c r="G487" s="259"/>
    </row>
    <row r="488" spans="1:7" ht="15">
      <c r="A488" s="209"/>
      <c r="B488" s="278" t="s">
        <v>1499</v>
      </c>
      <c r="C488" s="490" t="s">
        <v>96</v>
      </c>
      <c r="D488" s="280">
        <v>2</v>
      </c>
      <c r="E488" s="280"/>
      <c r="F488" s="487"/>
      <c r="G488" s="259"/>
    </row>
    <row r="489" spans="1:7" ht="15">
      <c r="A489" s="209"/>
      <c r="B489" s="278" t="s">
        <v>1500</v>
      </c>
      <c r="C489" s="490" t="s">
        <v>96</v>
      </c>
      <c r="D489" s="280">
        <v>2</v>
      </c>
      <c r="E489" s="280"/>
      <c r="F489" s="487"/>
      <c r="G489" s="259"/>
    </row>
    <row r="490" spans="1:7" ht="15">
      <c r="A490" s="209"/>
      <c r="B490" s="278" t="s">
        <v>1501</v>
      </c>
      <c r="C490" s="490" t="s">
        <v>96</v>
      </c>
      <c r="D490" s="280">
        <v>2</v>
      </c>
      <c r="E490" s="280"/>
      <c r="F490" s="487"/>
      <c r="G490" s="259"/>
    </row>
    <row r="491" spans="1:8" ht="15">
      <c r="A491" s="209"/>
      <c r="B491" s="278"/>
      <c r="C491" s="490" t="s">
        <v>303</v>
      </c>
      <c r="D491" s="280">
        <v>1</v>
      </c>
      <c r="E491" s="280">
        <v>0</v>
      </c>
      <c r="F491" s="487">
        <f>D491-E491</f>
        <v>1</v>
      </c>
      <c r="G491" s="279"/>
      <c r="H491" s="319">
        <f>F491*G491</f>
        <v>0</v>
      </c>
    </row>
    <row r="492" spans="1:7" ht="15">
      <c r="A492" s="209"/>
      <c r="B492" s="278"/>
      <c r="C492" s="490"/>
      <c r="D492" s="280"/>
      <c r="E492" s="280"/>
      <c r="F492" s="487"/>
      <c r="G492" s="259"/>
    </row>
    <row r="493" spans="1:7" ht="71.25">
      <c r="A493" s="209" t="s">
        <v>1502</v>
      </c>
      <c r="B493" s="278" t="s">
        <v>1503</v>
      </c>
      <c r="C493" s="490" t="s">
        <v>96</v>
      </c>
      <c r="D493" s="280">
        <v>1</v>
      </c>
      <c r="E493" s="280"/>
      <c r="F493" s="487"/>
      <c r="G493" s="259"/>
    </row>
    <row r="494" spans="1:7" ht="15">
      <c r="A494" s="209"/>
      <c r="B494" s="278" t="s">
        <v>1499</v>
      </c>
      <c r="C494" s="490" t="s">
        <v>96</v>
      </c>
      <c r="D494" s="280">
        <v>2</v>
      </c>
      <c r="E494" s="280"/>
      <c r="F494" s="487"/>
      <c r="G494" s="259"/>
    </row>
    <row r="495" spans="1:7" ht="15">
      <c r="A495" s="209"/>
      <c r="B495" s="278" t="s">
        <v>1504</v>
      </c>
      <c r="C495" s="490" t="s">
        <v>96</v>
      </c>
      <c r="D495" s="280">
        <v>2</v>
      </c>
      <c r="E495" s="280"/>
      <c r="F495" s="487"/>
      <c r="G495" s="259"/>
    </row>
    <row r="496" spans="1:7" ht="15">
      <c r="A496" s="209"/>
      <c r="B496" s="278" t="s">
        <v>1505</v>
      </c>
      <c r="C496" s="490" t="s">
        <v>96</v>
      </c>
      <c r="D496" s="280">
        <v>4</v>
      </c>
      <c r="E496" s="280"/>
      <c r="F496" s="487"/>
      <c r="G496" s="259"/>
    </row>
    <row r="497" spans="1:7" ht="57.75">
      <c r="A497" s="209"/>
      <c r="B497" s="281" t="s">
        <v>1506</v>
      </c>
      <c r="C497" s="490" t="s">
        <v>96</v>
      </c>
      <c r="D497" s="280">
        <v>1</v>
      </c>
      <c r="E497" s="280"/>
      <c r="F497" s="487"/>
      <c r="G497" s="259"/>
    </row>
    <row r="498" spans="1:7" ht="57.75">
      <c r="A498" s="209"/>
      <c r="B498" s="281" t="s">
        <v>1507</v>
      </c>
      <c r="C498" s="490" t="s">
        <v>96</v>
      </c>
      <c r="D498" s="280">
        <v>1</v>
      </c>
      <c r="E498" s="280"/>
      <c r="F498" s="487"/>
      <c r="G498" s="259"/>
    </row>
    <row r="499" spans="1:7" ht="86.25">
      <c r="A499" s="209"/>
      <c r="B499" s="281" t="s">
        <v>1508</v>
      </c>
      <c r="C499" s="490" t="s">
        <v>96</v>
      </c>
      <c r="D499" s="280">
        <v>1</v>
      </c>
      <c r="E499" s="280"/>
      <c r="F499" s="487"/>
      <c r="G499" s="259"/>
    </row>
    <row r="500" spans="1:7" ht="15">
      <c r="A500" s="209"/>
      <c r="B500" s="281" t="s">
        <v>1509</v>
      </c>
      <c r="C500" s="490" t="s">
        <v>96</v>
      </c>
      <c r="D500" s="280">
        <v>13</v>
      </c>
      <c r="E500" s="280"/>
      <c r="F500" s="487"/>
      <c r="G500" s="259"/>
    </row>
    <row r="501" spans="1:7" ht="29.25">
      <c r="A501" s="209"/>
      <c r="B501" s="281" t="s">
        <v>1510</v>
      </c>
      <c r="C501" s="490" t="s">
        <v>96</v>
      </c>
      <c r="D501" s="280">
        <v>10</v>
      </c>
      <c r="E501" s="280"/>
      <c r="F501" s="487"/>
      <c r="G501" s="259"/>
    </row>
    <row r="502" spans="1:7" ht="15.75" customHeight="1">
      <c r="A502" s="209"/>
      <c r="B502" s="281" t="s">
        <v>1511</v>
      </c>
      <c r="C502" s="490" t="s">
        <v>96</v>
      </c>
      <c r="D502" s="280">
        <v>2</v>
      </c>
      <c r="E502" s="280"/>
      <c r="F502" s="487"/>
      <c r="G502" s="259"/>
    </row>
    <row r="503" spans="1:7" ht="29.25">
      <c r="A503" s="209"/>
      <c r="B503" s="281" t="s">
        <v>1512</v>
      </c>
      <c r="C503" s="490" t="s">
        <v>96</v>
      </c>
      <c r="D503" s="280">
        <v>1</v>
      </c>
      <c r="E503" s="280"/>
      <c r="F503" s="487"/>
      <c r="G503" s="259"/>
    </row>
    <row r="504" spans="1:7" ht="15">
      <c r="A504" s="209"/>
      <c r="B504" s="278" t="s">
        <v>1500</v>
      </c>
      <c r="C504" s="490" t="s">
        <v>96</v>
      </c>
      <c r="D504" s="280">
        <v>5</v>
      </c>
      <c r="E504" s="280"/>
      <c r="F504" s="487"/>
      <c r="G504" s="259"/>
    </row>
    <row r="505" spans="1:7" ht="15">
      <c r="A505" s="209"/>
      <c r="B505" s="278" t="s">
        <v>1513</v>
      </c>
      <c r="C505" s="490" t="s">
        <v>96</v>
      </c>
      <c r="D505" s="280">
        <v>1</v>
      </c>
      <c r="E505" s="280"/>
      <c r="F505" s="487"/>
      <c r="G505" s="259"/>
    </row>
    <row r="506" spans="1:7" ht="28.5">
      <c r="A506" s="209"/>
      <c r="B506" s="278" t="s">
        <v>1514</v>
      </c>
      <c r="C506" s="490" t="s">
        <v>96</v>
      </c>
      <c r="D506" s="280">
        <v>2</v>
      </c>
      <c r="E506" s="280"/>
      <c r="F506" s="487"/>
      <c r="G506" s="259"/>
    </row>
    <row r="507" spans="1:7" ht="15">
      <c r="A507" s="209"/>
      <c r="B507" s="278" t="s">
        <v>1501</v>
      </c>
      <c r="C507" s="490" t="s">
        <v>96</v>
      </c>
      <c r="D507" s="280">
        <f>54+15</f>
        <v>69</v>
      </c>
      <c r="E507" s="280"/>
      <c r="F507" s="487"/>
      <c r="G507" s="259"/>
    </row>
    <row r="508" spans="1:8" ht="15">
      <c r="A508" s="209"/>
      <c r="B508" s="278"/>
      <c r="C508" s="490" t="s">
        <v>303</v>
      </c>
      <c r="D508" s="280">
        <v>1</v>
      </c>
      <c r="E508" s="280">
        <v>0</v>
      </c>
      <c r="F508" s="487">
        <f>D508-E508</f>
        <v>1</v>
      </c>
      <c r="G508" s="279"/>
      <c r="H508" s="319">
        <f>F508*G508</f>
        <v>0</v>
      </c>
    </row>
    <row r="509" spans="1:7" ht="15">
      <c r="A509" s="209"/>
      <c r="B509" s="278"/>
      <c r="C509" s="490"/>
      <c r="D509" s="280"/>
      <c r="E509" s="280"/>
      <c r="F509" s="487"/>
      <c r="G509" s="259"/>
    </row>
    <row r="510" spans="1:7" ht="71.25">
      <c r="A510" s="209" t="s">
        <v>1515</v>
      </c>
      <c r="B510" s="278" t="s">
        <v>1516</v>
      </c>
      <c r="C510" s="490" t="s">
        <v>96</v>
      </c>
      <c r="D510" s="280">
        <v>1</v>
      </c>
      <c r="E510" s="280"/>
      <c r="F510" s="487"/>
      <c r="G510" s="259"/>
    </row>
    <row r="511" spans="1:7" ht="15">
      <c r="A511" s="209"/>
      <c r="B511" s="278" t="s">
        <v>1499</v>
      </c>
      <c r="C511" s="490" t="s">
        <v>96</v>
      </c>
      <c r="D511" s="280">
        <v>2</v>
      </c>
      <c r="E511" s="280"/>
      <c r="F511" s="487"/>
      <c r="G511" s="266"/>
    </row>
    <row r="512" spans="1:7" ht="15">
      <c r="A512" s="209"/>
      <c r="B512" s="278" t="s">
        <v>1504</v>
      </c>
      <c r="C512" s="490" t="s">
        <v>96</v>
      </c>
      <c r="D512" s="280">
        <v>1</v>
      </c>
      <c r="E512" s="280"/>
      <c r="F512" s="487"/>
      <c r="G512" s="266"/>
    </row>
    <row r="513" spans="1:7" ht="15">
      <c r="A513" s="209"/>
      <c r="B513" s="278" t="s">
        <v>1505</v>
      </c>
      <c r="C513" s="490" t="s">
        <v>96</v>
      </c>
      <c r="D513" s="280">
        <f>3+1</f>
        <v>4</v>
      </c>
      <c r="E513" s="280"/>
      <c r="F513" s="487"/>
      <c r="G513" s="266"/>
    </row>
    <row r="514" spans="1:7" ht="57.75">
      <c r="A514" s="209"/>
      <c r="B514" s="281" t="s">
        <v>1507</v>
      </c>
      <c r="C514" s="490" t="s">
        <v>96</v>
      </c>
      <c r="D514" s="280">
        <v>1</v>
      </c>
      <c r="E514" s="280"/>
      <c r="F514" s="487"/>
      <c r="G514" s="266"/>
    </row>
    <row r="515" spans="1:7" ht="86.25">
      <c r="A515" s="209"/>
      <c r="B515" s="281" t="s">
        <v>1508</v>
      </c>
      <c r="C515" s="490" t="s">
        <v>96</v>
      </c>
      <c r="D515" s="280">
        <v>1</v>
      </c>
      <c r="E515" s="280"/>
      <c r="F515" s="487"/>
      <c r="G515" s="266"/>
    </row>
    <row r="516" spans="1:7" ht="15">
      <c r="A516" s="209"/>
      <c r="B516" s="281" t="s">
        <v>1509</v>
      </c>
      <c r="C516" s="490" t="s">
        <v>96</v>
      </c>
      <c r="D516" s="280">
        <v>2</v>
      </c>
      <c r="E516" s="280"/>
      <c r="F516" s="487"/>
      <c r="G516" s="266"/>
    </row>
    <row r="517" spans="1:7" ht="29.25">
      <c r="A517" s="209"/>
      <c r="B517" s="281" t="s">
        <v>1510</v>
      </c>
      <c r="C517" s="490" t="s">
        <v>96</v>
      </c>
      <c r="D517" s="280">
        <v>2</v>
      </c>
      <c r="E517" s="280"/>
      <c r="F517" s="487"/>
      <c r="G517" s="266"/>
    </row>
    <row r="518" spans="1:7" ht="15">
      <c r="A518" s="209"/>
      <c r="B518" s="278" t="s">
        <v>1500</v>
      </c>
      <c r="C518" s="490" t="s">
        <v>96</v>
      </c>
      <c r="D518" s="280">
        <v>5</v>
      </c>
      <c r="E518" s="280"/>
      <c r="F518" s="487"/>
      <c r="G518" s="266"/>
    </row>
    <row r="519" spans="1:7" ht="15">
      <c r="A519" s="209"/>
      <c r="B519" s="278" t="s">
        <v>1517</v>
      </c>
      <c r="C519" s="490" t="s">
        <v>96</v>
      </c>
      <c r="D519" s="280">
        <v>1</v>
      </c>
      <c r="E519" s="280"/>
      <c r="F519" s="487"/>
      <c r="G519" s="266"/>
    </row>
    <row r="520" spans="1:7" ht="15">
      <c r="A520" s="209"/>
      <c r="B520" s="278" t="s">
        <v>1501</v>
      </c>
      <c r="C520" s="490" t="s">
        <v>96</v>
      </c>
      <c r="D520" s="280">
        <f>61+15</f>
        <v>76</v>
      </c>
      <c r="E520" s="280"/>
      <c r="F520" s="487"/>
      <c r="G520" s="259"/>
    </row>
    <row r="521" spans="1:8" ht="15">
      <c r="A521" s="209"/>
      <c r="B521" s="278"/>
      <c r="C521" s="490" t="s">
        <v>303</v>
      </c>
      <c r="D521" s="280">
        <v>1</v>
      </c>
      <c r="E521" s="280">
        <v>0</v>
      </c>
      <c r="F521" s="487">
        <f>D521-E521</f>
        <v>1</v>
      </c>
      <c r="G521" s="279"/>
      <c r="H521" s="319">
        <f>F521*G521</f>
        <v>0</v>
      </c>
    </row>
    <row r="522" spans="1:7" ht="15">
      <c r="A522" s="209"/>
      <c r="B522" s="278"/>
      <c r="C522" s="490"/>
      <c r="D522" s="280"/>
      <c r="E522" s="280"/>
      <c r="F522" s="487"/>
      <c r="G522" s="259"/>
    </row>
    <row r="523" spans="1:7" ht="71.25">
      <c r="A523" s="209" t="s">
        <v>1518</v>
      </c>
      <c r="B523" s="278" t="s">
        <v>1519</v>
      </c>
      <c r="C523" s="490" t="s">
        <v>96</v>
      </c>
      <c r="D523" s="280">
        <v>1</v>
      </c>
      <c r="E523" s="280"/>
      <c r="F523" s="487"/>
      <c r="G523" s="259"/>
    </row>
    <row r="524" spans="1:7" ht="15">
      <c r="A524" s="209"/>
      <c r="B524" s="278" t="s">
        <v>1499</v>
      </c>
      <c r="C524" s="490" t="s">
        <v>96</v>
      </c>
      <c r="D524" s="280">
        <v>2</v>
      </c>
      <c r="E524" s="280"/>
      <c r="F524" s="487"/>
      <c r="G524" s="259"/>
    </row>
    <row r="525" spans="1:7" ht="15">
      <c r="A525" s="209"/>
      <c r="B525" s="278" t="s">
        <v>1504</v>
      </c>
      <c r="C525" s="490" t="s">
        <v>96</v>
      </c>
      <c r="D525" s="280">
        <v>1</v>
      </c>
      <c r="E525" s="280"/>
      <c r="F525" s="487"/>
      <c r="G525" s="259"/>
    </row>
    <row r="526" spans="1:7" ht="15">
      <c r="A526" s="209"/>
      <c r="B526" s="278" t="s">
        <v>1505</v>
      </c>
      <c r="C526" s="490" t="s">
        <v>96</v>
      </c>
      <c r="D526" s="280">
        <f>2+1</f>
        <v>3</v>
      </c>
      <c r="E526" s="280"/>
      <c r="F526" s="487"/>
      <c r="G526" s="259"/>
    </row>
    <row r="527" spans="1:7" ht="57.75">
      <c r="A527" s="209"/>
      <c r="B527" s="281" t="s">
        <v>1507</v>
      </c>
      <c r="C527" s="490" t="s">
        <v>96</v>
      </c>
      <c r="D527" s="280">
        <v>1</v>
      </c>
      <c r="E527" s="280"/>
      <c r="F527" s="487"/>
      <c r="G527" s="259"/>
    </row>
    <row r="528" spans="1:7" ht="86.25">
      <c r="A528" s="209"/>
      <c r="B528" s="281" t="s">
        <v>1508</v>
      </c>
      <c r="C528" s="490" t="s">
        <v>96</v>
      </c>
      <c r="D528" s="280">
        <v>1</v>
      </c>
      <c r="E528" s="280"/>
      <c r="F528" s="487"/>
      <c r="G528" s="259"/>
    </row>
    <row r="529" spans="1:7" ht="15">
      <c r="A529" s="209"/>
      <c r="B529" s="281" t="s">
        <v>1509</v>
      </c>
      <c r="C529" s="490" t="s">
        <v>96</v>
      </c>
      <c r="D529" s="280">
        <v>2</v>
      </c>
      <c r="E529" s="280"/>
      <c r="F529" s="487"/>
      <c r="G529" s="259"/>
    </row>
    <row r="530" spans="1:7" ht="29.25">
      <c r="A530" s="209"/>
      <c r="B530" s="281" t="s">
        <v>1510</v>
      </c>
      <c r="C530" s="490" t="s">
        <v>96</v>
      </c>
      <c r="D530" s="280">
        <v>2</v>
      </c>
      <c r="E530" s="280"/>
      <c r="F530" s="487"/>
      <c r="G530" s="259"/>
    </row>
    <row r="531" spans="1:7" ht="15">
      <c r="A531" s="209"/>
      <c r="B531" s="278" t="s">
        <v>1500</v>
      </c>
      <c r="C531" s="490" t="s">
        <v>96</v>
      </c>
      <c r="D531" s="280">
        <v>3</v>
      </c>
      <c r="E531" s="280"/>
      <c r="F531" s="487"/>
      <c r="G531" s="259"/>
    </row>
    <row r="532" spans="1:7" ht="15">
      <c r="A532" s="209"/>
      <c r="B532" s="278" t="s">
        <v>1517</v>
      </c>
      <c r="C532" s="490" t="s">
        <v>96</v>
      </c>
      <c r="D532" s="280">
        <v>1</v>
      </c>
      <c r="E532" s="280"/>
      <c r="F532" s="487"/>
      <c r="G532" s="259"/>
    </row>
    <row r="533" spans="1:7" ht="15">
      <c r="A533" s="209"/>
      <c r="B533" s="278" t="s">
        <v>1501</v>
      </c>
      <c r="C533" s="490" t="s">
        <v>96</v>
      </c>
      <c r="D533" s="280">
        <f>47+23</f>
        <v>70</v>
      </c>
      <c r="E533" s="280"/>
      <c r="F533" s="487"/>
      <c r="G533" s="259"/>
    </row>
    <row r="534" spans="1:8" ht="15">
      <c r="A534" s="209"/>
      <c r="B534" s="278"/>
      <c r="C534" s="490" t="s">
        <v>303</v>
      </c>
      <c r="D534" s="280">
        <v>1</v>
      </c>
      <c r="E534" s="280">
        <v>0</v>
      </c>
      <c r="F534" s="487">
        <f>D534-E534</f>
        <v>1</v>
      </c>
      <c r="G534" s="279"/>
      <c r="H534" s="319">
        <f>F534*G534</f>
        <v>0</v>
      </c>
    </row>
    <row r="535" spans="1:7" ht="15">
      <c r="A535" s="209"/>
      <c r="B535" s="278"/>
      <c r="C535" s="490"/>
      <c r="D535" s="280"/>
      <c r="E535" s="280"/>
      <c r="F535" s="487"/>
      <c r="G535" s="259"/>
    </row>
    <row r="536" spans="1:7" ht="71.25">
      <c r="A536" s="209" t="s">
        <v>1520</v>
      </c>
      <c r="B536" s="278" t="s">
        <v>1521</v>
      </c>
      <c r="C536" s="490" t="s">
        <v>96</v>
      </c>
      <c r="D536" s="280">
        <v>1</v>
      </c>
      <c r="E536" s="280"/>
      <c r="F536" s="487"/>
      <c r="G536" s="259"/>
    </row>
    <row r="537" spans="1:7" ht="15">
      <c r="A537" s="209"/>
      <c r="B537" s="278" t="s">
        <v>1499</v>
      </c>
      <c r="C537" s="490" t="s">
        <v>96</v>
      </c>
      <c r="D537" s="280">
        <v>2</v>
      </c>
      <c r="E537" s="280"/>
      <c r="F537" s="487"/>
      <c r="G537" s="259"/>
    </row>
    <row r="538" spans="1:7" ht="15">
      <c r="A538" s="209"/>
      <c r="B538" s="278" t="s">
        <v>1504</v>
      </c>
      <c r="C538" s="490" t="s">
        <v>96</v>
      </c>
      <c r="D538" s="280">
        <v>1</v>
      </c>
      <c r="E538" s="280"/>
      <c r="F538" s="487"/>
      <c r="G538" s="259"/>
    </row>
    <row r="539" spans="1:7" ht="15">
      <c r="A539" s="209"/>
      <c r="B539" s="278" t="s">
        <v>1505</v>
      </c>
      <c r="C539" s="490" t="s">
        <v>96</v>
      </c>
      <c r="D539" s="280">
        <v>4</v>
      </c>
      <c r="E539" s="280"/>
      <c r="F539" s="487"/>
      <c r="G539" s="259"/>
    </row>
    <row r="540" spans="1:7" ht="57.75">
      <c r="A540" s="209"/>
      <c r="B540" s="281" t="s">
        <v>1507</v>
      </c>
      <c r="C540" s="490" t="s">
        <v>96</v>
      </c>
      <c r="D540" s="280">
        <v>3</v>
      </c>
      <c r="E540" s="280"/>
      <c r="F540" s="487"/>
      <c r="G540" s="259"/>
    </row>
    <row r="541" spans="1:7" ht="86.25">
      <c r="A541" s="209"/>
      <c r="B541" s="281" t="s">
        <v>1508</v>
      </c>
      <c r="C541" s="490" t="s">
        <v>96</v>
      </c>
      <c r="D541" s="280">
        <v>1</v>
      </c>
      <c r="E541" s="280"/>
      <c r="F541" s="487"/>
      <c r="G541" s="259"/>
    </row>
    <row r="542" spans="1:7" ht="15">
      <c r="A542" s="209"/>
      <c r="B542" s="281" t="s">
        <v>1509</v>
      </c>
      <c r="C542" s="490" t="s">
        <v>96</v>
      </c>
      <c r="D542" s="280">
        <v>3</v>
      </c>
      <c r="E542" s="280"/>
      <c r="F542" s="487"/>
      <c r="G542" s="259"/>
    </row>
    <row r="543" spans="1:7" ht="29.25">
      <c r="A543" s="209"/>
      <c r="B543" s="281" t="s">
        <v>1510</v>
      </c>
      <c r="C543" s="490" t="s">
        <v>96</v>
      </c>
      <c r="D543" s="280">
        <v>3</v>
      </c>
      <c r="E543" s="280"/>
      <c r="F543" s="487"/>
      <c r="G543" s="259"/>
    </row>
    <row r="544" spans="1:7" ht="15">
      <c r="A544" s="209"/>
      <c r="B544" s="278" t="s">
        <v>1500</v>
      </c>
      <c r="C544" s="490" t="s">
        <v>96</v>
      </c>
      <c r="D544" s="280">
        <v>3</v>
      </c>
      <c r="E544" s="280"/>
      <c r="F544" s="487"/>
      <c r="G544" s="259"/>
    </row>
    <row r="545" spans="1:7" ht="15">
      <c r="A545" s="209"/>
      <c r="B545" s="278" t="s">
        <v>1513</v>
      </c>
      <c r="C545" s="490" t="s">
        <v>96</v>
      </c>
      <c r="D545" s="280">
        <v>1</v>
      </c>
      <c r="E545" s="280"/>
      <c r="F545" s="487"/>
      <c r="G545" s="259"/>
    </row>
    <row r="546" spans="1:7" ht="15">
      <c r="A546" s="209"/>
      <c r="B546" s="278" t="s">
        <v>1501</v>
      </c>
      <c r="C546" s="490" t="s">
        <v>96</v>
      </c>
      <c r="D546" s="280">
        <v>82</v>
      </c>
      <c r="E546" s="280"/>
      <c r="F546" s="487"/>
      <c r="G546" s="259"/>
    </row>
    <row r="547" spans="1:7" ht="15">
      <c r="A547" s="209"/>
      <c r="B547" s="278"/>
      <c r="C547" s="490"/>
      <c r="D547" s="280"/>
      <c r="E547" s="280"/>
      <c r="F547" s="487"/>
      <c r="G547" s="259"/>
    </row>
    <row r="548" spans="1:8" ht="15">
      <c r="A548" s="209"/>
      <c r="B548" s="278"/>
      <c r="C548" s="490" t="s">
        <v>303</v>
      </c>
      <c r="D548" s="280">
        <v>1</v>
      </c>
      <c r="E548" s="280">
        <v>0</v>
      </c>
      <c r="F548" s="487">
        <f>D548-E548</f>
        <v>1</v>
      </c>
      <c r="G548" s="279"/>
      <c r="H548" s="319">
        <f>F548*G548</f>
        <v>0</v>
      </c>
    </row>
    <row r="549" spans="1:7" ht="15">
      <c r="A549" s="209"/>
      <c r="B549" s="278"/>
      <c r="C549" s="490"/>
      <c r="D549" s="280"/>
      <c r="E549" s="280"/>
      <c r="F549" s="487"/>
      <c r="G549" s="259"/>
    </row>
    <row r="550" spans="1:7" ht="59.25" customHeight="1">
      <c r="A550" s="209" t="s">
        <v>1522</v>
      </c>
      <c r="B550" s="278" t="s">
        <v>1523</v>
      </c>
      <c r="C550" s="490" t="s">
        <v>96</v>
      </c>
      <c r="D550" s="280">
        <v>1</v>
      </c>
      <c r="E550" s="280"/>
      <c r="F550" s="487"/>
      <c r="G550" s="259"/>
    </row>
    <row r="551" spans="1:7" ht="15">
      <c r="A551" s="209"/>
      <c r="B551" s="278" t="s">
        <v>1499</v>
      </c>
      <c r="C551" s="490" t="s">
        <v>96</v>
      </c>
      <c r="D551" s="280">
        <v>2</v>
      </c>
      <c r="E551" s="280"/>
      <c r="F551" s="487"/>
      <c r="G551" s="259"/>
    </row>
    <row r="552" spans="1:7" ht="15">
      <c r="A552" s="209"/>
      <c r="B552" s="278" t="s">
        <v>1504</v>
      </c>
      <c r="C552" s="490" t="s">
        <v>96</v>
      </c>
      <c r="D552" s="280">
        <v>1</v>
      </c>
      <c r="E552" s="280"/>
      <c r="F552" s="487"/>
      <c r="G552" s="259"/>
    </row>
    <row r="553" spans="1:7" ht="15">
      <c r="A553" s="209"/>
      <c r="B553" s="278" t="s">
        <v>1505</v>
      </c>
      <c r="C553" s="490" t="s">
        <v>96</v>
      </c>
      <c r="D553" s="280">
        <f>6+1</f>
        <v>7</v>
      </c>
      <c r="E553" s="280"/>
      <c r="F553" s="487"/>
      <c r="G553" s="259"/>
    </row>
    <row r="554" spans="1:7" ht="57.75">
      <c r="A554" s="209"/>
      <c r="B554" s="281" t="s">
        <v>1507</v>
      </c>
      <c r="C554" s="490" t="s">
        <v>96</v>
      </c>
      <c r="D554" s="280">
        <v>3</v>
      </c>
      <c r="E554" s="280"/>
      <c r="F554" s="487"/>
      <c r="G554" s="259"/>
    </row>
    <row r="555" spans="1:7" ht="86.25">
      <c r="A555" s="209"/>
      <c r="B555" s="281" t="s">
        <v>1508</v>
      </c>
      <c r="C555" s="490" t="s">
        <v>96</v>
      </c>
      <c r="D555" s="280">
        <v>1</v>
      </c>
      <c r="E555" s="280"/>
      <c r="F555" s="487"/>
      <c r="G555" s="259"/>
    </row>
    <row r="556" spans="1:7" ht="15">
      <c r="A556" s="209"/>
      <c r="B556" s="281" t="s">
        <v>1509</v>
      </c>
      <c r="C556" s="490" t="s">
        <v>96</v>
      </c>
      <c r="D556" s="280">
        <v>3</v>
      </c>
      <c r="E556" s="280"/>
      <c r="F556" s="487"/>
      <c r="G556" s="259"/>
    </row>
    <row r="557" spans="1:7" ht="29.25">
      <c r="A557" s="209"/>
      <c r="B557" s="281" t="s">
        <v>1510</v>
      </c>
      <c r="C557" s="490" t="s">
        <v>96</v>
      </c>
      <c r="D557" s="280">
        <v>3</v>
      </c>
      <c r="E557" s="280"/>
      <c r="F557" s="487"/>
      <c r="G557" s="259"/>
    </row>
    <row r="558" spans="1:7" ht="15">
      <c r="A558" s="209"/>
      <c r="B558" s="278" t="s">
        <v>1500</v>
      </c>
      <c r="C558" s="490" t="s">
        <v>96</v>
      </c>
      <c r="D558" s="280">
        <v>3</v>
      </c>
      <c r="E558" s="280"/>
      <c r="F558" s="487"/>
      <c r="G558" s="259"/>
    </row>
    <row r="559" spans="1:7" ht="15">
      <c r="A559" s="209"/>
      <c r="B559" s="278" t="s">
        <v>1513</v>
      </c>
      <c r="C559" s="490" t="s">
        <v>96</v>
      </c>
      <c r="D559" s="280">
        <v>1</v>
      </c>
      <c r="E559" s="280"/>
      <c r="F559" s="487"/>
      <c r="G559" s="259"/>
    </row>
    <row r="560" spans="1:7" ht="15">
      <c r="A560" s="209"/>
      <c r="B560" s="278" t="s">
        <v>1501</v>
      </c>
      <c r="C560" s="490" t="s">
        <v>96</v>
      </c>
      <c r="D560" s="280">
        <f>124+20</f>
        <v>144</v>
      </c>
      <c r="E560" s="280"/>
      <c r="F560" s="487"/>
      <c r="G560" s="259"/>
    </row>
    <row r="561" spans="1:8" ht="15">
      <c r="A561" s="209"/>
      <c r="B561" s="278"/>
      <c r="C561" s="490" t="s">
        <v>303</v>
      </c>
      <c r="D561" s="280">
        <v>1</v>
      </c>
      <c r="E561" s="280">
        <v>0</v>
      </c>
      <c r="F561" s="487">
        <f>D561-E561</f>
        <v>1</v>
      </c>
      <c r="G561" s="279"/>
      <c r="H561" s="319">
        <f>F561*G561</f>
        <v>0</v>
      </c>
    </row>
    <row r="562" spans="1:7" ht="15">
      <c r="A562" s="209"/>
      <c r="B562" s="278"/>
      <c r="C562" s="490"/>
      <c r="D562" s="280"/>
      <c r="E562" s="280"/>
      <c r="F562" s="487"/>
      <c r="G562" s="259"/>
    </row>
    <row r="563" spans="1:8" ht="15">
      <c r="A563" s="209" t="s">
        <v>1524</v>
      </c>
      <c r="B563" s="278" t="s">
        <v>1525</v>
      </c>
      <c r="C563" s="490" t="s">
        <v>96</v>
      </c>
      <c r="D563" s="280">
        <v>1</v>
      </c>
      <c r="E563" s="280">
        <v>0</v>
      </c>
      <c r="F563" s="487">
        <f>D563-E563</f>
        <v>1</v>
      </c>
      <c r="G563" s="279"/>
      <c r="H563" s="319">
        <f>F563*G563</f>
        <v>0</v>
      </c>
    </row>
    <row r="564" spans="1:7" ht="15">
      <c r="A564" s="209"/>
      <c r="B564" s="278"/>
      <c r="C564" s="490"/>
      <c r="D564" s="280"/>
      <c r="E564" s="280"/>
      <c r="F564" s="487"/>
      <c r="G564" s="259"/>
    </row>
    <row r="565" spans="1:8" ht="15">
      <c r="A565" s="209" t="s">
        <v>1526</v>
      </c>
      <c r="B565" s="265" t="s">
        <v>1126</v>
      </c>
      <c r="C565" s="490" t="s">
        <v>303</v>
      </c>
      <c r="D565" s="280">
        <v>1</v>
      </c>
      <c r="E565" s="280">
        <v>1</v>
      </c>
      <c r="F565" s="487">
        <v>1</v>
      </c>
      <c r="G565" s="279"/>
      <c r="H565" s="319">
        <f>F565*G565</f>
        <v>0</v>
      </c>
    </row>
    <row r="566" spans="1:7" ht="15">
      <c r="A566" s="209"/>
      <c r="B566" s="265"/>
      <c r="C566" s="490"/>
      <c r="D566" s="280"/>
      <c r="E566" s="280"/>
      <c r="F566" s="487"/>
      <c r="G566" s="266"/>
    </row>
    <row r="567" spans="1:8" ht="15">
      <c r="A567" s="209"/>
      <c r="B567" s="262" t="s">
        <v>16</v>
      </c>
      <c r="C567" s="490"/>
      <c r="D567" s="280"/>
      <c r="E567" s="280"/>
      <c r="F567" s="487"/>
      <c r="G567" s="266"/>
      <c r="H567" s="430">
        <f>SUM(H456:H565)</f>
        <v>0</v>
      </c>
    </row>
    <row r="568" spans="1:7" ht="15">
      <c r="A568" s="209"/>
      <c r="B568" s="252"/>
      <c r="C568" s="490"/>
      <c r="D568" s="280"/>
      <c r="E568" s="280"/>
      <c r="F568" s="487"/>
      <c r="G568" s="259"/>
    </row>
    <row r="569" spans="1:7" ht="15">
      <c r="A569" s="221" t="s">
        <v>1235</v>
      </c>
      <c r="B569" s="262" t="s">
        <v>1527</v>
      </c>
      <c r="C569" s="490"/>
      <c r="D569" s="280"/>
      <c r="E569" s="280"/>
      <c r="F569" s="487"/>
      <c r="G569" s="259"/>
    </row>
    <row r="570" spans="1:7" ht="15">
      <c r="A570" s="221"/>
      <c r="B570" s="262"/>
      <c r="C570" s="490"/>
      <c r="D570" s="280"/>
      <c r="E570" s="280"/>
      <c r="F570" s="487"/>
      <c r="G570" s="259"/>
    </row>
    <row r="571" spans="1:2" ht="28.5">
      <c r="A571" s="209" t="s">
        <v>1528</v>
      </c>
      <c r="B571" s="278" t="s">
        <v>1529</v>
      </c>
    </row>
    <row r="572" spans="1:7" ht="71.25">
      <c r="A572" s="209"/>
      <c r="B572" s="278" t="s">
        <v>1530</v>
      </c>
      <c r="C572" s="280" t="s">
        <v>96</v>
      </c>
      <c r="D572" s="280">
        <v>1</v>
      </c>
      <c r="E572" s="280"/>
      <c r="F572" s="487"/>
      <c r="G572" s="266"/>
    </row>
    <row r="573" spans="1:7" ht="28.5">
      <c r="A573" s="209"/>
      <c r="B573" s="278" t="s">
        <v>1531</v>
      </c>
      <c r="C573" s="280" t="s">
        <v>96</v>
      </c>
      <c r="D573" s="280">
        <v>1</v>
      </c>
      <c r="E573" s="280"/>
      <c r="F573" s="487"/>
      <c r="G573" s="266"/>
    </row>
    <row r="574" spans="1:7" ht="28.5">
      <c r="A574" s="209"/>
      <c r="B574" s="278" t="s">
        <v>1532</v>
      </c>
      <c r="C574" s="280" t="s">
        <v>96</v>
      </c>
      <c r="D574" s="280">
        <v>1</v>
      </c>
      <c r="E574" s="280"/>
      <c r="F574" s="487"/>
      <c r="G574" s="266"/>
    </row>
    <row r="575" spans="1:7" ht="28.5">
      <c r="A575" s="209"/>
      <c r="B575" s="278" t="s">
        <v>1533</v>
      </c>
      <c r="C575" s="280" t="s">
        <v>96</v>
      </c>
      <c r="D575" s="280">
        <v>1</v>
      </c>
      <c r="E575" s="280"/>
      <c r="F575" s="487"/>
      <c r="G575" s="266"/>
    </row>
    <row r="576" spans="1:7" ht="28.5">
      <c r="A576" s="209"/>
      <c r="B576" s="278" t="s">
        <v>1534</v>
      </c>
      <c r="C576" s="280" t="s">
        <v>96</v>
      </c>
      <c r="D576" s="280">
        <v>1</v>
      </c>
      <c r="E576" s="280"/>
      <c r="F576" s="487"/>
      <c r="G576" s="266"/>
    </row>
    <row r="577" spans="1:7" ht="28.5">
      <c r="A577" s="209"/>
      <c r="B577" s="278" t="s">
        <v>1535</v>
      </c>
      <c r="C577" s="280" t="s">
        <v>96</v>
      </c>
      <c r="D577" s="280">
        <v>1</v>
      </c>
      <c r="E577" s="280"/>
      <c r="F577" s="487"/>
      <c r="G577" s="266"/>
    </row>
    <row r="578" spans="1:7" ht="15">
      <c r="A578" s="209"/>
      <c r="B578" s="278" t="s">
        <v>1536</v>
      </c>
      <c r="C578" s="280" t="s">
        <v>96</v>
      </c>
      <c r="D578" s="280">
        <v>1</v>
      </c>
      <c r="E578" s="280"/>
      <c r="F578" s="487"/>
      <c r="G578" s="266"/>
    </row>
    <row r="579" spans="1:7" ht="15">
      <c r="A579" s="209"/>
      <c r="B579" s="278" t="s">
        <v>1537</v>
      </c>
      <c r="C579" s="280" t="s">
        <v>96</v>
      </c>
      <c r="D579" s="280">
        <v>1</v>
      </c>
      <c r="E579" s="280"/>
      <c r="F579" s="487"/>
      <c r="G579" s="266"/>
    </row>
    <row r="580" spans="1:7" ht="28.5">
      <c r="A580" s="209"/>
      <c r="B580" s="278" t="s">
        <v>1538</v>
      </c>
      <c r="C580" s="280" t="s">
        <v>96</v>
      </c>
      <c r="D580" s="280">
        <v>1</v>
      </c>
      <c r="E580" s="280"/>
      <c r="F580" s="487"/>
      <c r="G580" s="266"/>
    </row>
    <row r="581" spans="1:7" ht="28.5">
      <c r="A581" s="209"/>
      <c r="B581" s="278" t="s">
        <v>1539</v>
      </c>
      <c r="C581" s="280" t="s">
        <v>96</v>
      </c>
      <c r="D581" s="280">
        <v>1</v>
      </c>
      <c r="E581" s="280"/>
      <c r="F581" s="487"/>
      <c r="G581" s="266"/>
    </row>
    <row r="582" spans="1:8" ht="15">
      <c r="A582" s="209"/>
      <c r="B582" s="278"/>
      <c r="C582" s="280" t="s">
        <v>303</v>
      </c>
      <c r="D582" s="280">
        <v>1</v>
      </c>
      <c r="E582" s="280">
        <v>0</v>
      </c>
      <c r="F582" s="487">
        <f>D582-E582</f>
        <v>1</v>
      </c>
      <c r="G582" s="279"/>
      <c r="H582" s="319">
        <f>F582*G582</f>
        <v>0</v>
      </c>
    </row>
    <row r="583" spans="1:7" ht="15">
      <c r="A583" s="209"/>
      <c r="B583" s="278"/>
      <c r="C583" s="280"/>
      <c r="D583" s="280"/>
      <c r="E583" s="280"/>
      <c r="F583" s="487"/>
      <c r="G583" s="266"/>
    </row>
    <row r="584" spans="1:8" ht="28.5">
      <c r="A584" s="209" t="s">
        <v>1540</v>
      </c>
      <c r="B584" s="278" t="s">
        <v>1541</v>
      </c>
      <c r="C584" s="280" t="s">
        <v>303</v>
      </c>
      <c r="D584" s="280">
        <v>1</v>
      </c>
      <c r="E584" s="280">
        <v>0</v>
      </c>
      <c r="F584" s="487">
        <f>D584-E584</f>
        <v>1</v>
      </c>
      <c r="G584" s="279"/>
      <c r="H584" s="319">
        <f>F584*G584</f>
        <v>0</v>
      </c>
    </row>
    <row r="585" spans="1:7" ht="15">
      <c r="A585" s="209"/>
      <c r="B585" s="278"/>
      <c r="C585" s="280"/>
      <c r="D585" s="280"/>
      <c r="E585" s="280"/>
      <c r="F585" s="487"/>
      <c r="G585" s="266"/>
    </row>
    <row r="586" spans="1:8" ht="28.5">
      <c r="A586" s="209" t="s">
        <v>1542</v>
      </c>
      <c r="B586" s="278" t="s">
        <v>1543</v>
      </c>
      <c r="C586" s="280" t="s">
        <v>96</v>
      </c>
      <c r="D586" s="280">
        <v>2</v>
      </c>
      <c r="E586" s="280">
        <v>0</v>
      </c>
      <c r="F586" s="487">
        <f>D586-E586</f>
        <v>2</v>
      </c>
      <c r="G586" s="279"/>
      <c r="H586" s="319">
        <f>F586*G586</f>
        <v>0</v>
      </c>
    </row>
    <row r="587" spans="1:7" ht="15">
      <c r="A587" s="209"/>
      <c r="B587" s="278"/>
      <c r="C587" s="280"/>
      <c r="D587" s="280"/>
      <c r="E587" s="280"/>
      <c r="F587" s="487"/>
      <c r="G587" s="266"/>
    </row>
    <row r="588" spans="1:8" ht="28.5">
      <c r="A588" s="209" t="s">
        <v>1544</v>
      </c>
      <c r="B588" s="278" t="s">
        <v>1545</v>
      </c>
      <c r="C588" s="280" t="s">
        <v>96</v>
      </c>
      <c r="D588" s="280">
        <f>244+2</f>
        <v>246</v>
      </c>
      <c r="E588" s="280">
        <v>0</v>
      </c>
      <c r="F588" s="487">
        <f>D588-E588</f>
        <v>246</v>
      </c>
      <c r="G588" s="279"/>
      <c r="H588" s="319">
        <f>F588*G588</f>
        <v>0</v>
      </c>
    </row>
    <row r="589" spans="1:7" ht="15">
      <c r="A589" s="209"/>
      <c r="B589" s="278"/>
      <c r="C589" s="280"/>
      <c r="D589" s="280"/>
      <c r="E589" s="280"/>
      <c r="F589" s="487"/>
      <c r="G589" s="266"/>
    </row>
    <row r="590" spans="1:8" ht="28.5">
      <c r="A590" s="209" t="s">
        <v>1546</v>
      </c>
      <c r="B590" s="278" t="s">
        <v>1547</v>
      </c>
      <c r="C590" s="280" t="s">
        <v>96</v>
      </c>
      <c r="D590" s="280">
        <f>2</f>
        <v>2</v>
      </c>
      <c r="E590" s="280">
        <v>0</v>
      </c>
      <c r="F590" s="487">
        <f>D590-E590</f>
        <v>2</v>
      </c>
      <c r="G590" s="279"/>
      <c r="H590" s="319">
        <f>F590*G590</f>
        <v>0</v>
      </c>
    </row>
    <row r="591" spans="1:7" ht="15">
      <c r="A591" s="209"/>
      <c r="B591" s="278"/>
      <c r="C591" s="280"/>
      <c r="D591" s="280"/>
      <c r="E591" s="280"/>
      <c r="F591" s="487"/>
      <c r="G591" s="266"/>
    </row>
    <row r="592" spans="1:8" ht="28.5">
      <c r="A592" s="209" t="s">
        <v>1548</v>
      </c>
      <c r="B592" s="278" t="s">
        <v>1549</v>
      </c>
      <c r="C592" s="280" t="s">
        <v>96</v>
      </c>
      <c r="D592" s="280">
        <f>62+1</f>
        <v>63</v>
      </c>
      <c r="E592" s="280"/>
      <c r="F592" s="487">
        <f>D592-E592</f>
        <v>63</v>
      </c>
      <c r="G592" s="279"/>
      <c r="H592" s="319">
        <f>F592*G592</f>
        <v>0</v>
      </c>
    </row>
    <row r="593" spans="1:7" ht="15">
      <c r="A593" s="209"/>
      <c r="B593" s="278"/>
      <c r="C593" s="280"/>
      <c r="D593" s="280"/>
      <c r="E593" s="280"/>
      <c r="F593" s="487"/>
      <c r="G593" s="266"/>
    </row>
    <row r="594" spans="1:7" ht="28.5">
      <c r="A594" s="209" t="s">
        <v>1550</v>
      </c>
      <c r="B594" s="278" t="s">
        <v>1551</v>
      </c>
      <c r="C594" s="280"/>
      <c r="D594" s="280"/>
      <c r="E594" s="280"/>
      <c r="F594" s="487"/>
      <c r="G594" s="266"/>
    </row>
    <row r="595" spans="1:7" ht="15">
      <c r="A595" s="209"/>
      <c r="B595" s="278"/>
      <c r="C595" s="280"/>
      <c r="D595" s="280"/>
      <c r="E595" s="280"/>
      <c r="F595" s="487"/>
      <c r="G595" s="266"/>
    </row>
    <row r="596" spans="1:8" ht="28.5">
      <c r="A596" s="209" t="s">
        <v>1552</v>
      </c>
      <c r="B596" s="278" t="s">
        <v>1553</v>
      </c>
      <c r="C596" s="280" t="s">
        <v>304</v>
      </c>
      <c r="D596" s="280">
        <v>480</v>
      </c>
      <c r="E596" s="280">
        <v>480</v>
      </c>
      <c r="F596" s="487">
        <f>D596-E596</f>
        <v>0</v>
      </c>
      <c r="G596" s="279"/>
      <c r="H596" s="319">
        <f>F596*G596</f>
        <v>0</v>
      </c>
    </row>
    <row r="597" spans="1:7" ht="15">
      <c r="A597" s="209"/>
      <c r="B597" s="278"/>
      <c r="C597" s="280"/>
      <c r="D597" s="280"/>
      <c r="E597" s="280"/>
      <c r="F597" s="487"/>
      <c r="G597" s="266"/>
    </row>
    <row r="598" spans="1:8" ht="28.5">
      <c r="A598" s="209" t="s">
        <v>1554</v>
      </c>
      <c r="B598" s="278" t="s">
        <v>1555</v>
      </c>
      <c r="C598" s="280" t="s">
        <v>304</v>
      </c>
      <c r="D598" s="280">
        <f>890+40</f>
        <v>930</v>
      </c>
      <c r="E598" s="280">
        <v>930</v>
      </c>
      <c r="F598" s="487">
        <f>D598-E598</f>
        <v>0</v>
      </c>
      <c r="G598" s="279"/>
      <c r="H598" s="319">
        <f>F598*G598</f>
        <v>0</v>
      </c>
    </row>
    <row r="599" spans="1:7" ht="15">
      <c r="A599" s="209"/>
      <c r="B599" s="278"/>
      <c r="C599" s="280"/>
      <c r="D599" s="280"/>
      <c r="E599" s="280"/>
      <c r="F599" s="487"/>
      <c r="G599" s="266"/>
    </row>
    <row r="600" spans="1:8" ht="15">
      <c r="A600" s="209" t="s">
        <v>1556</v>
      </c>
      <c r="B600" s="278" t="s">
        <v>1557</v>
      </c>
      <c r="C600" s="280" t="s">
        <v>96</v>
      </c>
      <c r="D600" s="280">
        <f>62+2</f>
        <v>64</v>
      </c>
      <c r="E600" s="280">
        <v>64</v>
      </c>
      <c r="F600" s="487">
        <f>D600-E600</f>
        <v>0</v>
      </c>
      <c r="G600" s="279"/>
      <c r="H600" s="319">
        <f>F600*G600</f>
        <v>0</v>
      </c>
    </row>
    <row r="601" spans="1:7" ht="15">
      <c r="A601" s="209"/>
      <c r="B601" s="278"/>
      <c r="C601" s="280"/>
      <c r="D601" s="280"/>
      <c r="E601" s="280"/>
      <c r="F601" s="487"/>
      <c r="G601" s="266"/>
    </row>
    <row r="602" spans="1:8" ht="15">
      <c r="A602" s="209" t="s">
        <v>1558</v>
      </c>
      <c r="B602" s="278" t="s">
        <v>1559</v>
      </c>
      <c r="C602" s="280" t="s">
        <v>96</v>
      </c>
      <c r="D602" s="280">
        <f>2+2</f>
        <v>4</v>
      </c>
      <c r="E602" s="280">
        <v>4</v>
      </c>
      <c r="F602" s="487">
        <f>D602-E602</f>
        <v>0</v>
      </c>
      <c r="G602" s="279"/>
      <c r="H602" s="319">
        <f>F602*G602</f>
        <v>0</v>
      </c>
    </row>
    <row r="603" spans="1:7" ht="15">
      <c r="A603" s="209"/>
      <c r="B603" s="278"/>
      <c r="C603" s="280"/>
      <c r="D603" s="280"/>
      <c r="E603" s="280"/>
      <c r="F603" s="487"/>
      <c r="G603" s="266"/>
    </row>
    <row r="604" spans="1:8" ht="15">
      <c r="A604" s="209" t="s">
        <v>1560</v>
      </c>
      <c r="B604" s="278" t="s">
        <v>1561</v>
      </c>
      <c r="C604" s="280" t="s">
        <v>96</v>
      </c>
      <c r="D604" s="280">
        <f>244+2</f>
        <v>246</v>
      </c>
      <c r="E604" s="280">
        <v>0</v>
      </c>
      <c r="F604" s="487">
        <f>D604-E604</f>
        <v>246</v>
      </c>
      <c r="G604" s="279"/>
      <c r="H604" s="319">
        <f>F604*G604</f>
        <v>0</v>
      </c>
    </row>
    <row r="605" spans="1:7" ht="15">
      <c r="A605" s="209"/>
      <c r="B605" s="278"/>
      <c r="C605" s="280"/>
      <c r="D605" s="280"/>
      <c r="E605" s="280"/>
      <c r="F605" s="487"/>
      <c r="G605" s="266"/>
    </row>
    <row r="606" spans="1:8" ht="15">
      <c r="A606" s="209" t="s">
        <v>1562</v>
      </c>
      <c r="B606" s="278" t="s">
        <v>1563</v>
      </c>
      <c r="C606" s="280" t="s">
        <v>96</v>
      </c>
      <c r="D606" s="280">
        <f>62+1</f>
        <v>63</v>
      </c>
      <c r="E606" s="280">
        <v>0</v>
      </c>
      <c r="F606" s="487">
        <f>D606-E606</f>
        <v>63</v>
      </c>
      <c r="G606" s="279"/>
      <c r="H606" s="319">
        <f>F606*G606</f>
        <v>0</v>
      </c>
    </row>
    <row r="607" spans="1:7" ht="15">
      <c r="A607" s="209"/>
      <c r="B607" s="278"/>
      <c r="C607" s="280"/>
      <c r="D607" s="280"/>
      <c r="E607" s="280"/>
      <c r="F607" s="487"/>
      <c r="G607" s="266"/>
    </row>
    <row r="608" spans="1:8" ht="15">
      <c r="A608" s="209" t="s">
        <v>1564</v>
      </c>
      <c r="B608" s="278" t="s">
        <v>1565</v>
      </c>
      <c r="C608" s="280" t="s">
        <v>303</v>
      </c>
      <c r="D608" s="280">
        <v>1</v>
      </c>
      <c r="E608" s="280">
        <v>1</v>
      </c>
      <c r="F608" s="487">
        <f>D608-E608</f>
        <v>0</v>
      </c>
      <c r="G608" s="279"/>
      <c r="H608" s="319">
        <f>F608*G608</f>
        <v>0</v>
      </c>
    </row>
    <row r="609" spans="1:7" ht="15">
      <c r="A609" s="209"/>
      <c r="B609" s="278"/>
      <c r="C609" s="280"/>
      <c r="D609" s="280"/>
      <c r="E609" s="280"/>
      <c r="F609" s="487"/>
      <c r="G609" s="266"/>
    </row>
    <row r="610" spans="1:8" ht="15">
      <c r="A610" s="209" t="s">
        <v>1566</v>
      </c>
      <c r="B610" s="278" t="s">
        <v>1567</v>
      </c>
      <c r="C610" s="280" t="s">
        <v>303</v>
      </c>
      <c r="D610" s="280">
        <v>1</v>
      </c>
      <c r="E610" s="280">
        <v>1</v>
      </c>
      <c r="F610" s="487">
        <v>1</v>
      </c>
      <c r="G610" s="279"/>
      <c r="H610" s="319">
        <f>F610*G610</f>
        <v>0</v>
      </c>
    </row>
    <row r="611" spans="1:7" ht="15">
      <c r="A611" s="209"/>
      <c r="B611" s="278"/>
      <c r="C611" s="280"/>
      <c r="D611" s="280"/>
      <c r="E611" s="280"/>
      <c r="F611" s="487"/>
      <c r="G611" s="266"/>
    </row>
    <row r="612" spans="1:8" ht="15">
      <c r="A612" s="209" t="s">
        <v>1568</v>
      </c>
      <c r="B612" s="278" t="s">
        <v>1569</v>
      </c>
      <c r="C612" s="280" t="s">
        <v>303</v>
      </c>
      <c r="D612" s="280">
        <v>1</v>
      </c>
      <c r="E612" s="280">
        <v>0</v>
      </c>
      <c r="F612" s="487">
        <f>D612-E612</f>
        <v>1</v>
      </c>
      <c r="G612" s="279"/>
      <c r="H612" s="319">
        <f>F612*G612</f>
        <v>0</v>
      </c>
    </row>
    <row r="613" spans="1:7" ht="15">
      <c r="A613" s="209"/>
      <c r="B613" s="278"/>
      <c r="C613" s="280"/>
      <c r="D613" s="280"/>
      <c r="E613" s="280"/>
      <c r="F613" s="487"/>
      <c r="G613" s="279"/>
    </row>
    <row r="614" spans="1:8" ht="42.75">
      <c r="A614" s="209" t="s">
        <v>1570</v>
      </c>
      <c r="B614" s="278" t="s">
        <v>1571</v>
      </c>
      <c r="C614" s="280" t="s">
        <v>303</v>
      </c>
      <c r="D614" s="280">
        <v>1</v>
      </c>
      <c r="E614" s="280">
        <v>0</v>
      </c>
      <c r="F614" s="487">
        <f>D614-E614</f>
        <v>1</v>
      </c>
      <c r="G614" s="279"/>
      <c r="H614" s="319">
        <f>F614*G614</f>
        <v>0</v>
      </c>
    </row>
    <row r="615" spans="1:7" ht="15">
      <c r="A615" s="209"/>
      <c r="B615" s="278"/>
      <c r="C615" s="280"/>
      <c r="D615" s="280"/>
      <c r="E615" s="280"/>
      <c r="F615" s="487"/>
      <c r="G615" s="266"/>
    </row>
    <row r="616" spans="1:8" ht="42.75">
      <c r="A616" s="242" t="s">
        <v>1572</v>
      </c>
      <c r="B616" s="278" t="s">
        <v>1573</v>
      </c>
      <c r="C616" s="280" t="s">
        <v>96</v>
      </c>
      <c r="D616" s="280">
        <f>32+1</f>
        <v>33</v>
      </c>
      <c r="E616" s="280">
        <v>0</v>
      </c>
      <c r="F616" s="487">
        <f>D616-E616</f>
        <v>33</v>
      </c>
      <c r="G616" s="279"/>
      <c r="H616" s="319">
        <f>F616*G616</f>
        <v>0</v>
      </c>
    </row>
    <row r="617" spans="1:7" ht="15">
      <c r="A617" s="209"/>
      <c r="B617" s="278"/>
      <c r="C617" s="280"/>
      <c r="D617" s="280"/>
      <c r="E617" s="280"/>
      <c r="F617" s="487"/>
      <c r="G617" s="266"/>
    </row>
    <row r="618" spans="1:8" ht="57">
      <c r="A618" s="209" t="s">
        <v>1574</v>
      </c>
      <c r="B618" s="278" t="s">
        <v>1575</v>
      </c>
      <c r="C618" s="280" t="s">
        <v>96</v>
      </c>
      <c r="D618" s="280">
        <f>32+1</f>
        <v>33</v>
      </c>
      <c r="E618" s="280">
        <v>0</v>
      </c>
      <c r="F618" s="487">
        <f>D618-E618</f>
        <v>33</v>
      </c>
      <c r="G618" s="279"/>
      <c r="H618" s="319">
        <f>F618*G618</f>
        <v>0</v>
      </c>
    </row>
    <row r="619" spans="1:7" ht="15">
      <c r="A619" s="209"/>
      <c r="B619" s="278"/>
      <c r="C619" s="280"/>
      <c r="D619" s="280"/>
      <c r="E619" s="280"/>
      <c r="F619" s="487"/>
      <c r="G619" s="266"/>
    </row>
    <row r="620" spans="1:8" ht="28.5">
      <c r="A620" s="209" t="s">
        <v>1576</v>
      </c>
      <c r="B620" s="278" t="s">
        <v>1577</v>
      </c>
      <c r="C620" s="280" t="s">
        <v>96</v>
      </c>
      <c r="D620" s="280">
        <f>32+1</f>
        <v>33</v>
      </c>
      <c r="E620" s="280">
        <v>0</v>
      </c>
      <c r="F620" s="487">
        <f>D620-E620</f>
        <v>33</v>
      </c>
      <c r="G620" s="279"/>
      <c r="H620" s="319">
        <f>F620*G620</f>
        <v>0</v>
      </c>
    </row>
    <row r="621" spans="1:7" ht="15">
      <c r="A621" s="209"/>
      <c r="B621" s="278"/>
      <c r="C621" s="280"/>
      <c r="D621" s="280"/>
      <c r="E621" s="280"/>
      <c r="F621" s="487"/>
      <c r="G621" s="266"/>
    </row>
    <row r="622" spans="1:7" ht="15">
      <c r="A622" s="209"/>
      <c r="B622" s="278" t="s">
        <v>1578</v>
      </c>
      <c r="C622" s="280"/>
      <c r="D622" s="280"/>
      <c r="E622" s="280"/>
      <c r="F622" s="487"/>
      <c r="G622" s="266"/>
    </row>
    <row r="623" spans="1:8" ht="28.5">
      <c r="A623" s="209" t="s">
        <v>1579</v>
      </c>
      <c r="B623" s="278" t="s">
        <v>1580</v>
      </c>
      <c r="C623" s="280" t="s">
        <v>304</v>
      </c>
      <c r="D623" s="280">
        <f>385+15</f>
        <v>400</v>
      </c>
      <c r="E623" s="280">
        <v>0</v>
      </c>
      <c r="F623" s="487">
        <f>D623-E623</f>
        <v>400</v>
      </c>
      <c r="G623" s="279"/>
      <c r="H623" s="319">
        <f>F623*G623</f>
        <v>0</v>
      </c>
    </row>
    <row r="624" spans="1:7" ht="15">
      <c r="A624" s="209"/>
      <c r="B624" s="278"/>
      <c r="C624" s="280"/>
      <c r="D624" s="280"/>
      <c r="E624" s="280"/>
      <c r="F624" s="487"/>
      <c r="G624" s="266"/>
    </row>
    <row r="625" spans="1:8" ht="28.5">
      <c r="A625" s="209" t="s">
        <v>1581</v>
      </c>
      <c r="B625" s="278" t="s">
        <v>1582</v>
      </c>
      <c r="C625" s="280" t="s">
        <v>304</v>
      </c>
      <c r="D625" s="280">
        <f>385+15</f>
        <v>400</v>
      </c>
      <c r="E625" s="280">
        <v>400</v>
      </c>
      <c r="F625" s="487">
        <f>D625-E625</f>
        <v>0</v>
      </c>
      <c r="G625" s="279"/>
      <c r="H625" s="319">
        <f>F625*G625</f>
        <v>0</v>
      </c>
    </row>
    <row r="626" spans="1:7" ht="15">
      <c r="A626" s="209"/>
      <c r="B626" s="278"/>
      <c r="C626" s="280"/>
      <c r="D626" s="280"/>
      <c r="E626" s="280"/>
      <c r="F626" s="487"/>
      <c r="G626" s="266"/>
    </row>
    <row r="627" spans="1:8" ht="28.5">
      <c r="A627" s="242" t="s">
        <v>1583</v>
      </c>
      <c r="B627" s="278" t="s">
        <v>1584</v>
      </c>
      <c r="C627" s="280" t="s">
        <v>304</v>
      </c>
      <c r="D627" s="280">
        <f>1500+45</f>
        <v>1545</v>
      </c>
      <c r="E627" s="280">
        <v>0</v>
      </c>
      <c r="F627" s="487">
        <f>D627-E627</f>
        <v>1545</v>
      </c>
      <c r="G627" s="279"/>
      <c r="H627" s="319">
        <f>F627*G627</f>
        <v>0</v>
      </c>
    </row>
    <row r="628" spans="1:7" ht="15">
      <c r="A628" s="209"/>
      <c r="B628" s="278"/>
      <c r="C628" s="280"/>
      <c r="D628" s="280"/>
      <c r="E628" s="280"/>
      <c r="F628" s="487"/>
      <c r="G628" s="266"/>
    </row>
    <row r="629" spans="1:8" ht="28.5">
      <c r="A629" s="209" t="s">
        <v>1585</v>
      </c>
      <c r="B629" s="278" t="s">
        <v>1586</v>
      </c>
      <c r="C629" s="280" t="s">
        <v>303</v>
      </c>
      <c r="D629" s="280">
        <f>32+1</f>
        <v>33</v>
      </c>
      <c r="E629" s="280">
        <v>0</v>
      </c>
      <c r="F629" s="487">
        <f>D629-E629</f>
        <v>33</v>
      </c>
      <c r="G629" s="279"/>
      <c r="H629" s="319">
        <f>F629*G629</f>
        <v>0</v>
      </c>
    </row>
    <row r="630" spans="1:7" ht="15">
      <c r="A630" s="209"/>
      <c r="B630" s="278"/>
      <c r="C630" s="280"/>
      <c r="D630" s="280"/>
      <c r="E630" s="280"/>
      <c r="F630" s="487"/>
      <c r="G630" s="266"/>
    </row>
    <row r="631" spans="1:8" ht="15">
      <c r="A631" s="209" t="s">
        <v>1587</v>
      </c>
      <c r="B631" s="278" t="s">
        <v>1588</v>
      </c>
      <c r="C631" s="280" t="s">
        <v>303</v>
      </c>
      <c r="D631" s="280">
        <f>32+1</f>
        <v>33</v>
      </c>
      <c r="E631" s="280">
        <v>0</v>
      </c>
      <c r="F631" s="487">
        <f>D631-E631</f>
        <v>33</v>
      </c>
      <c r="G631" s="279"/>
      <c r="H631" s="319">
        <f>F631*G631</f>
        <v>0</v>
      </c>
    </row>
    <row r="632" spans="1:7" ht="15">
      <c r="A632" s="209"/>
      <c r="B632" s="278"/>
      <c r="C632" s="280"/>
      <c r="D632" s="280"/>
      <c r="E632" s="280"/>
      <c r="F632" s="487"/>
      <c r="G632" s="266"/>
    </row>
    <row r="633" spans="1:8" ht="15">
      <c r="A633" s="242" t="s">
        <v>1589</v>
      </c>
      <c r="B633" s="278" t="s">
        <v>1590</v>
      </c>
      <c r="C633" s="280" t="s">
        <v>96</v>
      </c>
      <c r="D633" s="280">
        <f>32+1</f>
        <v>33</v>
      </c>
      <c r="E633" s="280">
        <v>0</v>
      </c>
      <c r="F633" s="487">
        <f>D633-E633</f>
        <v>33</v>
      </c>
      <c r="G633" s="279"/>
      <c r="H633" s="319">
        <f>F633*G633</f>
        <v>0</v>
      </c>
    </row>
    <row r="634" spans="1:7" ht="15">
      <c r="A634" s="242"/>
      <c r="B634" s="278"/>
      <c r="C634" s="280"/>
      <c r="D634" s="280"/>
      <c r="E634" s="280"/>
      <c r="F634" s="487"/>
      <c r="G634" s="266"/>
    </row>
    <row r="635" spans="1:8" ht="15">
      <c r="A635" s="242" t="s">
        <v>1591</v>
      </c>
      <c r="B635" s="278" t="s">
        <v>1592</v>
      </c>
      <c r="C635" s="280" t="s">
        <v>96</v>
      </c>
      <c r="D635" s="280">
        <f>32+1</f>
        <v>33</v>
      </c>
      <c r="E635" s="280">
        <v>0</v>
      </c>
      <c r="F635" s="487">
        <f>D635-E635</f>
        <v>33</v>
      </c>
      <c r="G635" s="279"/>
      <c r="H635" s="319">
        <f>F635*G635</f>
        <v>0</v>
      </c>
    </row>
    <row r="636" spans="1:7" ht="15">
      <c r="A636" s="209"/>
      <c r="B636" s="278"/>
      <c r="C636" s="280"/>
      <c r="D636" s="280"/>
      <c r="E636" s="280"/>
      <c r="F636" s="487"/>
      <c r="G636" s="266"/>
    </row>
    <row r="637" spans="1:8" ht="42.75">
      <c r="A637" s="242" t="s">
        <v>1593</v>
      </c>
      <c r="B637" s="278" t="s">
        <v>1594</v>
      </c>
      <c r="C637" s="280" t="s">
        <v>303</v>
      </c>
      <c r="D637" s="280">
        <f>32+1</f>
        <v>33</v>
      </c>
      <c r="E637" s="280">
        <v>0</v>
      </c>
      <c r="F637" s="487">
        <f>D637-E637</f>
        <v>33</v>
      </c>
      <c r="G637" s="279"/>
      <c r="H637" s="319">
        <f>F637*G637</f>
        <v>0</v>
      </c>
    </row>
    <row r="638" spans="1:7" ht="15">
      <c r="A638" s="209"/>
      <c r="B638" s="278"/>
      <c r="C638" s="280"/>
      <c r="D638" s="280"/>
      <c r="E638" s="280"/>
      <c r="F638" s="487"/>
      <c r="G638" s="266"/>
    </row>
    <row r="639" spans="1:9" s="469" customFormat="1" ht="57">
      <c r="A639" s="573" t="s">
        <v>3603</v>
      </c>
      <c r="B639" s="580" t="s">
        <v>3626</v>
      </c>
      <c r="C639" s="575" t="s">
        <v>303</v>
      </c>
      <c r="D639" s="436">
        <v>0</v>
      </c>
      <c r="E639" s="576">
        <v>0</v>
      </c>
      <c r="F639" s="577">
        <f>D639-E639</f>
        <v>0</v>
      </c>
      <c r="G639" s="578"/>
      <c r="H639" s="328">
        <f>F639*G639</f>
        <v>0</v>
      </c>
      <c r="I639" s="470"/>
    </row>
    <row r="640" spans="1:9" s="469" customFormat="1" ht="15">
      <c r="A640" s="573"/>
      <c r="B640" s="580"/>
      <c r="C640" s="575"/>
      <c r="D640" s="436"/>
      <c r="E640" s="576"/>
      <c r="F640" s="577"/>
      <c r="G640" s="579"/>
      <c r="H640" s="328"/>
      <c r="I640" s="470"/>
    </row>
    <row r="641" spans="1:9" s="469" customFormat="1" ht="57">
      <c r="A641" s="573" t="s">
        <v>3604</v>
      </c>
      <c r="B641" s="580" t="s">
        <v>3627</v>
      </c>
      <c r="C641" s="575" t="s">
        <v>303</v>
      </c>
      <c r="D641" s="436">
        <v>0</v>
      </c>
      <c r="E641" s="576">
        <v>0</v>
      </c>
      <c r="F641" s="577">
        <f>D641-E641</f>
        <v>0</v>
      </c>
      <c r="G641" s="578"/>
      <c r="H641" s="328">
        <f>F641*G641</f>
        <v>0</v>
      </c>
      <c r="I641" s="470"/>
    </row>
    <row r="642" spans="1:9" s="469" customFormat="1" ht="15">
      <c r="A642" s="573"/>
      <c r="B642" s="580"/>
      <c r="C642" s="575"/>
      <c r="D642" s="436"/>
      <c r="E642" s="576"/>
      <c r="F642" s="577"/>
      <c r="G642" s="579"/>
      <c r="H642" s="328"/>
      <c r="I642" s="470"/>
    </row>
    <row r="643" spans="1:9" s="469" customFormat="1" ht="71.25">
      <c r="A643" s="573" t="s">
        <v>3605</v>
      </c>
      <c r="B643" s="580" t="s">
        <v>3628</v>
      </c>
      <c r="C643" s="575" t="s">
        <v>303</v>
      </c>
      <c r="D643" s="436">
        <v>0</v>
      </c>
      <c r="E643" s="576">
        <v>0</v>
      </c>
      <c r="F643" s="577">
        <f>D643-E643</f>
        <v>0</v>
      </c>
      <c r="G643" s="578"/>
      <c r="H643" s="328">
        <f>F643*G643</f>
        <v>0</v>
      </c>
      <c r="I643" s="470"/>
    </row>
    <row r="644" spans="1:9" s="469" customFormat="1" ht="15">
      <c r="A644" s="573"/>
      <c r="B644" s="580"/>
      <c r="C644" s="575"/>
      <c r="D644" s="436"/>
      <c r="E644" s="576"/>
      <c r="F644" s="577"/>
      <c r="G644" s="579"/>
      <c r="H644" s="328"/>
      <c r="I644" s="470"/>
    </row>
    <row r="645" spans="1:9" s="469" customFormat="1" ht="28.5">
      <c r="A645" s="573" t="s">
        <v>3606</v>
      </c>
      <c r="B645" s="580" t="s">
        <v>3629</v>
      </c>
      <c r="C645" s="575" t="s">
        <v>96</v>
      </c>
      <c r="D645" s="436">
        <v>1680</v>
      </c>
      <c r="E645" s="576">
        <v>1680</v>
      </c>
      <c r="F645" s="577">
        <f>D645-E645</f>
        <v>0</v>
      </c>
      <c r="G645" s="578"/>
      <c r="H645" s="328">
        <f>F645*G645</f>
        <v>0</v>
      </c>
      <c r="I645" s="470"/>
    </row>
    <row r="646" spans="1:9" s="469" customFormat="1" ht="15">
      <c r="A646" s="573"/>
      <c r="B646" s="580"/>
      <c r="C646" s="575"/>
      <c r="D646" s="436"/>
      <c r="E646" s="576"/>
      <c r="F646" s="577"/>
      <c r="G646" s="579"/>
      <c r="H646" s="328"/>
      <c r="I646" s="470"/>
    </row>
    <row r="647" spans="1:9" s="469" customFormat="1" ht="29.25">
      <c r="A647" s="474" t="s">
        <v>3607</v>
      </c>
      <c r="B647" s="281" t="s">
        <v>3630</v>
      </c>
      <c r="C647" s="581" t="s">
        <v>304</v>
      </c>
      <c r="D647" s="581">
        <v>585</v>
      </c>
      <c r="E647" s="582">
        <v>585</v>
      </c>
      <c r="F647" s="577">
        <f>D647-E647</f>
        <v>0</v>
      </c>
      <c r="G647" s="578"/>
      <c r="H647" s="328">
        <f>F647*G647</f>
        <v>0</v>
      </c>
      <c r="I647" s="470"/>
    </row>
    <row r="648" spans="1:7" ht="15">
      <c r="A648" s="209"/>
      <c r="B648" s="278"/>
      <c r="C648" s="280"/>
      <c r="D648" s="280"/>
      <c r="E648" s="280"/>
      <c r="F648" s="487"/>
      <c r="G648" s="266"/>
    </row>
    <row r="649" spans="1:8" ht="15">
      <c r="A649" s="209"/>
      <c r="B649" s="262" t="s">
        <v>16</v>
      </c>
      <c r="C649" s="490"/>
      <c r="D649" s="280"/>
      <c r="E649" s="280"/>
      <c r="F649" s="487"/>
      <c r="G649" s="266"/>
      <c r="H649" s="430">
        <f>SUM(H572:H648)</f>
        <v>0</v>
      </c>
    </row>
    <row r="650" spans="1:7" ht="15">
      <c r="A650" s="209"/>
      <c r="B650" s="252"/>
      <c r="C650" s="490"/>
      <c r="D650" s="280"/>
      <c r="E650" s="280"/>
      <c r="F650" s="487"/>
      <c r="G650" s="259"/>
    </row>
    <row r="651" spans="1:7" ht="15">
      <c r="A651" s="221" t="s">
        <v>1237</v>
      </c>
      <c r="B651" s="262" t="s">
        <v>1595</v>
      </c>
      <c r="C651" s="490"/>
      <c r="D651" s="280"/>
      <c r="E651" s="280"/>
      <c r="F651" s="487"/>
      <c r="G651" s="259"/>
    </row>
    <row r="652" spans="1:7" ht="15">
      <c r="A652" s="221"/>
      <c r="B652" s="262"/>
      <c r="C652" s="490"/>
      <c r="D652" s="280"/>
      <c r="E652" s="280"/>
      <c r="F652" s="487"/>
      <c r="G652" s="259"/>
    </row>
    <row r="653" spans="1:8" ht="15">
      <c r="A653" s="209" t="s">
        <v>1596</v>
      </c>
      <c r="B653" s="260" t="s">
        <v>1597</v>
      </c>
      <c r="C653" s="490" t="s">
        <v>96</v>
      </c>
      <c r="D653" s="280">
        <v>2</v>
      </c>
      <c r="E653" s="280">
        <v>0</v>
      </c>
      <c r="F653" s="487">
        <f>D653-E653</f>
        <v>2</v>
      </c>
      <c r="G653" s="279"/>
      <c r="H653" s="319">
        <f>F653*G653</f>
        <v>0</v>
      </c>
    </row>
    <row r="654" spans="1:7" ht="15">
      <c r="A654" s="209"/>
      <c r="B654" s="260"/>
      <c r="C654" s="490"/>
      <c r="D654" s="280"/>
      <c r="E654" s="280"/>
      <c r="F654" s="487"/>
      <c r="G654" s="266"/>
    </row>
    <row r="655" spans="1:8" ht="28.5">
      <c r="A655" s="209" t="s">
        <v>1598</v>
      </c>
      <c r="B655" s="260" t="s">
        <v>1599</v>
      </c>
      <c r="C655" s="490" t="s">
        <v>96</v>
      </c>
      <c r="D655" s="280">
        <v>28</v>
      </c>
      <c r="E655" s="280">
        <v>28</v>
      </c>
      <c r="F655" s="487">
        <f>D655-E655</f>
        <v>0</v>
      </c>
      <c r="G655" s="279"/>
      <c r="H655" s="319">
        <f>F655*G655</f>
        <v>0</v>
      </c>
    </row>
    <row r="656" spans="1:7" ht="15">
      <c r="A656" s="209"/>
      <c r="B656" s="260"/>
      <c r="C656" s="490"/>
      <c r="D656" s="280"/>
      <c r="E656" s="280"/>
      <c r="F656" s="487"/>
      <c r="G656" s="266"/>
    </row>
    <row r="657" spans="1:8" ht="15">
      <c r="A657" s="209" t="s">
        <v>1600</v>
      </c>
      <c r="B657" s="260" t="s">
        <v>1601</v>
      </c>
      <c r="C657" s="490" t="s">
        <v>304</v>
      </c>
      <c r="D657" s="280">
        <v>2000</v>
      </c>
      <c r="E657" s="280">
        <v>2000</v>
      </c>
      <c r="F657" s="487">
        <f>D657-E657</f>
        <v>0</v>
      </c>
      <c r="G657" s="279"/>
      <c r="H657" s="319">
        <f>F657*G657</f>
        <v>0</v>
      </c>
    </row>
    <row r="658" spans="1:7" ht="15">
      <c r="A658" s="209"/>
      <c r="B658" s="260"/>
      <c r="C658" s="490"/>
      <c r="D658" s="280"/>
      <c r="E658" s="280"/>
      <c r="F658" s="487"/>
      <c r="G658" s="266"/>
    </row>
    <row r="659" spans="1:8" ht="15">
      <c r="A659" s="209" t="s">
        <v>1602</v>
      </c>
      <c r="B659" s="265" t="s">
        <v>1126</v>
      </c>
      <c r="C659" s="490" t="s">
        <v>303</v>
      </c>
      <c r="D659" s="280">
        <v>1</v>
      </c>
      <c r="E659" s="280">
        <v>1</v>
      </c>
      <c r="F659" s="487">
        <f>D659-E659</f>
        <v>0</v>
      </c>
      <c r="G659" s="279"/>
      <c r="H659" s="319">
        <f>F659*G659</f>
        <v>0</v>
      </c>
    </row>
    <row r="660" spans="1:7" ht="15">
      <c r="A660" s="209"/>
      <c r="B660" s="265"/>
      <c r="C660" s="490"/>
      <c r="D660" s="280"/>
      <c r="E660" s="280"/>
      <c r="F660" s="487"/>
      <c r="G660" s="266"/>
    </row>
    <row r="661" spans="1:8" ht="15">
      <c r="A661" s="209"/>
      <c r="B661" s="262" t="s">
        <v>16</v>
      </c>
      <c r="C661" s="490"/>
      <c r="D661" s="280"/>
      <c r="E661" s="280"/>
      <c r="F661" s="487"/>
      <c r="G661" s="266"/>
      <c r="H661" s="430">
        <f>SUM(H653:H659)</f>
        <v>0</v>
      </c>
    </row>
    <row r="662" spans="1:7" ht="15">
      <c r="A662" s="209"/>
      <c r="B662" s="262"/>
      <c r="C662" s="490"/>
      <c r="D662" s="280"/>
      <c r="E662" s="280"/>
      <c r="F662" s="487"/>
      <c r="G662" s="259"/>
    </row>
    <row r="663" spans="1:7" ht="15">
      <c r="A663" s="221" t="s">
        <v>1239</v>
      </c>
      <c r="B663" s="262" t="s">
        <v>1603</v>
      </c>
      <c r="C663" s="490"/>
      <c r="D663" s="280"/>
      <c r="E663" s="280"/>
      <c r="F663" s="487"/>
      <c r="G663" s="259"/>
    </row>
    <row r="664" spans="1:7" ht="15">
      <c r="A664" s="221"/>
      <c r="B664" s="262"/>
      <c r="C664" s="490"/>
      <c r="D664" s="280"/>
      <c r="E664" s="280"/>
      <c r="F664" s="487"/>
      <c r="G664" s="259"/>
    </row>
    <row r="665" spans="1:8" ht="15">
      <c r="A665" s="242" t="s">
        <v>1604</v>
      </c>
      <c r="B665" s="260" t="s">
        <v>1605</v>
      </c>
      <c r="C665" s="490" t="s">
        <v>304</v>
      </c>
      <c r="D665" s="280">
        <f>550+495</f>
        <v>1045</v>
      </c>
      <c r="E665" s="280">
        <v>495</v>
      </c>
      <c r="F665" s="487">
        <f>D665-E665</f>
        <v>550</v>
      </c>
      <c r="G665" s="279"/>
      <c r="H665" s="328">
        <f>F665*G665</f>
        <v>0</v>
      </c>
    </row>
    <row r="666" spans="1:8" ht="15">
      <c r="A666" s="242"/>
      <c r="B666" s="260"/>
      <c r="C666" s="490"/>
      <c r="D666" s="280"/>
      <c r="E666" s="280"/>
      <c r="F666" s="487"/>
      <c r="G666" s="266"/>
      <c r="H666" s="328"/>
    </row>
    <row r="667" spans="1:8" ht="28.5">
      <c r="A667" s="242" t="s">
        <v>1606</v>
      </c>
      <c r="B667" s="260" t="s">
        <v>1607</v>
      </c>
      <c r="C667" s="490" t="s">
        <v>96</v>
      </c>
      <c r="D667" s="280">
        <v>200</v>
      </c>
      <c r="E667" s="280">
        <v>0</v>
      </c>
      <c r="F667" s="487">
        <f>D667-E667</f>
        <v>200</v>
      </c>
      <c r="G667" s="279"/>
      <c r="H667" s="328">
        <f>F667*G667</f>
        <v>0</v>
      </c>
    </row>
    <row r="668" spans="1:8" ht="15">
      <c r="A668" s="242"/>
      <c r="B668" s="260"/>
      <c r="C668" s="490"/>
      <c r="D668" s="280"/>
      <c r="E668" s="280"/>
      <c r="F668" s="487"/>
      <c r="G668" s="266"/>
      <c r="H668" s="328"/>
    </row>
    <row r="669" spans="1:8" ht="28.5">
      <c r="A669" s="242" t="s">
        <v>1608</v>
      </c>
      <c r="B669" s="260" t="s">
        <v>1609</v>
      </c>
      <c r="C669" s="490" t="s">
        <v>96</v>
      </c>
      <c r="D669" s="280">
        <v>710</v>
      </c>
      <c r="E669" s="280">
        <v>0</v>
      </c>
      <c r="F669" s="487">
        <f>D669-E669</f>
        <v>710</v>
      </c>
      <c r="G669" s="279"/>
      <c r="H669" s="328">
        <f>F669*G669</f>
        <v>0</v>
      </c>
    </row>
    <row r="670" spans="1:8" ht="15">
      <c r="A670" s="242"/>
      <c r="B670" s="260"/>
      <c r="C670" s="490"/>
      <c r="D670" s="280"/>
      <c r="E670" s="280"/>
      <c r="F670" s="487"/>
      <c r="G670" s="266"/>
      <c r="H670" s="328"/>
    </row>
    <row r="671" spans="1:8" ht="15">
      <c r="A671" s="242" t="s">
        <v>1610</v>
      </c>
      <c r="B671" s="260" t="s">
        <v>1611</v>
      </c>
      <c r="C671" s="490" t="s">
        <v>96</v>
      </c>
      <c r="D671" s="280">
        <v>13</v>
      </c>
      <c r="E671" s="280">
        <v>0</v>
      </c>
      <c r="F671" s="487">
        <f>D671-E671</f>
        <v>13</v>
      </c>
      <c r="G671" s="279"/>
      <c r="H671" s="328">
        <f>F671*G671</f>
        <v>0</v>
      </c>
    </row>
    <row r="672" spans="1:8" ht="15">
      <c r="A672" s="242"/>
      <c r="B672" s="260"/>
      <c r="C672" s="490"/>
      <c r="D672" s="280"/>
      <c r="E672" s="280"/>
      <c r="F672" s="487"/>
      <c r="G672" s="266"/>
      <c r="H672" s="328"/>
    </row>
    <row r="673" spans="1:8" ht="15">
      <c r="A673" s="242" t="s">
        <v>1612</v>
      </c>
      <c r="B673" s="260" t="s">
        <v>1613</v>
      </c>
      <c r="C673" s="490" t="s">
        <v>304</v>
      </c>
      <c r="D673" s="280">
        <f>470+508</f>
        <v>978</v>
      </c>
      <c r="E673" s="280">
        <v>508</v>
      </c>
      <c r="F673" s="487">
        <f>D673-E673</f>
        <v>470</v>
      </c>
      <c r="G673" s="279"/>
      <c r="H673" s="328">
        <f>F673*G673</f>
        <v>0</v>
      </c>
    </row>
    <row r="674" spans="1:8" ht="15">
      <c r="A674" s="242"/>
      <c r="B674" s="260"/>
      <c r="C674" s="490"/>
      <c r="D674" s="280"/>
      <c r="E674" s="280"/>
      <c r="F674" s="487"/>
      <c r="G674" s="266"/>
      <c r="H674" s="328"/>
    </row>
    <row r="675" spans="1:8" ht="28.5">
      <c r="A675" s="242" t="s">
        <v>1614</v>
      </c>
      <c r="B675" s="260" t="s">
        <v>1615</v>
      </c>
      <c r="C675" s="490" t="s">
        <v>96</v>
      </c>
      <c r="D675" s="280">
        <v>30</v>
      </c>
      <c r="E675" s="280">
        <v>0</v>
      </c>
      <c r="F675" s="487">
        <f>D675-E675</f>
        <v>30</v>
      </c>
      <c r="G675" s="279"/>
      <c r="H675" s="328">
        <f>F675*G675</f>
        <v>0</v>
      </c>
    </row>
    <row r="676" spans="1:8" ht="15">
      <c r="A676" s="242"/>
      <c r="B676" s="260"/>
      <c r="C676" s="490"/>
      <c r="D676" s="280"/>
      <c r="E676" s="280"/>
      <c r="F676" s="487"/>
      <c r="G676" s="266"/>
      <c r="H676" s="328"/>
    </row>
    <row r="677" spans="1:8" ht="28.5">
      <c r="A677" s="242" t="s">
        <v>1616</v>
      </c>
      <c r="B677" s="260" t="s">
        <v>1617</v>
      </c>
      <c r="C677" s="490" t="s">
        <v>96</v>
      </c>
      <c r="D677" s="280">
        <v>6</v>
      </c>
      <c r="E677" s="280">
        <v>6</v>
      </c>
      <c r="F677" s="487">
        <f>D677-E677</f>
        <v>0</v>
      </c>
      <c r="G677" s="279"/>
      <c r="H677" s="328">
        <f>F677*G677</f>
        <v>0</v>
      </c>
    </row>
    <row r="678" spans="1:8" ht="15">
      <c r="A678" s="242"/>
      <c r="B678" s="260"/>
      <c r="C678" s="490"/>
      <c r="D678" s="280"/>
      <c r="E678" s="280"/>
      <c r="F678" s="487"/>
      <c r="G678" s="266"/>
      <c r="H678" s="328"/>
    </row>
    <row r="679" spans="1:8" ht="15">
      <c r="A679" s="242" t="s">
        <v>1618</v>
      </c>
      <c r="B679" s="260" t="s">
        <v>1619</v>
      </c>
      <c r="C679" s="490" t="s">
        <v>96</v>
      </c>
      <c r="D679" s="280">
        <f>250+24</f>
        <v>274</v>
      </c>
      <c r="E679" s="280">
        <v>24</v>
      </c>
      <c r="F679" s="487">
        <f>D679-E679</f>
        <v>250</v>
      </c>
      <c r="G679" s="279"/>
      <c r="H679" s="328">
        <f>F679*G679</f>
        <v>0</v>
      </c>
    </row>
    <row r="680" spans="1:8" ht="15">
      <c r="A680" s="242"/>
      <c r="B680" s="260"/>
      <c r="C680" s="490"/>
      <c r="D680" s="280"/>
      <c r="E680" s="280"/>
      <c r="F680" s="487"/>
      <c r="G680" s="266"/>
      <c r="H680" s="328"/>
    </row>
    <row r="681" spans="1:8" ht="15">
      <c r="A681" s="242" t="s">
        <v>1620</v>
      </c>
      <c r="B681" s="260" t="s">
        <v>1621</v>
      </c>
      <c r="C681" s="490" t="s">
        <v>96</v>
      </c>
      <c r="D681" s="280">
        <v>1</v>
      </c>
      <c r="E681" s="280">
        <v>0</v>
      </c>
      <c r="F681" s="487">
        <f>D681-E681</f>
        <v>1</v>
      </c>
      <c r="G681" s="279"/>
      <c r="H681" s="328">
        <f>F681*G681</f>
        <v>0</v>
      </c>
    </row>
    <row r="682" spans="1:8" ht="15">
      <c r="A682" s="242"/>
      <c r="B682" s="260"/>
      <c r="C682" s="490"/>
      <c r="D682" s="280"/>
      <c r="E682" s="280"/>
      <c r="F682" s="487"/>
      <c r="G682" s="266"/>
      <c r="H682" s="328"/>
    </row>
    <row r="683" spans="1:8" ht="15">
      <c r="A683" s="242" t="s">
        <v>1622</v>
      </c>
      <c r="B683" s="265" t="s">
        <v>1126</v>
      </c>
      <c r="C683" s="490" t="s">
        <v>303</v>
      </c>
      <c r="D683" s="280">
        <v>1</v>
      </c>
      <c r="E683" s="280">
        <v>1</v>
      </c>
      <c r="F683" s="487">
        <v>1</v>
      </c>
      <c r="G683" s="279"/>
      <c r="H683" s="328">
        <f>F683*G683</f>
        <v>0</v>
      </c>
    </row>
    <row r="684" spans="1:9" s="469" customFormat="1" ht="15">
      <c r="A684" s="573"/>
      <c r="B684" s="580"/>
      <c r="C684" s="575"/>
      <c r="D684" s="436"/>
      <c r="E684" s="576"/>
      <c r="F684" s="577"/>
      <c r="G684" s="579"/>
      <c r="H684" s="328"/>
      <c r="I684" s="470"/>
    </row>
    <row r="685" spans="1:9" s="469" customFormat="1" ht="15">
      <c r="A685" s="474" t="s">
        <v>3608</v>
      </c>
      <c r="B685" s="281" t="s">
        <v>3609</v>
      </c>
      <c r="C685" s="581" t="s">
        <v>1055</v>
      </c>
      <c r="D685" s="581">
        <v>24</v>
      </c>
      <c r="E685" s="582">
        <v>24</v>
      </c>
      <c r="F685" s="577">
        <f>D685-E685</f>
        <v>0</v>
      </c>
      <c r="G685" s="578"/>
      <c r="H685" s="328">
        <f>F685*G685</f>
        <v>0</v>
      </c>
      <c r="I685" s="470"/>
    </row>
    <row r="686" spans="1:9" s="469" customFormat="1" ht="15">
      <c r="A686" s="474"/>
      <c r="B686" s="281"/>
      <c r="C686" s="581"/>
      <c r="D686" s="581"/>
      <c r="E686" s="582"/>
      <c r="F686" s="577"/>
      <c r="G686" s="579"/>
      <c r="H686" s="328"/>
      <c r="I686" s="470"/>
    </row>
    <row r="687" spans="1:8" ht="15">
      <c r="A687" s="209"/>
      <c r="B687" s="262" t="s">
        <v>16</v>
      </c>
      <c r="C687" s="490"/>
      <c r="D687" s="280"/>
      <c r="E687" s="280"/>
      <c r="F687" s="487"/>
      <c r="G687" s="266"/>
      <c r="H687" s="430">
        <f>SUM(H665:H686)</f>
        <v>0</v>
      </c>
    </row>
    <row r="688" spans="1:7" ht="15">
      <c r="A688" s="209"/>
      <c r="B688" s="262"/>
      <c r="C688" s="490"/>
      <c r="D688" s="280"/>
      <c r="E688" s="280"/>
      <c r="F688" s="487"/>
      <c r="G688" s="259"/>
    </row>
    <row r="689" spans="1:7" ht="15">
      <c r="A689" s="221" t="s">
        <v>1241</v>
      </c>
      <c r="B689" s="262" t="s">
        <v>1623</v>
      </c>
      <c r="C689" s="490"/>
      <c r="D689" s="280"/>
      <c r="E689" s="280"/>
      <c r="F689" s="487"/>
      <c r="G689" s="259"/>
    </row>
    <row r="690" spans="1:7" ht="15">
      <c r="A690" s="221"/>
      <c r="B690" s="262"/>
      <c r="C690" s="490"/>
      <c r="D690" s="280"/>
      <c r="E690" s="280"/>
      <c r="F690" s="487"/>
      <c r="G690" s="259"/>
    </row>
    <row r="691" spans="1:8" ht="28.5">
      <c r="A691" s="209" t="s">
        <v>1624</v>
      </c>
      <c r="B691" s="260" t="s">
        <v>1625</v>
      </c>
      <c r="C691" s="490" t="s">
        <v>96</v>
      </c>
      <c r="D691" s="280">
        <v>1</v>
      </c>
      <c r="E691" s="280">
        <v>0</v>
      </c>
      <c r="F691" s="487">
        <f>D691-E691</f>
        <v>1</v>
      </c>
      <c r="G691" s="279"/>
      <c r="H691" s="319">
        <f>F691*G691</f>
        <v>0</v>
      </c>
    </row>
    <row r="692" spans="1:7" ht="15">
      <c r="A692" s="209"/>
      <c r="B692" s="260"/>
      <c r="C692" s="490"/>
      <c r="D692" s="280"/>
      <c r="E692" s="280"/>
      <c r="F692" s="487"/>
      <c r="G692" s="266"/>
    </row>
    <row r="693" spans="1:8" ht="15">
      <c r="A693" s="209"/>
      <c r="B693" s="262" t="s">
        <v>16</v>
      </c>
      <c r="C693" s="490"/>
      <c r="D693" s="280"/>
      <c r="E693" s="280"/>
      <c r="F693" s="487"/>
      <c r="G693" s="266"/>
      <c r="H693" s="430">
        <f>SUM(H691:H691)</f>
        <v>0</v>
      </c>
    </row>
    <row r="694" spans="1:7" ht="15">
      <c r="A694" s="209"/>
      <c r="B694" s="262"/>
      <c r="C694" s="490"/>
      <c r="D694" s="280"/>
      <c r="E694" s="280"/>
      <c r="F694" s="487"/>
      <c r="G694" s="259"/>
    </row>
    <row r="695" spans="1:7" ht="15">
      <c r="A695" s="221" t="s">
        <v>1243</v>
      </c>
      <c r="B695" s="262" t="s">
        <v>1626</v>
      </c>
      <c r="C695" s="490"/>
      <c r="D695" s="280"/>
      <c r="E695" s="280"/>
      <c r="F695" s="487"/>
      <c r="G695" s="259"/>
    </row>
    <row r="696" spans="1:7" ht="15">
      <c r="A696" s="221"/>
      <c r="B696" s="262"/>
      <c r="C696" s="490"/>
      <c r="D696" s="280"/>
      <c r="E696" s="280"/>
      <c r="F696" s="487"/>
      <c r="G696" s="259"/>
    </row>
    <row r="697" spans="1:8" ht="28.5">
      <c r="A697" s="242" t="s">
        <v>1627</v>
      </c>
      <c r="B697" s="260" t="s">
        <v>1135</v>
      </c>
      <c r="C697" s="490" t="s">
        <v>96</v>
      </c>
      <c r="D697" s="280">
        <v>1</v>
      </c>
      <c r="E697" s="280">
        <v>0</v>
      </c>
      <c r="F697" s="487">
        <f>D697-E697</f>
        <v>1</v>
      </c>
      <c r="G697" s="279"/>
      <c r="H697" s="319">
        <f>F697*G697</f>
        <v>0</v>
      </c>
    </row>
    <row r="698" spans="1:7" ht="15">
      <c r="A698" s="242"/>
      <c r="B698" s="260"/>
      <c r="C698" s="490"/>
      <c r="D698" s="280"/>
      <c r="E698" s="280"/>
      <c r="F698" s="487"/>
      <c r="G698" s="266"/>
    </row>
    <row r="699" spans="1:8" ht="42.75">
      <c r="A699" s="242" t="s">
        <v>1628</v>
      </c>
      <c r="B699" s="260" t="s">
        <v>1629</v>
      </c>
      <c r="C699" s="490" t="s">
        <v>96</v>
      </c>
      <c r="D699" s="280">
        <v>1</v>
      </c>
      <c r="E699" s="280">
        <v>0</v>
      </c>
      <c r="F699" s="487">
        <f>D699-E699</f>
        <v>1</v>
      </c>
      <c r="G699" s="279"/>
      <c r="H699" s="319">
        <f>F699*G699</f>
        <v>0</v>
      </c>
    </row>
    <row r="700" spans="1:7" ht="15">
      <c r="A700" s="242"/>
      <c r="B700" s="260"/>
      <c r="C700" s="490"/>
      <c r="D700" s="280"/>
      <c r="E700" s="280"/>
      <c r="F700" s="487"/>
      <c r="G700" s="266"/>
    </row>
    <row r="701" spans="1:8" ht="15">
      <c r="A701" s="242" t="s">
        <v>1630</v>
      </c>
      <c r="B701" s="260" t="s">
        <v>1138</v>
      </c>
      <c r="C701" s="490" t="s">
        <v>1055</v>
      </c>
      <c r="D701" s="280">
        <v>1</v>
      </c>
      <c r="E701" s="280">
        <v>0</v>
      </c>
      <c r="F701" s="487">
        <f>D701-E701</f>
        <v>1</v>
      </c>
      <c r="G701" s="279"/>
      <c r="H701" s="319">
        <f>F701*G701</f>
        <v>0</v>
      </c>
    </row>
    <row r="702" spans="1:7" ht="15">
      <c r="A702" s="242"/>
      <c r="B702" s="260"/>
      <c r="C702" s="490"/>
      <c r="D702" s="280"/>
      <c r="E702" s="280"/>
      <c r="F702" s="487"/>
      <c r="G702" s="266"/>
    </row>
    <row r="703" spans="1:8" ht="57">
      <c r="A703" s="242" t="s">
        <v>1631</v>
      </c>
      <c r="B703" s="260" t="s">
        <v>1632</v>
      </c>
      <c r="C703" s="490" t="s">
        <v>303</v>
      </c>
      <c r="D703" s="280">
        <v>1</v>
      </c>
      <c r="E703" s="280">
        <v>1</v>
      </c>
      <c r="F703" s="487">
        <v>1</v>
      </c>
      <c r="G703" s="279"/>
      <c r="H703" s="319">
        <f>F703*G703</f>
        <v>0</v>
      </c>
    </row>
    <row r="704" spans="1:7" ht="15">
      <c r="A704" s="209"/>
      <c r="B704" s="260"/>
      <c r="C704" s="490"/>
      <c r="D704" s="280"/>
      <c r="E704" s="280"/>
      <c r="F704" s="487"/>
      <c r="G704" s="279"/>
    </row>
    <row r="705" spans="1:8" ht="15">
      <c r="A705" s="242" t="s">
        <v>1633</v>
      </c>
      <c r="B705" s="260" t="s">
        <v>1634</v>
      </c>
      <c r="C705" s="490" t="s">
        <v>303</v>
      </c>
      <c r="D705" s="280">
        <v>1</v>
      </c>
      <c r="E705" s="280">
        <v>0</v>
      </c>
      <c r="F705" s="487">
        <f>D705-E705</f>
        <v>1</v>
      </c>
      <c r="G705" s="279"/>
      <c r="H705" s="319">
        <f>F705*G705</f>
        <v>0</v>
      </c>
    </row>
    <row r="706" spans="1:7" ht="15">
      <c r="A706" s="209"/>
      <c r="B706" s="260"/>
      <c r="C706" s="490"/>
      <c r="D706" s="280"/>
      <c r="E706" s="280"/>
      <c r="F706" s="487"/>
      <c r="G706" s="266"/>
    </row>
    <row r="707" spans="1:8" ht="15">
      <c r="A707" s="209"/>
      <c r="B707" s="262" t="s">
        <v>16</v>
      </c>
      <c r="C707" s="280"/>
      <c r="D707" s="280"/>
      <c r="E707" s="280"/>
      <c r="F707" s="487"/>
      <c r="G707" s="266"/>
      <c r="H707" s="430">
        <f>SUM(H697:H706)</f>
        <v>0</v>
      </c>
    </row>
    <row r="708" spans="1:7" ht="15">
      <c r="A708" s="209"/>
      <c r="B708" s="262"/>
      <c r="C708" s="280"/>
      <c r="D708" s="280"/>
      <c r="E708" s="280"/>
      <c r="F708" s="487"/>
      <c r="G708" s="266"/>
    </row>
    <row r="709" spans="1:7" ht="15">
      <c r="A709" s="282" t="s">
        <v>1244</v>
      </c>
      <c r="B709" s="262" t="s">
        <v>1635</v>
      </c>
      <c r="C709" s="490"/>
      <c r="D709" s="280"/>
      <c r="E709" s="280"/>
      <c r="F709" s="487"/>
      <c r="G709" s="259"/>
    </row>
    <row r="710" spans="1:7" ht="15">
      <c r="A710" s="282"/>
      <c r="B710" s="262"/>
      <c r="C710" s="490"/>
      <c r="D710" s="280"/>
      <c r="E710" s="280"/>
      <c r="F710" s="487"/>
      <c r="G710" s="259"/>
    </row>
    <row r="711" spans="1:8" ht="28.5">
      <c r="A711" s="242" t="s">
        <v>1636</v>
      </c>
      <c r="B711" s="260" t="s">
        <v>1637</v>
      </c>
      <c r="C711" s="490" t="s">
        <v>96</v>
      </c>
      <c r="D711" s="280">
        <v>7</v>
      </c>
      <c r="E711" s="280">
        <v>0</v>
      </c>
      <c r="F711" s="487">
        <f>D711-E711</f>
        <v>7</v>
      </c>
      <c r="G711" s="279"/>
      <c r="H711" s="319">
        <f>F711*G711</f>
        <v>0</v>
      </c>
    </row>
    <row r="712" spans="1:7" ht="15">
      <c r="A712" s="242"/>
      <c r="B712" s="260"/>
      <c r="C712" s="490"/>
      <c r="D712" s="280"/>
      <c r="E712" s="280"/>
      <c r="F712" s="487"/>
      <c r="G712" s="266"/>
    </row>
    <row r="713" spans="1:8" ht="57">
      <c r="A713" s="242" t="s">
        <v>1638</v>
      </c>
      <c r="B713" s="260" t="s">
        <v>1639</v>
      </c>
      <c r="C713" s="490" t="s">
        <v>96</v>
      </c>
      <c r="D713" s="280">
        <v>7</v>
      </c>
      <c r="E713" s="280">
        <v>0</v>
      </c>
      <c r="F713" s="487">
        <f>D713-E713</f>
        <v>7</v>
      </c>
      <c r="G713" s="279"/>
      <c r="H713" s="319">
        <f>F713*G713</f>
        <v>0</v>
      </c>
    </row>
    <row r="714" spans="1:7" ht="15">
      <c r="A714" s="242"/>
      <c r="B714" s="260"/>
      <c r="C714" s="490"/>
      <c r="D714" s="280"/>
      <c r="E714" s="280"/>
      <c r="F714" s="487"/>
      <c r="G714" s="266"/>
    </row>
    <row r="715" spans="1:8" ht="73.5" customHeight="1">
      <c r="A715" s="242" t="s">
        <v>1640</v>
      </c>
      <c r="B715" s="260" t="s">
        <v>1641</v>
      </c>
      <c r="C715" s="490" t="s">
        <v>96</v>
      </c>
      <c r="D715" s="280">
        <v>7</v>
      </c>
      <c r="E715" s="280">
        <v>0</v>
      </c>
      <c r="F715" s="487">
        <f>D715-E715</f>
        <v>7</v>
      </c>
      <c r="G715" s="279"/>
      <c r="H715" s="319">
        <f>F715*G715</f>
        <v>0</v>
      </c>
    </row>
    <row r="716" spans="1:7" ht="15">
      <c r="A716" s="242"/>
      <c r="B716" s="260"/>
      <c r="C716" s="490"/>
      <c r="D716" s="280"/>
      <c r="E716" s="280"/>
      <c r="F716" s="487"/>
      <c r="G716" s="266"/>
    </row>
    <row r="717" spans="1:8" ht="28.5">
      <c r="A717" s="242" t="s">
        <v>1642</v>
      </c>
      <c r="B717" s="260" t="s">
        <v>1643</v>
      </c>
      <c r="C717" s="490" t="s">
        <v>96</v>
      </c>
      <c r="D717" s="280">
        <v>7</v>
      </c>
      <c r="E717" s="280">
        <v>0</v>
      </c>
      <c r="F717" s="487">
        <f>D717-E717</f>
        <v>7</v>
      </c>
      <c r="G717" s="279"/>
      <c r="H717" s="319">
        <f>F717*G717</f>
        <v>0</v>
      </c>
    </row>
    <row r="718" spans="1:7" ht="15">
      <c r="A718" s="242"/>
      <c r="B718" s="260"/>
      <c r="C718" s="490"/>
      <c r="D718" s="280"/>
      <c r="E718" s="280"/>
      <c r="F718" s="487"/>
      <c r="G718" s="266"/>
    </row>
    <row r="719" spans="1:8" ht="43.5" customHeight="1">
      <c r="A719" s="242" t="s">
        <v>1644</v>
      </c>
      <c r="B719" s="260" t="s">
        <v>1645</v>
      </c>
      <c r="C719" s="490" t="s">
        <v>96</v>
      </c>
      <c r="D719" s="280">
        <v>7</v>
      </c>
      <c r="E719" s="280">
        <v>0</v>
      </c>
      <c r="F719" s="487">
        <f>D719-E719</f>
        <v>7</v>
      </c>
      <c r="G719" s="279"/>
      <c r="H719" s="319">
        <f>F719*G719</f>
        <v>0</v>
      </c>
    </row>
    <row r="720" spans="1:7" ht="15">
      <c r="A720" s="242"/>
      <c r="B720" s="260"/>
      <c r="C720" s="490"/>
      <c r="D720" s="280"/>
      <c r="E720" s="280"/>
      <c r="F720" s="487"/>
      <c r="G720" s="266"/>
    </row>
    <row r="721" spans="1:8" ht="60" customHeight="1">
      <c r="A721" s="242" t="s">
        <v>1646</v>
      </c>
      <c r="B721" s="260" t="s">
        <v>1647</v>
      </c>
      <c r="C721" s="490" t="s">
        <v>96</v>
      </c>
      <c r="D721" s="280">
        <v>1</v>
      </c>
      <c r="E721" s="280">
        <v>0</v>
      </c>
      <c r="F721" s="487">
        <f>D721-E721</f>
        <v>1</v>
      </c>
      <c r="G721" s="279"/>
      <c r="H721" s="319">
        <f>F721*G721</f>
        <v>0</v>
      </c>
    </row>
    <row r="722" spans="1:7" ht="15">
      <c r="A722" s="242"/>
      <c r="B722" s="260"/>
      <c r="C722" s="490"/>
      <c r="D722" s="280"/>
      <c r="E722" s="280"/>
      <c r="F722" s="487"/>
      <c r="G722" s="266"/>
    </row>
    <row r="723" spans="1:8" ht="29.25" customHeight="1">
      <c r="A723" s="242" t="s">
        <v>1648</v>
      </c>
      <c r="B723" s="260" t="s">
        <v>1649</v>
      </c>
      <c r="C723" s="490" t="s">
        <v>304</v>
      </c>
      <c r="D723" s="280">
        <v>500</v>
      </c>
      <c r="E723" s="280">
        <v>500</v>
      </c>
      <c r="F723" s="487">
        <f>D723-E723</f>
        <v>0</v>
      </c>
      <c r="G723" s="279"/>
      <c r="H723" s="319">
        <f>F723*G723</f>
        <v>0</v>
      </c>
    </row>
    <row r="724" spans="1:7" ht="15">
      <c r="A724" s="242"/>
      <c r="B724" s="260"/>
      <c r="C724" s="490"/>
      <c r="D724" s="280"/>
      <c r="E724" s="280"/>
      <c r="F724" s="487"/>
      <c r="G724" s="266"/>
    </row>
    <row r="725" spans="1:8" ht="29.25" customHeight="1">
      <c r="A725" s="242" t="s">
        <v>1650</v>
      </c>
      <c r="B725" s="260" t="s">
        <v>1651</v>
      </c>
      <c r="C725" s="490" t="s">
        <v>304</v>
      </c>
      <c r="D725" s="280">
        <v>400</v>
      </c>
      <c r="E725" s="280">
        <v>400</v>
      </c>
      <c r="F725" s="487">
        <f>D725-E725</f>
        <v>0</v>
      </c>
      <c r="G725" s="279"/>
      <c r="H725" s="319">
        <f>F725*G725</f>
        <v>0</v>
      </c>
    </row>
    <row r="726" spans="1:7" ht="15">
      <c r="A726" s="242"/>
      <c r="B726" s="260"/>
      <c r="C726" s="490"/>
      <c r="D726" s="280"/>
      <c r="E726" s="280"/>
      <c r="F726" s="487"/>
      <c r="G726" s="266"/>
    </row>
    <row r="727" spans="1:8" ht="43.5" customHeight="1">
      <c r="A727" s="242" t="s">
        <v>1652</v>
      </c>
      <c r="B727" s="260" t="s">
        <v>1653</v>
      </c>
      <c r="C727" s="490" t="s">
        <v>304</v>
      </c>
      <c r="D727" s="280">
        <v>200</v>
      </c>
      <c r="E727" s="280">
        <v>100</v>
      </c>
      <c r="F727" s="487">
        <f>D727-E727</f>
        <v>100</v>
      </c>
      <c r="G727" s="279"/>
      <c r="H727" s="319">
        <f>F727*G727</f>
        <v>0</v>
      </c>
    </row>
    <row r="728" spans="1:7" ht="15">
      <c r="A728" s="242"/>
      <c r="B728" s="260"/>
      <c r="C728" s="490"/>
      <c r="D728" s="280"/>
      <c r="E728" s="280"/>
      <c r="F728" s="487"/>
      <c r="G728" s="266"/>
    </row>
    <row r="729" spans="1:8" ht="29.25" customHeight="1">
      <c r="A729" s="242" t="s">
        <v>1654</v>
      </c>
      <c r="B729" s="260" t="s">
        <v>1655</v>
      </c>
      <c r="C729" s="490" t="s">
        <v>96</v>
      </c>
      <c r="D729" s="280">
        <v>1</v>
      </c>
      <c r="E729" s="280">
        <v>0</v>
      </c>
      <c r="F729" s="487">
        <f>D729-E729</f>
        <v>1</v>
      </c>
      <c r="G729" s="279"/>
      <c r="H729" s="328">
        <f>F729*G729</f>
        <v>0</v>
      </c>
    </row>
    <row r="730" spans="1:9" s="469" customFormat="1" ht="15">
      <c r="A730" s="573"/>
      <c r="B730" s="580"/>
      <c r="C730" s="575"/>
      <c r="D730" s="436"/>
      <c r="E730" s="576"/>
      <c r="F730" s="577"/>
      <c r="G730" s="579"/>
      <c r="H730" s="328"/>
      <c r="I730" s="470"/>
    </row>
    <row r="731" spans="1:9" s="469" customFormat="1" ht="43.5">
      <c r="A731" s="474" t="s">
        <v>3631</v>
      </c>
      <c r="B731" s="281" t="s">
        <v>3632</v>
      </c>
      <c r="C731" s="581" t="s">
        <v>96</v>
      </c>
      <c r="D731" s="581">
        <v>1</v>
      </c>
      <c r="E731" s="582">
        <v>1</v>
      </c>
      <c r="F731" s="577">
        <f>D731-E731</f>
        <v>0</v>
      </c>
      <c r="G731" s="578"/>
      <c r="H731" s="328">
        <f>F731*G731</f>
        <v>0</v>
      </c>
      <c r="I731" s="470"/>
    </row>
    <row r="732" spans="1:9" s="469" customFormat="1" ht="15">
      <c r="A732" s="474"/>
      <c r="B732" s="281"/>
      <c r="C732" s="581"/>
      <c r="D732" s="581"/>
      <c r="E732" s="582"/>
      <c r="F732" s="577"/>
      <c r="G732" s="579"/>
      <c r="H732" s="328"/>
      <c r="I732" s="470"/>
    </row>
    <row r="733" spans="1:7" ht="15">
      <c r="A733" s="242"/>
      <c r="B733" s="260"/>
      <c r="C733" s="490"/>
      <c r="D733" s="280"/>
      <c r="E733" s="280"/>
      <c r="F733" s="487"/>
      <c r="G733" s="266"/>
    </row>
    <row r="734" spans="1:8" ht="15">
      <c r="A734" s="242"/>
      <c r="B734" s="262" t="s">
        <v>16</v>
      </c>
      <c r="C734" s="280"/>
      <c r="D734" s="280"/>
      <c r="E734" s="280"/>
      <c r="F734" s="487"/>
      <c r="G734" s="266"/>
      <c r="H734" s="430">
        <f>SUM(H711:H729)</f>
        <v>0</v>
      </c>
    </row>
    <row r="735" spans="1:8" ht="15">
      <c r="A735" s="242"/>
      <c r="B735" s="262"/>
      <c r="C735" s="280"/>
      <c r="D735" s="280"/>
      <c r="E735" s="280"/>
      <c r="F735" s="487"/>
      <c r="G735" s="266"/>
      <c r="H735" s="492"/>
    </row>
    <row r="736" spans="1:9" s="469" customFormat="1" ht="45">
      <c r="A736" s="471" t="s">
        <v>3554</v>
      </c>
      <c r="B736" s="472" t="s">
        <v>3610</v>
      </c>
      <c r="C736" s="473"/>
      <c r="D736" s="473"/>
      <c r="E736" s="475"/>
      <c r="F736" s="475"/>
      <c r="G736" s="476"/>
      <c r="H736" s="478"/>
      <c r="I736" s="470"/>
    </row>
    <row r="737" spans="1:9" s="469" customFormat="1" ht="57.75">
      <c r="A737" s="474"/>
      <c r="B737" s="281" t="s">
        <v>1278</v>
      </c>
      <c r="C737" s="473" t="s">
        <v>96</v>
      </c>
      <c r="D737" s="473">
        <v>1</v>
      </c>
      <c r="E737" s="475"/>
      <c r="F737" s="475"/>
      <c r="G737" s="476"/>
      <c r="H737" s="478"/>
      <c r="I737" s="470"/>
    </row>
    <row r="738" spans="1:9" s="469" customFormat="1" ht="15">
      <c r="A738" s="474"/>
      <c r="B738" s="281" t="s">
        <v>1279</v>
      </c>
      <c r="C738" s="473" t="s">
        <v>96</v>
      </c>
      <c r="D738" s="473">
        <v>1</v>
      </c>
      <c r="E738" s="475"/>
      <c r="F738" s="475"/>
      <c r="G738" s="476"/>
      <c r="H738" s="478"/>
      <c r="I738" s="470"/>
    </row>
    <row r="739" spans="1:9" s="469" customFormat="1" ht="15">
      <c r="A739" s="474"/>
      <c r="B739" s="281" t="s">
        <v>3611</v>
      </c>
      <c r="C739" s="473" t="s">
        <v>96</v>
      </c>
      <c r="D739" s="473">
        <v>10</v>
      </c>
      <c r="E739" s="475"/>
      <c r="F739" s="475"/>
      <c r="G739" s="476"/>
      <c r="H739" s="478"/>
      <c r="I739" s="470"/>
    </row>
    <row r="740" spans="1:9" s="469" customFormat="1" ht="15">
      <c r="A740" s="474"/>
      <c r="B740" s="281" t="s">
        <v>1260</v>
      </c>
      <c r="C740" s="473" t="s">
        <v>96</v>
      </c>
      <c r="D740" s="473">
        <v>5</v>
      </c>
      <c r="E740" s="475"/>
      <c r="F740" s="475"/>
      <c r="G740" s="476"/>
      <c r="H740" s="478"/>
      <c r="I740" s="470"/>
    </row>
    <row r="741" spans="1:9" s="469" customFormat="1" ht="15">
      <c r="A741" s="474"/>
      <c r="B741" s="281" t="s">
        <v>1261</v>
      </c>
      <c r="C741" s="473" t="s">
        <v>96</v>
      </c>
      <c r="D741" s="473">
        <v>1</v>
      </c>
      <c r="E741" s="475"/>
      <c r="F741" s="475"/>
      <c r="G741" s="476"/>
      <c r="H741" s="478"/>
      <c r="I741" s="470"/>
    </row>
    <row r="742" spans="1:9" s="469" customFormat="1" ht="29.25">
      <c r="A742" s="474"/>
      <c r="B742" s="281" t="s">
        <v>3612</v>
      </c>
      <c r="C742" s="473" t="s">
        <v>96</v>
      </c>
      <c r="D742" s="473">
        <v>1</v>
      </c>
      <c r="E742" s="475"/>
      <c r="F742" s="475"/>
      <c r="G742" s="476"/>
      <c r="H742" s="478"/>
      <c r="I742" s="470"/>
    </row>
    <row r="743" spans="1:9" s="469" customFormat="1" ht="15">
      <c r="A743" s="474"/>
      <c r="B743" s="281" t="s">
        <v>3613</v>
      </c>
      <c r="C743" s="473" t="s">
        <v>96</v>
      </c>
      <c r="D743" s="473">
        <v>9</v>
      </c>
      <c r="E743" s="475"/>
      <c r="F743" s="475"/>
      <c r="G743" s="476"/>
      <c r="H743" s="478"/>
      <c r="I743" s="470"/>
    </row>
    <row r="744" spans="1:9" s="469" customFormat="1" ht="15">
      <c r="A744" s="474"/>
      <c r="B744" s="281" t="s">
        <v>1282</v>
      </c>
      <c r="C744" s="473" t="s">
        <v>96</v>
      </c>
      <c r="D744" s="473">
        <v>9</v>
      </c>
      <c r="E744" s="475"/>
      <c r="F744" s="475"/>
      <c r="G744" s="476"/>
      <c r="H744" s="478"/>
      <c r="I744" s="470"/>
    </row>
    <row r="745" spans="1:9" s="469" customFormat="1" ht="15">
      <c r="A745" s="474"/>
      <c r="B745" s="281" t="s">
        <v>1126</v>
      </c>
      <c r="C745" s="473" t="s">
        <v>303</v>
      </c>
      <c r="D745" s="473">
        <v>1</v>
      </c>
      <c r="E745" s="475"/>
      <c r="F745" s="475"/>
      <c r="G745" s="476"/>
      <c r="H745" s="478"/>
      <c r="I745" s="470"/>
    </row>
    <row r="746" spans="1:9" s="469" customFormat="1" ht="15">
      <c r="A746" s="474"/>
      <c r="B746" s="472" t="s">
        <v>16</v>
      </c>
      <c r="C746" s="477" t="s">
        <v>303</v>
      </c>
      <c r="D746" s="477">
        <v>1</v>
      </c>
      <c r="E746" s="495">
        <v>0</v>
      </c>
      <c r="F746" s="494">
        <f>D746-E746</f>
        <v>1</v>
      </c>
      <c r="G746" s="479"/>
      <c r="H746" s="493">
        <f>F746*G746</f>
        <v>0</v>
      </c>
      <c r="I746" s="470"/>
    </row>
    <row r="747" spans="1:9" s="469" customFormat="1" ht="15">
      <c r="A747" s="474"/>
      <c r="B747" s="281"/>
      <c r="C747" s="473"/>
      <c r="D747" s="473"/>
      <c r="E747" s="475"/>
      <c r="F747" s="475"/>
      <c r="G747" s="476"/>
      <c r="H747" s="478"/>
      <c r="I747" s="470"/>
    </row>
    <row r="748" spans="1:9" s="469" customFormat="1" ht="30">
      <c r="A748" s="471" t="s">
        <v>3555</v>
      </c>
      <c r="B748" s="472" t="s">
        <v>3614</v>
      </c>
      <c r="C748" s="473"/>
      <c r="D748" s="473"/>
      <c r="E748" s="475"/>
      <c r="F748" s="475"/>
      <c r="G748" s="476"/>
      <c r="H748" s="478"/>
      <c r="I748" s="470"/>
    </row>
    <row r="749" spans="1:9" s="469" customFormat="1" ht="43.5">
      <c r="A749" s="474"/>
      <c r="B749" s="281" t="s">
        <v>1267</v>
      </c>
      <c r="C749" s="473" t="s">
        <v>96</v>
      </c>
      <c r="D749" s="473">
        <v>1</v>
      </c>
      <c r="E749" s="475"/>
      <c r="F749" s="475"/>
      <c r="G749" s="476"/>
      <c r="H749" s="478"/>
      <c r="I749" s="470"/>
    </row>
    <row r="750" spans="1:9" s="469" customFormat="1" ht="15">
      <c r="A750" s="474"/>
      <c r="B750" s="281" t="s">
        <v>1268</v>
      </c>
      <c r="C750" s="473" t="s">
        <v>96</v>
      </c>
      <c r="D750" s="473">
        <v>1</v>
      </c>
      <c r="E750" s="475"/>
      <c r="F750" s="475"/>
      <c r="G750" s="476"/>
      <c r="H750" s="478"/>
      <c r="I750" s="470"/>
    </row>
    <row r="751" spans="1:9" s="469" customFormat="1" ht="15">
      <c r="A751" s="474"/>
      <c r="B751" s="281" t="s">
        <v>3615</v>
      </c>
      <c r="C751" s="473" t="s">
        <v>96</v>
      </c>
      <c r="D751" s="473">
        <v>1</v>
      </c>
      <c r="E751" s="475"/>
      <c r="F751" s="475"/>
      <c r="G751" s="476"/>
      <c r="H751" s="478"/>
      <c r="I751" s="470"/>
    </row>
    <row r="752" spans="1:9" s="469" customFormat="1" ht="15">
      <c r="A752" s="474"/>
      <c r="B752" s="281" t="s">
        <v>1259</v>
      </c>
      <c r="C752" s="473" t="s">
        <v>96</v>
      </c>
      <c r="D752" s="473">
        <v>1</v>
      </c>
      <c r="E752" s="475"/>
      <c r="F752" s="475"/>
      <c r="G752" s="476"/>
      <c r="H752" s="478"/>
      <c r="I752" s="470"/>
    </row>
    <row r="753" spans="1:9" s="469" customFormat="1" ht="15">
      <c r="A753" s="474"/>
      <c r="B753" s="281" t="s">
        <v>3611</v>
      </c>
      <c r="C753" s="473" t="s">
        <v>96</v>
      </c>
      <c r="D753" s="473">
        <v>1</v>
      </c>
      <c r="E753" s="475"/>
      <c r="F753" s="475"/>
      <c r="G753" s="476"/>
      <c r="H753" s="478"/>
      <c r="I753" s="470"/>
    </row>
    <row r="754" spans="1:9" s="469" customFormat="1" ht="15">
      <c r="A754" s="474"/>
      <c r="B754" s="281" t="s">
        <v>1260</v>
      </c>
      <c r="C754" s="473" t="s">
        <v>96</v>
      </c>
      <c r="D754" s="473">
        <v>3</v>
      </c>
      <c r="E754" s="475"/>
      <c r="F754" s="475"/>
      <c r="G754" s="476"/>
      <c r="H754" s="478"/>
      <c r="I754" s="470"/>
    </row>
    <row r="755" spans="1:9" s="469" customFormat="1" ht="15">
      <c r="A755" s="474"/>
      <c r="B755" s="281" t="s">
        <v>1261</v>
      </c>
      <c r="C755" s="473" t="s">
        <v>96</v>
      </c>
      <c r="D755" s="473">
        <v>1</v>
      </c>
      <c r="E755" s="475"/>
      <c r="F755" s="475"/>
      <c r="G755" s="476"/>
      <c r="H755" s="478"/>
      <c r="I755" s="470"/>
    </row>
    <row r="756" spans="1:9" s="469" customFormat="1" ht="15">
      <c r="A756" s="474"/>
      <c r="B756" s="281" t="s">
        <v>3616</v>
      </c>
      <c r="C756" s="473" t="s">
        <v>96</v>
      </c>
      <c r="D756" s="473">
        <v>1</v>
      </c>
      <c r="E756" s="475"/>
      <c r="F756" s="475"/>
      <c r="G756" s="476"/>
      <c r="H756" s="478"/>
      <c r="I756" s="470"/>
    </row>
    <row r="757" spans="1:9" s="469" customFormat="1" ht="15">
      <c r="A757" s="474"/>
      <c r="B757" s="281" t="s">
        <v>3617</v>
      </c>
      <c r="C757" s="473" t="s">
        <v>96</v>
      </c>
      <c r="D757" s="473">
        <v>1</v>
      </c>
      <c r="E757" s="475"/>
      <c r="F757" s="475"/>
      <c r="G757" s="476"/>
      <c r="H757" s="478"/>
      <c r="I757" s="470"/>
    </row>
    <row r="758" spans="1:9" s="469" customFormat="1" ht="15">
      <c r="A758" s="474"/>
      <c r="B758" s="281" t="s">
        <v>3618</v>
      </c>
      <c r="C758" s="473" t="s">
        <v>96</v>
      </c>
      <c r="D758" s="473">
        <v>1</v>
      </c>
      <c r="E758" s="475"/>
      <c r="F758" s="475"/>
      <c r="G758" s="476"/>
      <c r="H758" s="478"/>
      <c r="I758" s="470"/>
    </row>
    <row r="759" spans="1:9" s="469" customFormat="1" ht="15">
      <c r="A759" s="474"/>
      <c r="B759" s="281" t="s">
        <v>1271</v>
      </c>
      <c r="C759" s="473" t="s">
        <v>96</v>
      </c>
      <c r="D759" s="473">
        <v>2</v>
      </c>
      <c r="E759" s="475"/>
      <c r="F759" s="475"/>
      <c r="G759" s="476"/>
      <c r="H759" s="478"/>
      <c r="I759" s="470"/>
    </row>
    <row r="760" spans="1:9" s="469" customFormat="1" ht="15">
      <c r="A760" s="474"/>
      <c r="B760" s="281" t="s">
        <v>3619</v>
      </c>
      <c r="C760" s="473" t="s">
        <v>96</v>
      </c>
      <c r="D760" s="473">
        <v>1</v>
      </c>
      <c r="E760" s="475"/>
      <c r="F760" s="475"/>
      <c r="G760" s="476"/>
      <c r="H760" s="478"/>
      <c r="I760" s="470"/>
    </row>
    <row r="761" spans="1:9" s="469" customFormat="1" ht="15">
      <c r="A761" s="474"/>
      <c r="B761" s="281" t="s">
        <v>1272</v>
      </c>
      <c r="C761" s="473" t="s">
        <v>96</v>
      </c>
      <c r="D761" s="473">
        <v>4</v>
      </c>
      <c r="E761" s="475"/>
      <c r="F761" s="475"/>
      <c r="G761" s="476"/>
      <c r="H761" s="478"/>
      <c r="I761" s="470"/>
    </row>
    <row r="762" spans="1:9" s="469" customFormat="1" ht="15">
      <c r="A762" s="474"/>
      <c r="B762" s="281" t="s">
        <v>1126</v>
      </c>
      <c r="C762" s="473" t="s">
        <v>303</v>
      </c>
      <c r="D762" s="473">
        <v>1</v>
      </c>
      <c r="E762" s="475"/>
      <c r="F762" s="475"/>
      <c r="G762" s="476"/>
      <c r="H762" s="478"/>
      <c r="I762" s="470"/>
    </row>
    <row r="763" spans="1:9" s="469" customFormat="1" ht="15">
      <c r="A763" s="474"/>
      <c r="B763" s="472" t="s">
        <v>16</v>
      </c>
      <c r="C763" s="477" t="s">
        <v>303</v>
      </c>
      <c r="D763" s="477">
        <v>1</v>
      </c>
      <c r="E763" s="495">
        <v>0</v>
      </c>
      <c r="F763" s="494">
        <f>D763-E763</f>
        <v>1</v>
      </c>
      <c r="G763" s="479"/>
      <c r="H763" s="478">
        <f>F763*G763</f>
        <v>0</v>
      </c>
      <c r="I763" s="470"/>
    </row>
    <row r="764" spans="1:7" ht="15">
      <c r="A764" s="209"/>
      <c r="B764" s="262"/>
      <c r="C764" s="280"/>
      <c r="D764" s="280"/>
      <c r="E764" s="280"/>
      <c r="F764" s="487"/>
      <c r="G764" s="266"/>
    </row>
    <row r="765" spans="1:8" ht="15">
      <c r="A765" s="209"/>
      <c r="B765" s="262" t="s">
        <v>1656</v>
      </c>
      <c r="C765" s="280"/>
      <c r="D765" s="280"/>
      <c r="E765" s="280"/>
      <c r="F765" s="487"/>
      <c r="G765" s="266"/>
      <c r="H765" s="430">
        <f>H46+H60+H72+H86+H99+H112+H126+H140+H154+H165+H175+H186+H196+H206+H350+H398+H452+H567+H649+H661+H687+H693+H707+H734</f>
        <v>0</v>
      </c>
    </row>
  </sheetData>
  <sheetProtection selectLockedCells="1" selectUnlockedCells="1"/>
  <mergeCells count="28">
    <mergeCell ref="B1:H1"/>
    <mergeCell ref="B294:H294"/>
    <mergeCell ref="B27:G27"/>
    <mergeCell ref="B28:G28"/>
    <mergeCell ref="B4:G4"/>
    <mergeCell ref="B5:G5"/>
    <mergeCell ref="B6:G6"/>
    <mergeCell ref="B7:G7"/>
    <mergeCell ref="B8:G8"/>
    <mergeCell ref="B9:G9"/>
    <mergeCell ref="B10:G10"/>
    <mergeCell ref="B11:G11"/>
    <mergeCell ref="B12:G12"/>
    <mergeCell ref="B13:G13"/>
    <mergeCell ref="B14:G14"/>
    <mergeCell ref="B15:G15"/>
    <mergeCell ref="B16:G16"/>
    <mergeCell ref="B17:G17"/>
    <mergeCell ref="B18:G18"/>
    <mergeCell ref="B19:G19"/>
    <mergeCell ref="B20:G20"/>
    <mergeCell ref="B21:G21"/>
    <mergeCell ref="B29:G29"/>
    <mergeCell ref="B22:G22"/>
    <mergeCell ref="B23:G23"/>
    <mergeCell ref="B24:G24"/>
    <mergeCell ref="B25:G25"/>
    <mergeCell ref="B26:G26"/>
  </mergeCells>
  <printOptions/>
  <pageMargins left="0.7" right="0.7" top="1.0083333333333333" bottom="0.75" header="0.3" footer="0.5118055555555555"/>
  <pageSetup horizontalDpi="300" verticalDpi="300" orientation="portrait" paperSize="9" scale="69" r:id="rId1"/>
  <headerFooter alignWithMargins="0">
    <oddHeader>&amp;L&amp;"Arial,Navadno"EPRO d.o.o. AJDOVŠČINA
Prešernova 2a, 5270 AJDOVŠČINA
tel. 05 366 36 77&amp;C&amp;"Arial,Navadno"ELEKTRO INŠTALACIJE OBJEKT&amp;R&amp;"Arial,Navadno"OŠ DANILO LOKAR V AJDOVŠČINI
1. FAZA proj. št. 0568/11
2. FAZA proj. št. 0571/11</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Boštjan Kravos</dc:creator>
  <cp:keywords/>
  <dc:description/>
  <cp:lastModifiedBy>Boštjan Kravos</cp:lastModifiedBy>
  <cp:lastPrinted>2014-11-10T09:10:11Z</cp:lastPrinted>
  <dcterms:created xsi:type="dcterms:W3CDTF">2014-11-06T06:35:09Z</dcterms:created>
  <dcterms:modified xsi:type="dcterms:W3CDTF">2014-11-20T14:21:08Z</dcterms:modified>
  <cp:category/>
  <cp:version/>
  <cp:contentType/>
  <cp:contentStatus/>
</cp:coreProperties>
</file>