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3830" yWindow="15" windowWidth="12870" windowHeight="15150" tabRatio="902"/>
  </bookViews>
  <sheets>
    <sheet name="REKAPITULACIJA" sheetId="1" r:id="rId1"/>
    <sheet name="1. PREDDELA" sheetId="2" r:id="rId2"/>
    <sheet name="2. ZEMELJSKA DELA" sheetId="4" r:id="rId3"/>
    <sheet name="3. VOZIŠČNE KONSTRUKCIJE" sheetId="5" r:id="rId4"/>
    <sheet name="4. KANALIZACIJSKA DELA" sheetId="6" r:id="rId5"/>
    <sheet name="5. GRADBENA IN OBRTNIŠKA DELA" sheetId="7" r:id="rId6"/>
    <sheet name="6. OPREMA CEST" sheetId="8" r:id="rId7"/>
    <sheet name="7. TUJE STORITVE" sheetId="9" r:id="rId8"/>
  </sheets>
  <definedNames>
    <definedName name="_0_Rekapitulacija">REKAPITULACIJA!$C$17</definedName>
    <definedName name="_1.1_Geodetska_dela">'1. PREDDELA'!$B$6</definedName>
    <definedName name="_1.2_Čiščenje_terena">'1. PREDDELA'!$B$11</definedName>
    <definedName name="_1.3_Ostala_preddela">'1. PREDDELA'!$B$23</definedName>
    <definedName name="_1.4_Predhodna_dela_popravilo_objektov">'1. PREDDELA'!$B$35</definedName>
    <definedName name="_1.5_Preizkusi_in_nadzor">'1. PREDDELA'!#REF!</definedName>
    <definedName name="_1_preddela_1" localSheetId="1">'1. PREDDELA'!$B$2:$F$39</definedName>
    <definedName name="_1_preddela_1" localSheetId="2">'2. ZEMELJSKA DELA'!$B$2:$F$21</definedName>
    <definedName name="_1_preddela_1" localSheetId="3">'3. VOZIŠČNE KONSTRUKCIJE'!$B$2:$F$22</definedName>
    <definedName name="_1_preddela_1" localSheetId="4">'4. KANALIZACIJSKA DELA'!$B$2:$F$22</definedName>
    <definedName name="_1_preddela_1" localSheetId="5">'5. GRADBENA IN OBRTNIŠKA DELA'!$B$2:$F$12</definedName>
    <definedName name="_1_preddela_1" localSheetId="6">'6. OPREMA CEST'!$B$2:$F$6</definedName>
    <definedName name="_1_preddela_1" localSheetId="7">'7. TUJE STORITVE'!$B$2:$F$11</definedName>
    <definedName name="_2.1_Izkopi">'2. ZEMELJSKA DELA'!$B$6</definedName>
    <definedName name="_2.2_Ločilne_drenažne_plasti">'2. ZEMELJSKA DELA'!#REF!</definedName>
    <definedName name="_2.3_Nasipi_zasipi_posteljica">'2. ZEMELJSKA DELA'!$B$11</definedName>
    <definedName name="_2.4_Brežine_zelenice">'2. ZEMELJSKA DELA'!$B$17</definedName>
    <definedName name="_2.5_Koli">'2. ZEMELJSKA DELA'!#REF!</definedName>
    <definedName name="_2.6_Opaži_zagatne_stene">'2. ZEMELJSKA DELA'!#REF!</definedName>
    <definedName name="_2.7_Prevozi_razprostiranje_materiala">'2. ZEMELJSKA DELA'!#REF!</definedName>
    <definedName name="_3.1_VK_Nosilne_plasti">'3. VOZIŠČNE KONSTRUKCIJE'!$B$6</definedName>
    <definedName name="_3.2_VK_Obrabne_plasti">'3. VOZIŠČNE KONSTRUKCIJE'!$B$16</definedName>
    <definedName name="_3.3_VK_Vezane_nosilne_in_obrabne_plasti">'3. VOZIŠČNE KONSTRUKCIJE'!#REF!</definedName>
    <definedName name="_3.4_VK_Tlakovane_obrabne_plasti">'3. VOZIŠČNE KONSTRUKCIJE'!#REF!</definedName>
    <definedName name="_3.5_VK_Robni_elementi">'3. VOZIŠČNE KONSTRUKCIJE'!#REF!</definedName>
    <definedName name="_3.6_VK_Bankine">'3. VOZIŠČNE KONSTRUKCIJE'!#REF!</definedName>
    <definedName name="_4.1_Površinsko_odvodnjavanje">'4. KANALIZACIJSKA DELA'!#REF!</definedName>
    <definedName name="_4.2_Drenažne_cevi">'4. KANALIZACIJSKA DELA'!#REF!</definedName>
    <definedName name="_4.3_Kanalizacijske_cevi">'4. KANALIZACIJSKA DELA'!$B$6</definedName>
    <definedName name="_4.4_Navezava_na_HP_in_CP">'4. KANALIZACIJSKA DELA'!#REF!</definedName>
    <definedName name="_4.5_Jaški">'4. KANALIZACIJSKA DELA'!$B$15</definedName>
    <definedName name="_4.6_Ponikovalnice_lovilci_olj">'4. KANALIZACIJSKA DELA'!#REF!</definedName>
    <definedName name="_5.1_Tesarska_dela">'5. GRADBENA IN OBRTNIŠKA DELA'!$B$6</definedName>
    <definedName name="_5.2_Dela_z_jeklom_za_ojačitev">'5. GRADBENA IN OBRTNIŠKA DELA'!#REF!</definedName>
    <definedName name="_5.3_Dela_s_cementnim_betonom">'5. GRADBENA IN OBRTNIŠKA DELA'!#REF!</definedName>
    <definedName name="_5.4_Zidarska_in_kamnoseška_dela">'5. GRADBENA IN OBRTNIŠKA DELA'!#REF!</definedName>
    <definedName name="_5.5_Dela_pri_popravilu_objektov">'5. GRADBENA IN OBRTNIŠKA DELA'!#REF!</definedName>
    <definedName name="_5.6_Sidranje">'5. GRADBENA IN OBRTNIŠKA DELA'!#REF!</definedName>
    <definedName name="_5.7_Injektiranje">'5. GRADBENA IN OBRTNIŠKA DELA'!#REF!</definedName>
    <definedName name="_5.8_Ključavničarska_dela">'5. GRADBENA IN OBRTNIŠKA DELA'!#REF!</definedName>
    <definedName name="_5.9_Zaščitna_dela">'5. GRADBENA IN OBRTNIŠKA DELA'!#REF!</definedName>
    <definedName name="_6.1_Pokončna_oprema_cest">'6. OPREMA CEST'!#REF!</definedName>
    <definedName name="_6.2_Označbe_na_voziščih">'6. OPREMA CEST'!#REF!</definedName>
    <definedName name="_6.3_Oprema_za_vodenje_prometa">'6. OPREMA CEST'!#REF!</definedName>
    <definedName name="_6.4_Oprema_za_zavarovanje_prometa">'6. OPREMA CEST'!#REF!</definedName>
    <definedName name="_6.5_Oprema_cest_za_zimsko_službo">'6. OPREMA CEST'!#REF!</definedName>
    <definedName name="_6.6_Druga_prometna_oprema_cest">'6. OPREMA CEST'!#REF!</definedName>
    <definedName name="_7.2_Elektroenergetski_vodi">'7. TUJE STORITVE'!#REF!</definedName>
    <definedName name="_7.3_TK_naprave">'7. TUJE STORITVE'!#REF!</definedName>
    <definedName name="_7.4_Klic_v_sili">'7. TUJE STORITVE'!#REF!</definedName>
    <definedName name="_7.5_Javna_razsvetljava">'7. TUJE STORITVE'!#REF!</definedName>
    <definedName name="_7.6_Vodovodi">'7. TUJE STORITVE'!#REF!</definedName>
    <definedName name="_7.7_Plinovodi">'7. TUJE STORITVE'!#REF!</definedName>
    <definedName name="_7.8_Križanje_z_Železnico">'7. TUJE STORITVE'!#REF!</definedName>
    <definedName name="_7.9_Preizkusi_nadzor">'7. TUJE STORITVE'!$B$6</definedName>
    <definedName name="_xlnm._FilterDatabase" localSheetId="1" hidden="1">'1. PREDDELA'!$E$1:$G$39</definedName>
    <definedName name="_xlnm._FilterDatabase" localSheetId="2" hidden="1">'2. ZEMELJSKA DELA'!$E$1:$G$21</definedName>
    <definedName name="_xlnm._FilterDatabase" localSheetId="3" hidden="1">'3. VOZIŠČNE KONSTRUKCIJE'!$E$1:$G$22</definedName>
    <definedName name="_xlnm._FilterDatabase" localSheetId="4" hidden="1">'4. KANALIZACIJSKA DELA'!$E$1:$G$22</definedName>
    <definedName name="_xlnm._FilterDatabase" localSheetId="5" hidden="1">'5. GRADBENA IN OBRTNIŠKA DELA'!$E$1:$G$12</definedName>
    <definedName name="_xlnm._FilterDatabase" localSheetId="6" hidden="1">'6. OPREMA CEST'!$E$1:$G$6</definedName>
    <definedName name="_xlnm._FilterDatabase" localSheetId="7" hidden="1">'7. TUJE STORITVE'!$E$1:$G$11</definedName>
    <definedName name="_xlnm._FilterDatabase" localSheetId="0" hidden="1">REKAPITULACIJA!$H$9:$H$48</definedName>
    <definedName name="lasti">'3. VOZIŠČNE KONSTRUKCIJE'!$B$16</definedName>
    <definedName name="_xlnm.Print_Area" localSheetId="1">'1. PREDDELA'!$A$1:$G$39</definedName>
    <definedName name="_xlnm.Print_Area" localSheetId="2">'2. ZEMELJSKA DELA'!$A$1:$G$21</definedName>
    <definedName name="_xlnm.Print_Area" localSheetId="3">'3. VOZIŠČNE KONSTRUKCIJE'!$A$1:$G$22</definedName>
    <definedName name="_xlnm.Print_Area" localSheetId="4">'4. KANALIZACIJSKA DELA'!$A$1:$G$22</definedName>
    <definedName name="_xlnm.Print_Area" localSheetId="7">'7. TUJE STORITVE'!$A$1:$G$11</definedName>
    <definedName name="_xlnm.Print_Area" localSheetId="0">REKAPITULACIJA!$A$1:$I$43</definedName>
    <definedName name="_xlnm.Print_Titles" localSheetId="1">'1. PREDDELA'!$1:$3</definedName>
    <definedName name="_xlnm.Print_Titles" localSheetId="2">'2. ZEMELJSKA DELA'!$1:$3</definedName>
    <definedName name="_xlnm.Print_Titles" localSheetId="3">'3. VOZIŠČNE KONSTRUKCIJE'!$1:$3</definedName>
    <definedName name="_xlnm.Print_Titles" localSheetId="4">'4. KANALIZACIJSKA DELA'!$1:$3</definedName>
    <definedName name="_xlnm.Print_Titles" localSheetId="5">'5. GRADBENA IN OBRTNIŠKA DELA'!$1:$3</definedName>
    <definedName name="_xlnm.Print_Titles" localSheetId="6">'6. OPREMA CEST'!$1:$3</definedName>
    <definedName name="_xlnm.Print_Titles" localSheetId="7">'7. TUJE STORITVE'!$1:$3</definedName>
    <definedName name="sarska_dela">'5. GRADBENA IN OBRTNIŠKA DELA'!$B$6</definedName>
    <definedName name="voziščih">'6. OPREMA CEST'!#REF!</definedName>
  </definedNames>
  <calcPr calcId="114210" fullCalcOnLoad="1"/>
</workbook>
</file>

<file path=xl/calcChain.xml><?xml version="1.0" encoding="utf-8"?>
<calcChain xmlns="http://schemas.openxmlformats.org/spreadsheetml/2006/main">
  <c r="G9" i="6"/>
  <c r="G17"/>
  <c r="G19"/>
  <c r="G8"/>
  <c r="G10"/>
  <c r="G11"/>
  <c r="G12"/>
  <c r="G13"/>
  <c r="G18"/>
  <c r="G20"/>
  <c r="F22"/>
  <c r="H27" i="1"/>
  <c r="G31" i="2"/>
  <c r="G32"/>
  <c r="G33"/>
  <c r="E20" i="5"/>
  <c r="E19" i="4"/>
  <c r="E8"/>
  <c r="E9"/>
  <c r="E20" i="2"/>
  <c r="G20"/>
  <c r="G37"/>
  <c r="G21"/>
  <c r="E10" i="5"/>
  <c r="E9"/>
  <c r="E15" i="4"/>
  <c r="E14"/>
  <c r="E13"/>
  <c r="E35" i="2"/>
  <c r="E24"/>
  <c r="E25"/>
  <c r="E26"/>
  <c r="G8" i="9"/>
  <c r="G9"/>
  <c r="G10"/>
  <c r="G20" i="5"/>
  <c r="G14"/>
  <c r="G9"/>
  <c r="G10"/>
  <c r="G19" i="4"/>
  <c r="G13"/>
  <c r="G14"/>
  <c r="G15"/>
  <c r="G8"/>
  <c r="G9"/>
  <c r="G27" i="2"/>
  <c r="G19"/>
  <c r="G18"/>
  <c r="G14"/>
  <c r="G9"/>
  <c r="G8"/>
  <c r="G35"/>
  <c r="G25"/>
  <c r="G26"/>
  <c r="G24"/>
  <c r="G5" i="9"/>
  <c r="G6"/>
  <c r="G7"/>
  <c r="G17" i="4"/>
  <c r="G8" i="5"/>
  <c r="G17"/>
  <c r="G19"/>
  <c r="G18"/>
  <c r="G18" i="4"/>
  <c r="G16"/>
  <c r="G7" i="5"/>
  <c r="G11" i="4"/>
  <c r="G12"/>
  <c r="G10"/>
  <c r="G16" i="2"/>
  <c r="G6" i="4"/>
  <c r="G7"/>
  <c r="G5"/>
  <c r="G36" i="2"/>
  <c r="G17"/>
  <c r="G15"/>
  <c r="G6"/>
  <c r="G5"/>
  <c r="G7"/>
  <c r="F11" i="9"/>
  <c r="E7"/>
  <c r="E6"/>
  <c r="E5"/>
  <c r="E19" i="5"/>
  <c r="E18"/>
  <c r="E17"/>
  <c r="E13"/>
  <c r="E12"/>
  <c r="E11"/>
  <c r="E8"/>
  <c r="E7"/>
  <c r="E18" i="4"/>
  <c r="E17"/>
  <c r="E16"/>
  <c r="E12"/>
  <c r="E11"/>
  <c r="E10"/>
  <c r="E5"/>
  <c r="E7"/>
  <c r="E6"/>
  <c r="E36" i="2"/>
  <c r="E17"/>
  <c r="E16"/>
  <c r="E15"/>
  <c r="E13"/>
  <c r="E12"/>
  <c r="E7"/>
  <c r="E6"/>
  <c r="E5"/>
  <c r="H33" i="1"/>
  <c r="F12" i="7"/>
  <c r="G13" i="5"/>
  <c r="G11"/>
  <c r="G12"/>
  <c r="G13" i="2"/>
  <c r="G12"/>
  <c r="F21" i="4"/>
  <c r="H23" i="1"/>
  <c r="H34"/>
  <c r="F22" i="5"/>
  <c r="H24" i="1"/>
  <c r="F39" i="2"/>
  <c r="H21" i="1"/>
  <c r="H28"/>
  <c r="H25"/>
  <c r="H26"/>
  <c r="H22"/>
  <c r="H35"/>
  <c r="H38"/>
  <c r="H40"/>
  <c r="H43"/>
</calcChain>
</file>

<file path=xl/connections.xml><?xml version="1.0" encoding="utf-8"?>
<connections xmlns="http://schemas.openxmlformats.org/spreadsheetml/2006/main">
  <connection id="1" name="1_preddela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2" name="1_preddela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3" name="1_preddela1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4" name="1_preddela1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5" name="1_preddela12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6" name="1_preddela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7" name="1_preddela3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<sst xmlns="http://schemas.openxmlformats.org/spreadsheetml/2006/main" count="196" uniqueCount="127">
  <si>
    <t>1.   PREDDELA</t>
  </si>
  <si>
    <t>kos</t>
  </si>
  <si>
    <t>m2</t>
  </si>
  <si>
    <t>m1</t>
  </si>
  <si>
    <t>m3</t>
  </si>
  <si>
    <t>šifra</t>
  </si>
  <si>
    <t>opis dela</t>
  </si>
  <si>
    <t>količina</t>
  </si>
  <si>
    <t>cena</t>
  </si>
  <si>
    <t>znesek</t>
  </si>
  <si>
    <t>enota</t>
  </si>
  <si>
    <t>Projekt :</t>
  </si>
  <si>
    <t>REKAPITULACIJA  GRADBENIH STROŠKOV</t>
  </si>
  <si>
    <t>skupaj</t>
  </si>
  <si>
    <t xml:space="preserve">S K U P A J                    </t>
  </si>
  <si>
    <t>TUKAJ VNESI CENE!!!</t>
  </si>
  <si>
    <t>SKUPAJ PREDDELA:</t>
  </si>
  <si>
    <t>2.   ZEMELJSKA DELA</t>
  </si>
  <si>
    <t>SKUPAJ ZEMELJSKA DELA:</t>
  </si>
  <si>
    <t>3.   VOZIŠČNE KONSTRUKCIJE</t>
  </si>
  <si>
    <t>43 293</t>
  </si>
  <si>
    <t>44 162</t>
  </si>
  <si>
    <t>44 889</t>
  </si>
  <si>
    <t>5.1  Tesarska dela</t>
  </si>
  <si>
    <t>5.9.2 Hidroizolacije</t>
  </si>
  <si>
    <t>SKUPAJ GRADBENA IN OBRTNIŠKA DELA:</t>
  </si>
  <si>
    <t>SKUPAJ VOZIŠČNE KONSTRUKCIJE:</t>
  </si>
  <si>
    <t>SKUPAJ OPREMA CEST:</t>
  </si>
  <si>
    <t>6.   OPREMA CEST</t>
  </si>
  <si>
    <t>SKUPAJ TUJE STORITVE:</t>
  </si>
  <si>
    <t>7.   TUJE STORITVE</t>
  </si>
  <si>
    <t>7.9  Preizkusi, nadzor in tehnična dokumentacija</t>
  </si>
  <si>
    <t>1.    PREDDELA</t>
  </si>
  <si>
    <t>2.    ZEMELJSKA DELA</t>
  </si>
  <si>
    <t>3.    VOZIŠČNE KONSTRUKCIJE</t>
  </si>
  <si>
    <t>5.    GRADBENA IN OBRTNIŠKA DELA</t>
  </si>
  <si>
    <t>6.    OPREMA CEST</t>
  </si>
  <si>
    <t>7.    TUJE STORITVE</t>
  </si>
  <si>
    <t xml:space="preserve">Izdelava nosilne plasti bituminizirane zmesi AC 16 base B 50/70 A4 v debelini 5 cm
</t>
  </si>
  <si>
    <t xml:space="preserve">Izdelava obrabne in zaporne plasti bituminizirane zmesi AC 8 surf B 70/100 A4 v debelini 3,0 cm
</t>
  </si>
  <si>
    <t xml:space="preserve">Postavitev gradbenih profilov na vzpostavljeno os trase kanalizacije ter določitev nivoja za merjenje globine izkopa in polaganje kanalizacije
</t>
  </si>
  <si>
    <t xml:space="preserve">   Geodetska dela</t>
  </si>
  <si>
    <t xml:space="preserve">   Čiščenje terena</t>
  </si>
  <si>
    <t xml:space="preserve">   Odstranitev grmovja, dreves, vej in panjev</t>
  </si>
  <si>
    <t xml:space="preserve">   Porušitev in odstranitev voziščnih konstrukcij</t>
  </si>
  <si>
    <t xml:space="preserve">   Ostala preddela</t>
  </si>
  <si>
    <t xml:space="preserve">   Pripravljalna dela pri objektih</t>
  </si>
  <si>
    <t xml:space="preserve">   Predhodna dela za popravilo objektov</t>
  </si>
  <si>
    <t xml:space="preserve">   Izkopi</t>
  </si>
  <si>
    <t xml:space="preserve">   Brežine in zelenice</t>
  </si>
  <si>
    <t xml:space="preserve">Ročno planiranje dna jarka v zemljini III. kategorije, s točnostjo +/-3cm po projektiranem padcu
</t>
  </si>
  <si>
    <t xml:space="preserve">Dobava peska frakcije 8-16 mm in izdelava temeljne plasti posteljice debeline 10-15 cm, s planiranjem in strojnim utrjevanjem do 95% trdnosti po standardnem Proktorjevem postopku. Natančnost izdelave posteljice je +/- 1cm. 
</t>
  </si>
  <si>
    <t xml:space="preserve">Dobava peska frakcije 8-32 mm in izdelava nasipa nad položenimi cevmi 30 cm nad temenom. Obsip se izvaja v slojih po 15 cm, istočasno na obeh straneh cevi. Obsip in nasip se utrjuje do 95% trdnosti po standardnem Proktorjevem postopku. 
</t>
  </si>
  <si>
    <t xml:space="preserve">   Nasipi, zasipi, posteljica, klini in glinasti naboj</t>
  </si>
  <si>
    <t xml:space="preserve">Čiščenje terena po končani gradnji
</t>
  </si>
  <si>
    <t xml:space="preserve">  Nosilne plasti</t>
  </si>
  <si>
    <t xml:space="preserve">  Nevezane nosilne plasti</t>
  </si>
  <si>
    <t xml:space="preserve">  Asfaltne nosilne plasti - Asphalt concrete - base (AC base)</t>
  </si>
  <si>
    <t xml:space="preserve">  Obrabne plasti</t>
  </si>
  <si>
    <t xml:space="preserve">  Asfaltne obrabne in zaporne plasti - bitumenski betoni - 
  Asphalt concrete - surface (AC surf)</t>
  </si>
  <si>
    <t>5.   GRADBENA DELA</t>
  </si>
  <si>
    <t xml:space="preserve">  Jaški</t>
  </si>
  <si>
    <t>4.   KANALIZACIJSKA DELA</t>
  </si>
  <si>
    <t>4.    KANALIZACIJSKA DELA</t>
  </si>
  <si>
    <t xml:space="preserve">  Kanalizacijske cevi</t>
  </si>
  <si>
    <t xml:space="preserve">Prevoz in prenos kanalizacijskih cevi iz deponije do mesta vgraditve
</t>
  </si>
  <si>
    <t xml:space="preserve">Pregled in snemanje vgrajenih cevi s TV kamero, snemanje kanala po standardu SIST EN 13508-2:2003 in skladno z nemškimi smernicami ATV-M 143-2
</t>
  </si>
  <si>
    <t xml:space="preserve">Pregled in čiščenje kanala pred izvedbo tlačnega preizkusa
</t>
  </si>
  <si>
    <t xml:space="preserve">Izdelava provizoričnih dostopov do objektov preko izkopanih jarkov iz plohov debeline 5 cm. Na provizoričnih dostopih se izvede ograja iz desk in tramov.
</t>
  </si>
  <si>
    <t>SKUPAJ KANALIZACIJSKA DELA:</t>
  </si>
  <si>
    <t xml:space="preserve">cene v postavkah množi  s faktorjem </t>
  </si>
  <si>
    <t>Pripravljalna dela</t>
  </si>
  <si>
    <t/>
  </si>
  <si>
    <t>11 004</t>
  </si>
  <si>
    <t>11 001</t>
  </si>
  <si>
    <t>11 002</t>
  </si>
  <si>
    <t>11 006</t>
  </si>
  <si>
    <t>11 007</t>
  </si>
  <si>
    <t>11 009</t>
  </si>
  <si>
    <t>Dobava in vgraditev pokrova iz duktilne litine z nosilnostjo 400 kN, krožnega prereza s premerom 600 mm EN124, z dvojnim zaklepom</t>
  </si>
  <si>
    <t>79 004</t>
  </si>
  <si>
    <t>79 005</t>
  </si>
  <si>
    <t>79 006</t>
  </si>
  <si>
    <t>21 002</t>
  </si>
  <si>
    <t>21 006</t>
  </si>
  <si>
    <t>22 001</t>
  </si>
  <si>
    <t>22 002</t>
  </si>
  <si>
    <t>22 003</t>
  </si>
  <si>
    <t>23 005</t>
  </si>
  <si>
    <t>31 001</t>
  </si>
  <si>
    <t>31 002</t>
  </si>
  <si>
    <t>41 001</t>
  </si>
  <si>
    <t>41 004</t>
  </si>
  <si>
    <t>41 015</t>
  </si>
  <si>
    <t>41 016</t>
  </si>
  <si>
    <t>41 017</t>
  </si>
  <si>
    <t>43 009</t>
  </si>
  <si>
    <t>22 % DDV</t>
  </si>
  <si>
    <t>Parkirišče za starim mlinom v Ajdovščini</t>
  </si>
  <si>
    <t xml:space="preserve">Zakoličenje osi kanalizacije z zavarovanjem osi ter oznako revizijskih jaškov, lovilcev olj in ostalih objektov
</t>
  </si>
  <si>
    <r>
      <t xml:space="preserve">Priprava gradbišča v dolžini </t>
    </r>
    <r>
      <rPr>
        <sz val="10"/>
        <rFont val="Calibri"/>
        <family val="2"/>
        <charset val="238"/>
      </rPr>
      <t xml:space="preserve">158 </t>
    </r>
    <r>
      <rPr>
        <sz val="10"/>
        <color indexed="8"/>
        <rFont val="Calibri"/>
        <family val="2"/>
        <charset val="238"/>
      </rPr>
      <t xml:space="preserve">m, odstranitev morebitnih ovir, prometnih znakov in utrditev delovnega platoja. Po končanih delih se gradbišče pospravi in vzpostavi prvotno stanje.
</t>
    </r>
  </si>
  <si>
    <t xml:space="preserve">Porušitev in odstranitev asfaltne plasti v debelini do 10 cm, s pravilnim odrezom robov in odvozom na stalno gradbeno deponijo  na oddaljenosti do 15 km z nakladanjem, razkladanjem in planiranjem na deponiji, vključno s plačilom takse na deponiji
</t>
  </si>
  <si>
    <t xml:space="preserve">Zasipavanje jarka skupaj z dobavo in dovozom materiala, z utrjevanjem z vibracijskim nabijačem v slojih po 15 cm do 95% trdnosti po standardnem Proktorjevem postopku
</t>
  </si>
  <si>
    <t>Porušitev in odstranitev cementnobetonske krovne plasti v debelini do 15 cm</t>
  </si>
  <si>
    <t>14 845</t>
  </si>
  <si>
    <t>Vrtanje lukenj v ojačenem cementnem betonu, površina horizontalna ali nagnjena do 45° glede na horizontalo, premera nad 150  mm (preboj sten obstoječega podzemnega kanala)</t>
  </si>
  <si>
    <t xml:space="preserve">Rezkanje in odvoz asfaltne krovne plasti v debelini do 3 cm </t>
  </si>
  <si>
    <t xml:space="preserve">Široki strojni izkop jarka globine 0,0-1,0 m pod kotom 60° v terenu III. kategorije z nakladanjem na kamion in odvozom na deponijo izvajalca.
</t>
  </si>
  <si>
    <t xml:space="preserve">Dobava in montaža kanalizacijskih PVC cevi, vključno s podložno plastjo iz cementnega betona, togostnega razreda SN8, premera DN 250, kompletno s spojkami in gumi tesnili
</t>
  </si>
  <si>
    <t>Obbetonira se del kanala pod parkirišči in del pod obstoječo cesto, kateri nimajo nadkritja več kot 80cm</t>
  </si>
  <si>
    <t xml:space="preserve">Izdelava revizijskega jaška iz cementnega betona, krožnega prereza s premerom 80 cm, globokega 1,0 do 1,5 m
</t>
  </si>
  <si>
    <t xml:space="preserve">Obbetoniranje cevi za kanalizacijo s cementnim betonom C 16/20, po detajlu iz načrta, premera 25 cm
*(V primeru, da je prekritje cevi manjše od 0,8 m, je potrebno poskrbeti za porazdelitev obremenitev npr. z obbetoniranjem).
</t>
  </si>
  <si>
    <t>44 166</t>
  </si>
  <si>
    <t>Izdelava preboja obstoječega betonskega jaška, krožnega prereza s premerom do 100 cm, za priključitev kanalizacijske cevi PVC DN250</t>
  </si>
  <si>
    <t>Številka načrta:</t>
  </si>
  <si>
    <t>1004-15</t>
  </si>
  <si>
    <t>8.    NEPREDVIDENA DELA 5%</t>
  </si>
  <si>
    <t xml:space="preserve">Izdelava nevezane nosilne plasti gramoza v debelini do 30 cm ter izvedba makadamskega cestišča
</t>
  </si>
  <si>
    <t xml:space="preserve">Izdelava nevezane nosilne plasti enakozrnatega drobljenca iz kamnine v debelini  do 20 cm  nosilnost 100MPa in zbitost do 98% glede na MPP
</t>
  </si>
  <si>
    <t xml:space="preserve">Tlačni preizkus vodotesnosti položenih kanalizacijskih cevi, po navodilih proizvajalca in projektanta. Preizkus tesnosti se izvede z zrakom po standardu EN 1610
</t>
  </si>
  <si>
    <r>
      <t xml:space="preserve">Dobava in vgraditev koalescentnega lovilnika odpadnih voda iz betona z bypassom, ali enakovrednega materiala skladno s SIST EN 858,  Q </t>
    </r>
    <r>
      <rPr>
        <sz val="10"/>
        <color indexed="8"/>
        <rFont val="Calibri"/>
        <family val="2"/>
        <charset val="238"/>
      </rPr>
      <t>≥3</t>
    </r>
    <r>
      <rPr>
        <sz val="10"/>
        <color indexed="8"/>
        <rFont val="Calibri"/>
        <family val="2"/>
        <charset val="238"/>
      </rPr>
      <t xml:space="preserve">0 l/s
</t>
    </r>
  </si>
  <si>
    <t xml:space="preserve">Izvedba fizične zapore ceste s prometno signalizacijo
</t>
  </si>
  <si>
    <t xml:space="preserve">Porušitev in odstranitev makadamskega vozišča v debelini do 20 cm z odvozom na stalno gradbeno deponijo , H=15km,z nakladanjem, razkladanjem in planiranjem na deponiji vključno s plačilom takse.
</t>
  </si>
  <si>
    <t>Del objekta:</t>
  </si>
  <si>
    <t>1. FAZA - Meteorni kanal</t>
  </si>
  <si>
    <t>Nadzor izkopa s strani geotehnika/geomehanika, pri vseh zahtevnejših delih izkopov, kot je izkop v bližini objektov, izkop v brežini, ipd. Fotografiranje objektov na katere vpliva izkop, za primerjavo morebitnih poškodb. Obračun po dejanskih stroških
 (število ur)</t>
  </si>
  <si>
    <t xml:space="preserve">Nadzor pri gradnji kanalizacije s strani ostalih pristojnih služb: elektro, PTT, plinovod, vodovod, javna razsvetljava. Obračun po dejanskih stroških (število ur)
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</si>
</sst>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2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63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indexed="17"/>
      <name val="Calibri"/>
      <family val="2"/>
      <charset val="238"/>
    </font>
    <font>
      <sz val="8"/>
      <color indexed="10"/>
      <name val="Calibri"/>
      <family val="2"/>
      <charset val="238"/>
    </font>
    <font>
      <b/>
      <sz val="8"/>
      <color indexed="10"/>
      <name val="Calibri"/>
      <family val="2"/>
      <charset val="238"/>
    </font>
    <font>
      <b/>
      <i/>
      <sz val="8"/>
      <color indexed="10"/>
      <name val="Calibri"/>
      <family val="2"/>
      <charset val="238"/>
    </font>
    <font>
      <sz val="10"/>
      <name val="Calibri"/>
      <family val="2"/>
      <charset val="238"/>
    </font>
    <font>
      <sz val="10"/>
      <color indexed="5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/>
      <right/>
      <top style="thin">
        <color indexed="63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1" fillId="15" borderId="12" applyNumberFormat="0" applyAlignment="0" applyProtection="0"/>
  </cellStyleXfs>
  <cellXfs count="14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1" xfId="1" applyFont="1" applyFill="1" applyBorder="1" applyAlignment="1">
      <alignment horizontal="center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12" xfId="1" applyFont="1" applyFill="1" applyAlignment="1">
      <alignment horizontal="center" vertical="center" wrapText="1"/>
    </xf>
    <xf numFmtId="4" fontId="2" fillId="2" borderId="12" xfId="1" applyNumberFormat="1" applyFont="1" applyFill="1" applyAlignment="1">
      <alignment horizontal="center" vertical="center" wrapText="1"/>
    </xf>
    <xf numFmtId="0" fontId="6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2" fontId="9" fillId="0" borderId="3" xfId="0" applyNumberFormat="1" applyFont="1" applyBorder="1" applyAlignment="1">
      <alignment horizontal="center"/>
    </xf>
    <xf numFmtId="2" fontId="1" fillId="0" borderId="0" xfId="0" applyNumberFormat="1" applyFont="1" applyFill="1" applyAlignment="1">
      <alignment vertical="top"/>
    </xf>
    <xf numFmtId="2" fontId="1" fillId="0" borderId="0" xfId="0" applyNumberFormat="1" applyFont="1" applyAlignment="1">
      <alignment vertical="top"/>
    </xf>
    <xf numFmtId="2" fontId="10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3" borderId="4" xfId="0" applyFont="1" applyFill="1" applyBorder="1" applyAlignment="1">
      <alignment horizontal="lef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0" fillId="3" borderId="6" xfId="0" applyFill="1" applyBorder="1"/>
    <xf numFmtId="0" fontId="0" fillId="3" borderId="7" xfId="0" applyFill="1" applyBorder="1"/>
    <xf numFmtId="164" fontId="0" fillId="3" borderId="8" xfId="0" applyNumberFormat="1" applyFill="1" applyBorder="1"/>
    <xf numFmtId="0" fontId="7" fillId="3" borderId="7" xfId="0" applyFont="1" applyFill="1" applyBorder="1"/>
    <xf numFmtId="164" fontId="7" fillId="3" borderId="8" xfId="0" applyNumberFormat="1" applyFont="1" applyFill="1" applyBorder="1"/>
    <xf numFmtId="2" fontId="4" fillId="0" borderId="0" xfId="0" applyNumberFormat="1" applyFont="1" applyAlignment="1">
      <alignment vertical="top"/>
    </xf>
    <xf numFmtId="2" fontId="11" fillId="2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vertical="top"/>
    </xf>
    <xf numFmtId="2" fontId="4" fillId="0" borderId="9" xfId="0" applyNumberFormat="1" applyFont="1" applyBorder="1" applyAlignment="1">
      <alignment vertical="top"/>
    </xf>
    <xf numFmtId="2" fontId="11" fillId="2" borderId="9" xfId="0" applyNumberFormat="1" applyFont="1" applyFill="1" applyBorder="1" applyAlignment="1">
      <alignment vertical="center"/>
    </xf>
    <xf numFmtId="2" fontId="4" fillId="0" borderId="9" xfId="0" applyNumberFormat="1" applyFont="1" applyFill="1" applyBorder="1" applyAlignment="1">
      <alignment vertical="top"/>
    </xf>
    <xf numFmtId="2" fontId="4" fillId="4" borderId="9" xfId="0" applyNumberFormat="1" applyFont="1" applyFill="1" applyBorder="1" applyAlignment="1">
      <alignment vertical="top"/>
    </xf>
    <xf numFmtId="4" fontId="13" fillId="0" borderId="0" xfId="0" applyNumberFormat="1" applyFont="1" applyAlignment="1">
      <alignment horizontal="center" vertical="top" wrapText="1"/>
    </xf>
    <xf numFmtId="2" fontId="14" fillId="0" borderId="0" xfId="0" applyNumberFormat="1" applyFont="1" applyAlignment="1">
      <alignment horizontal="center" wrapText="1"/>
    </xf>
    <xf numFmtId="2" fontId="15" fillId="3" borderId="6" xfId="0" applyNumberFormat="1" applyFont="1" applyFill="1" applyBorder="1" applyAlignment="1">
      <alignment horizontal="center" wrapText="1"/>
    </xf>
    <xf numFmtId="2" fontId="15" fillId="3" borderId="8" xfId="0" applyNumberFormat="1" applyFont="1" applyFill="1" applyBorder="1" applyAlignment="1">
      <alignment horizontal="center" wrapText="1"/>
    </xf>
    <xf numFmtId="2" fontId="14" fillId="0" borderId="10" xfId="0" applyNumberFormat="1" applyFont="1" applyBorder="1" applyAlignment="1">
      <alignment horizontal="center" wrapText="1"/>
    </xf>
    <xf numFmtId="2" fontId="14" fillId="0" borderId="0" xfId="0" applyNumberFormat="1" applyFont="1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top" wrapText="1"/>
    </xf>
    <xf numFmtId="4" fontId="1" fillId="0" borderId="0" xfId="0" applyNumberFormat="1" applyFont="1" applyAlignment="1" applyProtection="1">
      <alignment horizontal="center" vertical="top" wrapText="1"/>
    </xf>
    <xf numFmtId="0" fontId="1" fillId="0" borderId="0" xfId="0" applyFont="1" applyProtection="1"/>
    <xf numFmtId="2" fontId="4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wrapText="1"/>
    </xf>
    <xf numFmtId="0" fontId="2" fillId="2" borderId="12" xfId="1" applyFont="1" applyFill="1" applyAlignment="1" applyProtection="1">
      <alignment horizontal="center" vertical="center" wrapText="1"/>
    </xf>
    <xf numFmtId="4" fontId="2" fillId="2" borderId="12" xfId="1" applyNumberFormat="1" applyFont="1" applyFill="1" applyAlignment="1" applyProtection="1">
      <alignment horizontal="center" vertical="center" wrapText="1"/>
    </xf>
    <xf numFmtId="2" fontId="11" fillId="2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left" wrapText="1"/>
    </xf>
    <xf numFmtId="4" fontId="2" fillId="0" borderId="1" xfId="1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Protection="1"/>
    <xf numFmtId="2" fontId="4" fillId="0" borderId="0" xfId="0" applyNumberFormat="1" applyFont="1" applyFill="1" applyAlignment="1" applyProtection="1">
      <alignment vertical="top"/>
    </xf>
    <xf numFmtId="49" fontId="3" fillId="0" borderId="0" xfId="0" applyNumberFormat="1" applyFont="1" applyAlignment="1" applyProtection="1">
      <alignment horizontal="left" vertical="top" wrapText="1"/>
    </xf>
    <xf numFmtId="4" fontId="13" fillId="0" borderId="0" xfId="0" applyNumberFormat="1" applyFont="1" applyAlignment="1" applyProtection="1">
      <alignment horizontal="center" vertical="top" wrapText="1"/>
    </xf>
    <xf numFmtId="2" fontId="15" fillId="3" borderId="6" xfId="0" applyNumberFormat="1" applyFont="1" applyFill="1" applyBorder="1" applyAlignment="1" applyProtection="1">
      <alignment horizontal="center" wrapText="1"/>
    </xf>
    <xf numFmtId="2" fontId="15" fillId="3" borderId="8" xfId="0" applyNumberFormat="1" applyFont="1" applyFill="1" applyBorder="1" applyAlignment="1" applyProtection="1">
      <alignment horizontal="center" wrapText="1"/>
    </xf>
    <xf numFmtId="49" fontId="1" fillId="0" borderId="2" xfId="0" applyNumberFormat="1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</xf>
    <xf numFmtId="4" fontId="1" fillId="0" borderId="2" xfId="0" applyNumberFormat="1" applyFont="1" applyBorder="1" applyAlignment="1" applyProtection="1">
      <alignment horizontal="center" vertical="top" wrapText="1"/>
    </xf>
    <xf numFmtId="2" fontId="14" fillId="0" borderId="10" xfId="0" applyNumberFormat="1" applyFont="1" applyBorder="1" applyAlignment="1" applyProtection="1">
      <alignment horizontal="center" wrapText="1"/>
    </xf>
    <xf numFmtId="2" fontId="14" fillId="0" borderId="0" xfId="0" applyNumberFormat="1" applyFont="1" applyAlignment="1" applyProtection="1">
      <alignment horizontal="center" wrapText="1"/>
    </xf>
    <xf numFmtId="4" fontId="10" fillId="0" borderId="0" xfId="0" applyNumberFormat="1" applyFont="1" applyAlignment="1" applyProtection="1">
      <alignment horizontal="center" vertical="top" wrapText="1"/>
    </xf>
    <xf numFmtId="2" fontId="11" fillId="0" borderId="0" xfId="0" applyNumberFormat="1" applyFont="1" applyAlignment="1" applyProtection="1">
      <alignment horizontal="center" wrapText="1"/>
    </xf>
    <xf numFmtId="0" fontId="3" fillId="3" borderId="4" xfId="0" applyFont="1" applyFill="1" applyBorder="1" applyAlignment="1" applyProtection="1">
      <alignment horizontal="left" vertical="top" wrapText="1"/>
    </xf>
    <xf numFmtId="4" fontId="1" fillId="3" borderId="5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left" vertical="top" wrapText="1"/>
    </xf>
    <xf numFmtId="2" fontId="12" fillId="5" borderId="0" xfId="0" applyNumberFormat="1" applyFont="1" applyFill="1" applyAlignment="1">
      <alignment vertical="top"/>
    </xf>
    <xf numFmtId="2" fontId="12" fillId="6" borderId="0" xfId="0" applyNumberFormat="1" applyFont="1" applyFill="1" applyAlignment="1">
      <alignment vertical="top"/>
    </xf>
    <xf numFmtId="2" fontId="12" fillId="7" borderId="0" xfId="0" applyNumberFormat="1" applyFont="1" applyFill="1" applyAlignment="1">
      <alignment vertical="top"/>
    </xf>
    <xf numFmtId="2" fontId="12" fillId="8" borderId="0" xfId="0" applyNumberFormat="1" applyFont="1" applyFill="1" applyAlignment="1">
      <alignment vertical="top"/>
    </xf>
    <xf numFmtId="2" fontId="12" fillId="9" borderId="0" xfId="0" applyNumberFormat="1" applyFont="1" applyFill="1" applyAlignment="1">
      <alignment vertical="top"/>
    </xf>
    <xf numFmtId="2" fontId="4" fillId="6" borderId="0" xfId="0" applyNumberFormat="1" applyFont="1" applyFill="1" applyAlignment="1">
      <alignment vertical="top"/>
    </xf>
    <xf numFmtId="2" fontId="4" fillId="4" borderId="0" xfId="0" applyNumberFormat="1" applyFont="1" applyFill="1" applyAlignment="1">
      <alignment vertical="top"/>
    </xf>
    <xf numFmtId="2" fontId="12" fillId="10" borderId="0" xfId="0" applyNumberFormat="1" applyFont="1" applyFill="1" applyAlignment="1" applyProtection="1">
      <alignment vertical="top"/>
    </xf>
    <xf numFmtId="2" fontId="12" fillId="6" borderId="0" xfId="0" applyNumberFormat="1" applyFont="1" applyFill="1" applyAlignment="1" applyProtection="1">
      <alignment vertical="top"/>
    </xf>
    <xf numFmtId="2" fontId="12" fillId="7" borderId="0" xfId="0" applyNumberFormat="1" applyFont="1" applyFill="1" applyAlignment="1" applyProtection="1">
      <alignment vertical="top"/>
    </xf>
    <xf numFmtId="2" fontId="4" fillId="9" borderId="9" xfId="0" applyNumberFormat="1" applyFont="1" applyFill="1" applyBorder="1" applyAlignment="1">
      <alignment vertical="top"/>
    </xf>
    <xf numFmtId="2" fontId="12" fillId="7" borderId="9" xfId="0" applyNumberFormat="1" applyFont="1" applyFill="1" applyBorder="1" applyAlignment="1">
      <alignment vertical="top"/>
    </xf>
    <xf numFmtId="2" fontId="12" fillId="4" borderId="9" xfId="0" applyNumberFormat="1" applyFont="1" applyFill="1" applyBorder="1" applyAlignment="1">
      <alignment vertical="top"/>
    </xf>
    <xf numFmtId="2" fontId="12" fillId="9" borderId="9" xfId="0" applyNumberFormat="1" applyFont="1" applyFill="1" applyBorder="1" applyAlignment="1">
      <alignment vertical="top"/>
    </xf>
    <xf numFmtId="2" fontId="12" fillId="5" borderId="0" xfId="0" applyNumberFormat="1" applyFont="1" applyFill="1" applyAlignment="1" applyProtection="1">
      <alignment vertical="top"/>
    </xf>
    <xf numFmtId="0" fontId="16" fillId="0" borderId="2" xfId="0" applyFont="1" applyFill="1" applyBorder="1" applyAlignment="1" applyProtection="1">
      <alignment horizontal="left" vertical="top" wrapText="1"/>
    </xf>
    <xf numFmtId="2" fontId="12" fillId="11" borderId="0" xfId="0" applyNumberFormat="1" applyFont="1" applyFill="1" applyAlignment="1" applyProtection="1">
      <alignment vertical="top"/>
    </xf>
    <xf numFmtId="2" fontId="12" fillId="12" borderId="0" xfId="0" applyNumberFormat="1" applyFont="1" applyFill="1" applyAlignment="1">
      <alignment vertical="top"/>
    </xf>
    <xf numFmtId="2" fontId="12" fillId="13" borderId="0" xfId="0" applyNumberFormat="1" applyFont="1" applyFill="1" applyAlignment="1">
      <alignment vertical="top"/>
    </xf>
    <xf numFmtId="2" fontId="12" fillId="8" borderId="9" xfId="0" applyNumberFormat="1" applyFont="1" applyFill="1" applyBorder="1" applyAlignment="1">
      <alignment vertical="top"/>
    </xf>
    <xf numFmtId="2" fontId="12" fillId="14" borderId="9" xfId="0" applyNumberFormat="1" applyFont="1" applyFill="1" applyBorder="1" applyAlignment="1">
      <alignment vertical="top"/>
    </xf>
    <xf numFmtId="164" fontId="8" fillId="3" borderId="8" xfId="0" applyNumberFormat="1" applyFont="1" applyFill="1" applyBorder="1"/>
    <xf numFmtId="4" fontId="15" fillId="0" borderId="0" xfId="0" applyNumberFormat="1" applyFont="1" applyAlignment="1" applyProtection="1">
      <alignment horizontal="center" vertical="top" wrapText="1"/>
    </xf>
    <xf numFmtId="164" fontId="13" fillId="0" borderId="0" xfId="0" applyNumberFormat="1" applyFont="1"/>
    <xf numFmtId="0" fontId="13" fillId="0" borderId="0" xfId="0" applyFont="1"/>
    <xf numFmtId="4" fontId="0" fillId="0" borderId="0" xfId="0" applyNumberFormat="1"/>
    <xf numFmtId="2" fontId="17" fillId="0" borderId="0" xfId="0" applyNumberFormat="1" applyFont="1" applyAlignment="1">
      <alignment vertical="top"/>
    </xf>
    <xf numFmtId="2" fontId="17" fillId="2" borderId="0" xfId="0" applyNumberFormat="1" applyFont="1" applyFill="1" applyAlignment="1">
      <alignment vertical="center"/>
    </xf>
    <xf numFmtId="2" fontId="17" fillId="0" borderId="0" xfId="0" applyNumberFormat="1" applyFont="1" applyFill="1" applyAlignment="1">
      <alignment vertical="top"/>
    </xf>
    <xf numFmtId="4" fontId="16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2" fontId="14" fillId="0" borderId="0" xfId="0" applyNumberFormat="1" applyFont="1" applyBorder="1" applyAlignment="1" applyProtection="1">
      <alignment horizontal="center" wrapText="1"/>
    </xf>
    <xf numFmtId="49" fontId="4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 vertical="top" wrapText="1"/>
    </xf>
    <xf numFmtId="4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4" fontId="10" fillId="0" borderId="0" xfId="0" applyNumberFormat="1" applyFont="1" applyBorder="1" applyAlignment="1" applyProtection="1">
      <alignment horizontal="center" vertical="top" wrapText="1"/>
    </xf>
    <xf numFmtId="4" fontId="16" fillId="0" borderId="2" xfId="0" applyNumberFormat="1" applyFont="1" applyBorder="1" applyAlignment="1" applyProtection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49" fontId="4" fillId="0" borderId="10" xfId="0" applyNumberFormat="1" applyFont="1" applyBorder="1" applyAlignment="1" applyProtection="1">
      <alignment horizontal="left" wrapText="1"/>
    </xf>
    <xf numFmtId="4" fontId="3" fillId="3" borderId="5" xfId="0" applyNumberFormat="1" applyFont="1" applyFill="1" applyBorder="1" applyAlignment="1" applyProtection="1">
      <alignment horizontal="right" vertical="top" wrapText="1"/>
    </xf>
    <xf numFmtId="4" fontId="3" fillId="3" borderId="11" xfId="0" applyNumberFormat="1" applyFont="1" applyFill="1" applyBorder="1" applyAlignment="1" applyProtection="1">
      <alignment horizontal="right" vertical="top" wrapText="1"/>
    </xf>
    <xf numFmtId="49" fontId="3" fillId="0" borderId="0" xfId="0" applyNumberFormat="1" applyFont="1" applyAlignment="1" applyProtection="1">
      <alignment horizontal="left" vertical="top" wrapText="1"/>
    </xf>
    <xf numFmtId="49" fontId="5" fillId="3" borderId="7" xfId="0" applyNumberFormat="1" applyFont="1" applyFill="1" applyBorder="1" applyAlignment="1" applyProtection="1">
      <alignment horizontal="left" wrapText="1"/>
    </xf>
    <xf numFmtId="49" fontId="5" fillId="3" borderId="6" xfId="0" applyNumberFormat="1" applyFont="1" applyFill="1" applyBorder="1" applyAlignment="1" applyProtection="1">
      <alignment horizontal="left" wrapText="1"/>
    </xf>
    <xf numFmtId="49" fontId="4" fillId="0" borderId="0" xfId="0" applyNumberFormat="1" applyFont="1" applyAlignment="1" applyProtection="1">
      <alignment horizontal="left" wrapText="1"/>
    </xf>
    <xf numFmtId="49" fontId="4" fillId="0" borderId="0" xfId="0" applyNumberFormat="1" applyFont="1" applyBorder="1" applyAlignment="1" applyProtection="1">
      <alignment horizontal="left" wrapText="1"/>
    </xf>
    <xf numFmtId="49" fontId="3" fillId="0" borderId="0" xfId="0" applyNumberFormat="1" applyFont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left" wrapText="1"/>
    </xf>
    <xf numFmtId="49" fontId="5" fillId="3" borderId="6" xfId="0" applyNumberFormat="1" applyFont="1" applyFill="1" applyBorder="1" applyAlignment="1">
      <alignment horizontal="left" wrapText="1"/>
    </xf>
    <xf numFmtId="4" fontId="3" fillId="3" borderId="5" xfId="0" applyNumberFormat="1" applyFont="1" applyFill="1" applyBorder="1" applyAlignment="1">
      <alignment horizontal="right" vertical="top" wrapText="1"/>
    </xf>
    <xf numFmtId="4" fontId="3" fillId="3" borderId="11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Alignment="1">
      <alignment horizontal="left" wrapText="1"/>
    </xf>
    <xf numFmtId="49" fontId="4" fillId="0" borderId="1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1_preddela_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_preddela_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_preddela_1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_preddela_1" connectionId="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_preddela_1" connectionId="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1_preddela_1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1_preddela_1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tabColor rgb="FFC00000"/>
  </sheetPr>
  <dimension ref="B9:H49"/>
  <sheetViews>
    <sheetView tabSelected="1" view="pageBreakPreview" zoomScaleNormal="110" zoomScaleSheetLayoutView="100" zoomScalePageLayoutView="120" workbookViewId="0">
      <selection activeCell="G4" sqref="G4"/>
    </sheetView>
  </sheetViews>
  <sheetFormatPr defaultRowHeight="15"/>
  <cols>
    <col min="1" max="1" width="2.85546875" customWidth="1"/>
    <col min="2" max="2" width="10.42578125" customWidth="1"/>
    <col min="5" max="5" width="8.28515625" customWidth="1"/>
    <col min="7" max="7" width="3.28515625" customWidth="1"/>
    <col min="8" max="8" width="18.28515625" customWidth="1"/>
    <col min="9" max="9" width="7.28515625" customWidth="1"/>
    <col min="10" max="10" width="12.7109375" customWidth="1"/>
  </cols>
  <sheetData>
    <row r="9" spans="3:8">
      <c r="C9" t="s">
        <v>114</v>
      </c>
      <c r="E9" s="126" t="s">
        <v>115</v>
      </c>
      <c r="F9" s="126"/>
      <c r="G9" s="126"/>
      <c r="H9" s="126"/>
    </row>
    <row r="11" spans="3:8">
      <c r="C11" t="s">
        <v>11</v>
      </c>
      <c r="D11" s="127" t="s">
        <v>98</v>
      </c>
      <c r="E11" s="127"/>
      <c r="F11" s="127"/>
      <c r="G11" s="127"/>
      <c r="H11" s="127"/>
    </row>
    <row r="12" spans="3:8">
      <c r="E12" s="112"/>
      <c r="F12" s="112"/>
    </row>
    <row r="13" spans="3:8">
      <c r="C13" s="128" t="s">
        <v>123</v>
      </c>
      <c r="D13" s="128"/>
      <c r="E13" s="124" t="s">
        <v>124</v>
      </c>
      <c r="F13" s="123"/>
      <c r="G13" s="123"/>
      <c r="H13" s="123"/>
    </row>
    <row r="17" spans="3:8" ht="15.75">
      <c r="C17" s="18" t="s">
        <v>12</v>
      </c>
    </row>
    <row r="21" spans="3:8">
      <c r="C21" s="31" t="s">
        <v>32</v>
      </c>
      <c r="D21" s="30"/>
      <c r="E21" s="30"/>
      <c r="F21" s="30"/>
      <c r="G21" s="30"/>
      <c r="H21" s="32" t="str">
        <f ca="1">IF(SUM('1. PREDDELA'!E8:E37)=0,0,'1. PREDDELA'!F39)</f>
        <v/>
      </c>
    </row>
    <row r="22" spans="3:8">
      <c r="H22" s="105" t="str">
        <f>IF(H21=0,0,"")</f>
        <v/>
      </c>
    </row>
    <row r="23" spans="3:8">
      <c r="C23" s="31" t="s">
        <v>33</v>
      </c>
      <c r="D23" s="30"/>
      <c r="E23" s="30"/>
      <c r="F23" s="30"/>
      <c r="G23" s="30"/>
      <c r="H23" s="32" t="str">
        <f ca="1">IF(SUM('2. ZEMELJSKA DELA'!E8:E19)=0,0,'2. ZEMELJSKA DELA'!F21)</f>
        <v/>
      </c>
    </row>
    <row r="24" spans="3:8">
      <c r="H24" s="105" t="str">
        <f>IF(H23=0,0,"")</f>
        <v/>
      </c>
    </row>
    <row r="25" spans="3:8">
      <c r="C25" s="31" t="s">
        <v>34</v>
      </c>
      <c r="D25" s="30"/>
      <c r="E25" s="30"/>
      <c r="F25" s="30"/>
      <c r="G25" s="30"/>
      <c r="H25" s="32" t="str">
        <f ca="1">IF(SUM('3. VOZIŠČNE KONSTRUKCIJE'!E9:E20)=0,0,'3. VOZIŠČNE KONSTRUKCIJE'!F22)</f>
        <v/>
      </c>
    </row>
    <row r="26" spans="3:8">
      <c r="H26" s="105" t="str">
        <f>IF(H25=0,0,"")</f>
        <v/>
      </c>
    </row>
    <row r="27" spans="3:8">
      <c r="C27" s="31" t="s">
        <v>63</v>
      </c>
      <c r="D27" s="30"/>
      <c r="E27" s="30"/>
      <c r="F27" s="30"/>
      <c r="G27" s="30"/>
      <c r="H27" s="32" t="str">
        <f ca="1">'4. KANALIZACIJSKA DELA'!F22</f>
        <v/>
      </c>
    </row>
    <row r="28" spans="3:8">
      <c r="H28" s="105" t="str">
        <f>IF(H27=0,0,"")</f>
        <v/>
      </c>
    </row>
    <row r="29" spans="3:8">
      <c r="C29" s="31" t="s">
        <v>35</v>
      </c>
      <c r="D29" s="30"/>
      <c r="E29" s="30"/>
      <c r="F29" s="30"/>
      <c r="G29" s="30"/>
      <c r="H29" s="103"/>
    </row>
    <row r="30" spans="3:8">
      <c r="H30" s="105"/>
    </row>
    <row r="31" spans="3:8">
      <c r="C31" s="31" t="s">
        <v>36</v>
      </c>
      <c r="D31" s="30"/>
      <c r="E31" s="30"/>
      <c r="F31" s="30"/>
      <c r="G31" s="30"/>
      <c r="H31" s="32"/>
    </row>
    <row r="32" spans="3:8">
      <c r="H32" s="105"/>
    </row>
    <row r="33" spans="2:8">
      <c r="C33" s="31" t="s">
        <v>37</v>
      </c>
      <c r="D33" s="30"/>
      <c r="E33" s="30"/>
      <c r="F33" s="30"/>
      <c r="G33" s="30"/>
      <c r="H33" s="32" t="str">
        <f ca="1">IF(SUM('7. TUJE STORITVE'!E5:E10)=0,0,'7. TUJE STORITVE'!F11)</f>
        <v/>
      </c>
    </row>
    <row r="34" spans="2:8">
      <c r="H34" s="105" t="str">
        <f>IF(H33=0,0,"")</f>
        <v/>
      </c>
    </row>
    <row r="35" spans="2:8">
      <c r="C35" s="31" t="s">
        <v>116</v>
      </c>
      <c r="D35" s="30"/>
      <c r="E35" s="30"/>
      <c r="F35" s="30"/>
      <c r="G35" s="30"/>
      <c r="H35" s="32">
        <f>SUM(H21:H33)*0.05</f>
        <v>0</v>
      </c>
    </row>
    <row r="36" spans="2:8">
      <c r="H36" s="106"/>
    </row>
    <row r="38" spans="2:8">
      <c r="F38" s="20" t="s">
        <v>13</v>
      </c>
      <c r="H38" s="19">
        <f>IF($F$48=0,"",SUM(H21:H36))</f>
        <v>0</v>
      </c>
    </row>
    <row r="39" spans="2:8">
      <c r="F39" s="20"/>
      <c r="H39" s="19"/>
    </row>
    <row r="40" spans="2:8">
      <c r="F40" s="20" t="s">
        <v>97</v>
      </c>
      <c r="H40" s="19">
        <f>IF($F$48=0,"",(0.22*H38))</f>
        <v>0</v>
      </c>
    </row>
    <row r="41" spans="2:8">
      <c r="H41" s="19"/>
    </row>
    <row r="42" spans="2:8">
      <c r="H42" s="21"/>
    </row>
    <row r="43" spans="2:8" ht="15.75">
      <c r="C43" s="33" t="s">
        <v>14</v>
      </c>
      <c r="D43" s="30"/>
      <c r="E43" s="30"/>
      <c r="F43" s="30"/>
      <c r="G43" s="30"/>
      <c r="H43" s="34">
        <f>IF($F$48=0,"",(H38+H40))</f>
        <v>0</v>
      </c>
    </row>
    <row r="46" spans="2:8">
      <c r="H46" s="107"/>
    </row>
    <row r="47" spans="2:8" ht="26.45" customHeight="1" thickBot="1"/>
    <row r="48" spans="2:8" ht="14.45" customHeight="1" thickBot="1">
      <c r="B48" s="125" t="s">
        <v>70</v>
      </c>
      <c r="C48" s="125"/>
      <c r="D48" s="125"/>
      <c r="E48" s="125"/>
      <c r="F48" s="22">
        <v>1</v>
      </c>
    </row>
    <row r="49" hidden="1"/>
  </sheetData>
  <autoFilter ref="H9:H48"/>
  <mergeCells count="4">
    <mergeCell ref="B48:E48"/>
    <mergeCell ref="E9:H9"/>
    <mergeCell ref="D11:H11"/>
    <mergeCell ref="C13:D13"/>
  </mergeCells>
  <phoneticPr fontId="20" type="noConversion"/>
  <pageMargins left="0.7" right="0.7" top="0.75" bottom="0.75" header="0.3" footer="0.3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Ljubljana&amp;C&amp;A</oddHeader>
    <oddFooter>&amp;L&amp;F&amp;CStran &amp;P</oddFooter>
  </headerFooter>
  <ignoredErrors>
    <ignoredError sqref="H38" emptyCellReference="1"/>
    <ignoredError sqref="H23 H25 H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 filterMode="1">
    <tabColor rgb="FFFFC000"/>
  </sheetPr>
  <dimension ref="A1:K39"/>
  <sheetViews>
    <sheetView view="pageBreakPreview" zoomScale="90" zoomScaleNormal="110" zoomScaleSheetLayoutView="90" zoomScalePageLayoutView="120" workbookViewId="0">
      <selection activeCell="F37" sqref="F7:F37"/>
    </sheetView>
  </sheetViews>
  <sheetFormatPr defaultRowHeight="12.75"/>
  <cols>
    <col min="1" max="1" width="2.140625" style="56" customWidth="1"/>
    <col min="2" max="2" width="6.140625" style="50" customWidth="1"/>
    <col min="3" max="3" width="5.42578125" style="51" customWidth="1"/>
    <col min="4" max="4" width="45.42578125" style="52" customWidth="1"/>
    <col min="5" max="5" width="9.140625" style="53"/>
    <col min="6" max="6" width="9.140625" style="53" customWidth="1"/>
    <col min="7" max="7" width="9.7109375" style="53" customWidth="1"/>
    <col min="8" max="8" width="4" style="54" customWidth="1"/>
    <col min="9" max="9" width="16.85546875" style="55" customWidth="1"/>
    <col min="10" max="10" width="9.140625" style="54" customWidth="1"/>
    <col min="11" max="16384" width="9.140625" style="54"/>
  </cols>
  <sheetData>
    <row r="1" spans="1:11">
      <c r="A1" s="49"/>
    </row>
    <row r="2" spans="1:11" ht="25.5">
      <c r="B2" s="57" t="s">
        <v>5</v>
      </c>
      <c r="C2" s="57" t="s">
        <v>10</v>
      </c>
      <c r="D2" s="57" t="s">
        <v>6</v>
      </c>
      <c r="E2" s="58" t="s">
        <v>7</v>
      </c>
      <c r="F2" s="58" t="s">
        <v>8</v>
      </c>
      <c r="G2" s="58" t="s">
        <v>9</v>
      </c>
      <c r="I2" s="59"/>
    </row>
    <row r="3" spans="1:11" s="64" customFormat="1">
      <c r="A3" s="60"/>
      <c r="B3" s="61"/>
      <c r="C3" s="61"/>
      <c r="D3" s="62"/>
      <c r="E3" s="63"/>
      <c r="F3" s="63"/>
      <c r="G3" s="63"/>
      <c r="I3" s="65"/>
    </row>
    <row r="4" spans="1:11" ht="15.75">
      <c r="B4" s="132" t="s">
        <v>0</v>
      </c>
      <c r="C4" s="132"/>
      <c r="D4" s="132"/>
      <c r="E4" s="132"/>
      <c r="F4" s="132"/>
      <c r="G4" s="132"/>
    </row>
    <row r="5" spans="1:11" ht="12.75" customHeight="1">
      <c r="B5" s="66"/>
      <c r="C5" s="66"/>
      <c r="D5" s="66"/>
      <c r="E5" s="67" t="str">
        <f>IF(SUM(E8:E9)=0,0,"")</f>
        <v/>
      </c>
      <c r="F5" s="67"/>
      <c r="G5" s="67">
        <f ca="1">IF(REKAPITULACIJA!$F$48=0,"",IF(SUM(G8:G9)=0,0,""))</f>
        <v>0</v>
      </c>
    </row>
    <row r="6" spans="1:11" ht="21" customHeight="1">
      <c r="B6" s="133" t="s">
        <v>41</v>
      </c>
      <c r="C6" s="134"/>
      <c r="D6" s="134"/>
      <c r="E6" s="68" t="str">
        <f>IF(SUM(E8:E9)=0,0,"")</f>
        <v/>
      </c>
      <c r="F6" s="68"/>
      <c r="G6" s="69">
        <f ca="1">IF(REKAPITULACIJA!$F$48=0,"",IF(SUM(G8:G9)=0,0,""))</f>
        <v>0</v>
      </c>
    </row>
    <row r="7" spans="1:11">
      <c r="E7" s="67" t="str">
        <f>IF(SUM(E8:E9)=0,0,"")</f>
        <v/>
      </c>
      <c r="F7" s="67"/>
      <c r="G7" s="67">
        <f ca="1">IF(REKAPITULACIJA!$F$48=0,"",IF(SUM(G8:G9)=0,0,""))</f>
        <v>0</v>
      </c>
    </row>
    <row r="8" spans="1:11" ht="51">
      <c r="B8" s="70" t="s">
        <v>74</v>
      </c>
      <c r="C8" s="71" t="s">
        <v>3</v>
      </c>
      <c r="D8" s="72" t="s">
        <v>99</v>
      </c>
      <c r="E8" s="73">
        <v>158</v>
      </c>
      <c r="F8" s="73"/>
      <c r="G8" s="73" t="str">
        <f>IF(F8="","",E8*F8)</f>
        <v/>
      </c>
      <c r="I8" s="89"/>
      <c r="K8" s="122"/>
    </row>
    <row r="9" spans="1:11" ht="51">
      <c r="B9" s="70" t="s">
        <v>75</v>
      </c>
      <c r="C9" s="71" t="s">
        <v>1</v>
      </c>
      <c r="D9" s="72" t="s">
        <v>40</v>
      </c>
      <c r="E9" s="73">
        <v>8</v>
      </c>
      <c r="F9" s="73"/>
      <c r="G9" s="73" t="str">
        <f>IF(F9="","",E9*F9)</f>
        <v/>
      </c>
      <c r="I9" s="89"/>
      <c r="K9" s="122"/>
    </row>
    <row r="10" spans="1:11">
      <c r="E10" s="67"/>
      <c r="G10" s="67"/>
      <c r="K10" s="122"/>
    </row>
    <row r="11" spans="1:11" ht="21" customHeight="1">
      <c r="B11" s="133" t="s">
        <v>42</v>
      </c>
      <c r="C11" s="134"/>
      <c r="D11" s="134"/>
      <c r="E11" s="68"/>
      <c r="F11" s="68"/>
      <c r="G11" s="69"/>
      <c r="K11" s="122"/>
    </row>
    <row r="12" spans="1:11" ht="21" customHeight="1">
      <c r="B12" s="129" t="s">
        <v>43</v>
      </c>
      <c r="C12" s="129"/>
      <c r="D12" s="129"/>
      <c r="E12" s="74" t="str">
        <f>IF(SUM(E14:E14)=0,0,"")</f>
        <v/>
      </c>
      <c r="F12" s="74"/>
      <c r="G12" s="74">
        <f ca="1">IF(REKAPITULACIJA!$F$48=0,"",IF(SUM(G14:G14)=0,0,""))</f>
        <v>0</v>
      </c>
      <c r="K12" s="122"/>
    </row>
    <row r="13" spans="1:11" ht="12.75" customHeight="1">
      <c r="E13" s="67" t="str">
        <f>IF(SUM(E14:E14)=0,0,"")</f>
        <v/>
      </c>
      <c r="F13" s="67"/>
      <c r="G13" s="67">
        <f ca="1">IF(REKAPITULACIJA!$F$48=0,"",IF(SUM(G14:G14)=0,0,""))</f>
        <v>0</v>
      </c>
      <c r="K13" s="122"/>
    </row>
    <row r="14" spans="1:11" ht="63.75" customHeight="1">
      <c r="B14" s="70" t="s">
        <v>73</v>
      </c>
      <c r="C14" s="71" t="s">
        <v>1</v>
      </c>
      <c r="D14" s="72" t="s">
        <v>100</v>
      </c>
      <c r="E14" s="120">
        <v>1</v>
      </c>
      <c r="F14" s="73"/>
      <c r="G14" s="73" t="str">
        <f ca="1">IF(F14="","",E14*F14)</f>
        <v/>
      </c>
      <c r="I14" s="90"/>
      <c r="K14" s="122"/>
    </row>
    <row r="15" spans="1:11" ht="12.75" customHeight="1">
      <c r="E15" s="76" t="str">
        <f>IF(SUM(E18:E21)=0,0,"")</f>
        <v/>
      </c>
      <c r="F15" s="76"/>
      <c r="G15" s="76">
        <f ca="1">IF(REKAPITULACIJA!$F$48=0,"",IF(SUM(G18:G21)=0,0,""))</f>
        <v>0</v>
      </c>
      <c r="K15" s="122"/>
    </row>
    <row r="16" spans="1:11" ht="21" customHeight="1">
      <c r="B16" s="135" t="s">
        <v>44</v>
      </c>
      <c r="C16" s="135"/>
      <c r="D16" s="135"/>
      <c r="E16" s="77" t="str">
        <f>IF(SUM(E18:E21)=0,0,"")</f>
        <v/>
      </c>
      <c r="F16" s="77"/>
      <c r="G16" s="77">
        <f ca="1">IF(REKAPITULACIJA!$F$48=0,"",IF(SUM(G18:G21)=0,0,""))</f>
        <v>0</v>
      </c>
      <c r="K16" s="122"/>
    </row>
    <row r="17" spans="2:11" ht="12.75" customHeight="1">
      <c r="E17" s="76" t="str">
        <f>IF(SUM(E18:E21)=0,0,"")</f>
        <v/>
      </c>
      <c r="F17" s="76"/>
      <c r="G17" s="76">
        <f ca="1">IF(REKAPITULACIJA!$F$48=0,"",IF(SUM(G18:G21)=0,0,""))</f>
        <v>0</v>
      </c>
      <c r="K17" s="122"/>
    </row>
    <row r="18" spans="2:11" ht="63.75" customHeight="1">
      <c r="B18" s="70" t="s">
        <v>76</v>
      </c>
      <c r="C18" s="71" t="s">
        <v>4</v>
      </c>
      <c r="D18" s="72" t="s">
        <v>122</v>
      </c>
      <c r="E18" s="120">
        <v>22</v>
      </c>
      <c r="F18" s="73"/>
      <c r="G18" s="73" t="str">
        <f>IF(F18="","",E18*F18)</f>
        <v/>
      </c>
      <c r="I18" s="90"/>
      <c r="K18" s="122"/>
    </row>
    <row r="19" spans="2:11" ht="76.5" customHeight="1">
      <c r="B19" s="70" t="s">
        <v>77</v>
      </c>
      <c r="C19" s="71" t="s">
        <v>2</v>
      </c>
      <c r="D19" s="72" t="s">
        <v>101</v>
      </c>
      <c r="E19" s="120">
        <v>105</v>
      </c>
      <c r="F19" s="73"/>
      <c r="G19" s="73" t="str">
        <f>IF(F19="","",E19*F19)</f>
        <v/>
      </c>
      <c r="I19" s="90"/>
      <c r="K19" s="122"/>
    </row>
    <row r="20" spans="2:11" ht="28.15" customHeight="1">
      <c r="B20" s="70"/>
      <c r="C20" s="71" t="s">
        <v>2</v>
      </c>
      <c r="D20" s="72" t="s">
        <v>106</v>
      </c>
      <c r="E20" s="120">
        <f>55*2*0.25</f>
        <v>27.5</v>
      </c>
      <c r="F20" s="73"/>
      <c r="G20" s="73" t="str">
        <f>IF(F20="","",E20*F20)</f>
        <v/>
      </c>
      <c r="I20" s="90"/>
      <c r="K20" s="122"/>
    </row>
    <row r="21" spans="2:11" ht="32.450000000000003" customHeight="1">
      <c r="B21" s="70"/>
      <c r="C21" s="71" t="s">
        <v>2</v>
      </c>
      <c r="D21" s="72" t="s">
        <v>103</v>
      </c>
      <c r="E21" s="73">
        <v>7</v>
      </c>
      <c r="F21" s="73"/>
      <c r="G21" s="73" t="str">
        <f>IF(F21="","",E21*F21)</f>
        <v/>
      </c>
      <c r="I21" s="91"/>
    </row>
    <row r="22" spans="2:11" ht="12.75" customHeight="1">
      <c r="E22" s="104"/>
      <c r="F22" s="104"/>
      <c r="G22" s="104"/>
    </row>
    <row r="23" spans="2:11" ht="21" customHeight="1">
      <c r="B23" s="133" t="s">
        <v>45</v>
      </c>
      <c r="C23" s="134"/>
      <c r="D23" s="134"/>
      <c r="E23" s="68"/>
      <c r="F23" s="68"/>
      <c r="G23" s="69"/>
    </row>
    <row r="24" spans="2:11" ht="12.75" customHeight="1">
      <c r="E24" s="67" t="str">
        <f>IF(SUM(E27:E27)=0,0,"")</f>
        <v/>
      </c>
      <c r="F24" s="67"/>
      <c r="G24" s="67">
        <f ca="1">IF(REKAPITULACIJA!$F$48=0,"",IF(SUM(G27:G27)=0,0,""))</f>
        <v>0</v>
      </c>
    </row>
    <row r="25" spans="2:11" ht="21" customHeight="1">
      <c r="B25" s="135" t="s">
        <v>46</v>
      </c>
      <c r="C25" s="135"/>
      <c r="D25" s="135"/>
      <c r="E25" s="75" t="str">
        <f>IF(SUM(E27:E27)=0,0,"")</f>
        <v/>
      </c>
      <c r="F25" s="75"/>
      <c r="G25" s="75">
        <f ca="1">IF(REKAPITULACIJA!$F$48=0,"",IF(SUM(G27:G27)=0,0,""))</f>
        <v>0</v>
      </c>
    </row>
    <row r="26" spans="2:11" ht="12.75" customHeight="1">
      <c r="E26" s="67" t="str">
        <f>IF(SUM(E27:E27)=0,0,"")</f>
        <v/>
      </c>
      <c r="F26" s="67"/>
      <c r="G26" s="67">
        <f ca="1">IF(REKAPITULACIJA!$F$48=0,"",IF(SUM(G27:G27)=0,0,""))</f>
        <v>0</v>
      </c>
    </row>
    <row r="27" spans="2:11" ht="63.75" customHeight="1">
      <c r="B27" s="70" t="s">
        <v>78</v>
      </c>
      <c r="C27" s="71" t="s">
        <v>1</v>
      </c>
      <c r="D27" s="72" t="s">
        <v>68</v>
      </c>
      <c r="E27" s="120">
        <v>4</v>
      </c>
      <c r="F27" s="73"/>
      <c r="G27" s="73" t="str">
        <f>IF(F27="","",E27*F27)</f>
        <v/>
      </c>
      <c r="I27" s="96"/>
    </row>
    <row r="28" spans="2:11" ht="12.75" customHeight="1">
      <c r="B28" s="115"/>
      <c r="C28" s="116"/>
      <c r="D28" s="118"/>
      <c r="E28" s="119"/>
      <c r="F28" s="117"/>
      <c r="G28" s="117"/>
      <c r="I28" s="90"/>
    </row>
    <row r="29" spans="2:11" ht="21" customHeight="1">
      <c r="B29" s="136" t="s">
        <v>71</v>
      </c>
      <c r="C29" s="136"/>
      <c r="D29" s="136"/>
      <c r="E29" s="113" t="s">
        <v>72</v>
      </c>
      <c r="F29" s="113"/>
      <c r="G29" s="113" t="s">
        <v>72</v>
      </c>
      <c r="I29" s="54"/>
    </row>
    <row r="30" spans="2:11" ht="12.75" customHeight="1">
      <c r="B30" s="114"/>
      <c r="C30" s="114"/>
      <c r="D30" s="114"/>
      <c r="E30" s="113"/>
      <c r="F30" s="113"/>
      <c r="G30" s="113"/>
      <c r="I30" s="54"/>
    </row>
    <row r="31" spans="2:11" ht="12.75" customHeight="1">
      <c r="B31" s="115"/>
      <c r="C31" s="116"/>
      <c r="D31" s="118"/>
      <c r="E31" s="119"/>
      <c r="F31" s="117"/>
      <c r="G31" s="73" t="str">
        <f>IF(F31="","",E31*F31)</f>
        <v/>
      </c>
      <c r="I31" s="54"/>
    </row>
    <row r="32" spans="2:11" ht="12.75" customHeight="1">
      <c r="B32" s="129"/>
      <c r="C32" s="129"/>
      <c r="D32" s="129"/>
      <c r="E32" s="74" t="s">
        <v>72</v>
      </c>
      <c r="F32" s="74"/>
      <c r="G32" s="73" t="str">
        <f>IF(F32="","",E32*F32)</f>
        <v/>
      </c>
      <c r="I32" s="54"/>
    </row>
    <row r="33" spans="2:9" ht="12.75" customHeight="1">
      <c r="E33" s="67" t="s">
        <v>72</v>
      </c>
      <c r="F33" s="67"/>
      <c r="G33" s="73" t="str">
        <f>IF(F33="","",E33*F33)</f>
        <v/>
      </c>
      <c r="I33" s="54"/>
    </row>
    <row r="34" spans="2:9" ht="12.75" customHeight="1">
      <c r="B34" s="115"/>
      <c r="C34" s="116"/>
      <c r="D34" s="118"/>
      <c r="E34" s="117"/>
      <c r="F34" s="117"/>
      <c r="G34" s="117"/>
      <c r="I34" s="54"/>
    </row>
    <row r="35" spans="2:9" ht="21" customHeight="1">
      <c r="B35" s="133" t="s">
        <v>47</v>
      </c>
      <c r="C35" s="134"/>
      <c r="D35" s="134"/>
      <c r="E35" s="68" t="str">
        <f>IF(SUM(E37:E37)=0,0,"")</f>
        <v/>
      </c>
      <c r="F35" s="68"/>
      <c r="G35" s="69">
        <f ca="1">IF(REKAPITULACIJA!$F$48=0,"",IF(SUM(G37:G37)=0,0,""))</f>
        <v>0</v>
      </c>
    </row>
    <row r="36" spans="2:9" ht="12.75" customHeight="1">
      <c r="E36" s="67" t="str">
        <f>IF(SUM(E37:E37)=0,0,"")</f>
        <v/>
      </c>
      <c r="F36" s="67"/>
      <c r="G36" s="67">
        <f ca="1">IF(REKAPITULACIJA!$F$48=0,"",IF(SUM(G37:G37)=0,0,""))</f>
        <v>0</v>
      </c>
    </row>
    <row r="37" spans="2:9" ht="60.6" customHeight="1">
      <c r="B37" s="70" t="s">
        <v>104</v>
      </c>
      <c r="C37" s="71" t="s">
        <v>3</v>
      </c>
      <c r="D37" s="72" t="s">
        <v>105</v>
      </c>
      <c r="E37" s="73">
        <v>1</v>
      </c>
      <c r="F37" s="73"/>
      <c r="G37" s="73" t="str">
        <f>IF(F37="","",E37*F37)</f>
        <v/>
      </c>
      <c r="I37" s="98"/>
    </row>
    <row r="38" spans="2:9" ht="13.5" thickBot="1"/>
    <row r="39" spans="2:9" ht="16.5" thickBot="1">
      <c r="D39" s="78" t="s">
        <v>16</v>
      </c>
      <c r="E39" s="79"/>
      <c r="F39" s="130" t="str">
        <f>IF(SUM(G8:G37)=0,"",SUM(G8:G37))</f>
        <v/>
      </c>
      <c r="G39" s="131"/>
    </row>
  </sheetData>
  <autoFilter ref="E1:G39">
    <filterColumn colId="0">
      <filters blank="1">
        <filter val="1,00"/>
        <filter val="105,00"/>
        <filter val="158,00"/>
        <filter val="27,50"/>
        <filter val="4,00"/>
        <filter val="7,00"/>
        <filter val="8,00"/>
        <filter val="82,00"/>
        <filter val="količina"/>
      </filters>
    </filterColumn>
  </autoFilter>
  <dataConsolidate/>
  <mergeCells count="11">
    <mergeCell ref="B29:D29"/>
    <mergeCell ref="B32:D32"/>
    <mergeCell ref="F39:G39"/>
    <mergeCell ref="B4:G4"/>
    <mergeCell ref="B6:D6"/>
    <mergeCell ref="B11:D11"/>
    <mergeCell ref="B12:D12"/>
    <mergeCell ref="B16:D16"/>
    <mergeCell ref="B35:D35"/>
    <mergeCell ref="B23:D23"/>
    <mergeCell ref="B25:D25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" filterMode="1">
    <tabColor rgb="FFFFFF00"/>
  </sheetPr>
  <dimension ref="A1:K21"/>
  <sheetViews>
    <sheetView view="pageBreakPreview" zoomScaleNormal="90" zoomScaleSheetLayoutView="100" zoomScalePageLayoutView="120" workbookViewId="0">
      <selection activeCell="F19" sqref="F6:F19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5" width="9.140625" style="8"/>
    <col min="6" max="6" width="9.140625" style="8" customWidth="1"/>
    <col min="7" max="7" width="9.7109375" style="8" customWidth="1"/>
    <col min="8" max="8" width="6" style="2" customWidth="1"/>
    <col min="9" max="9" width="16.85546875" style="35" hidden="1" customWidth="1"/>
    <col min="10" max="10" width="9.140625" style="2" customWidth="1"/>
    <col min="11" max="16384" width="9.140625" style="2"/>
  </cols>
  <sheetData>
    <row r="1" spans="1:11">
      <c r="A1" s="27"/>
    </row>
    <row r="2" spans="1:11" ht="25.5">
      <c r="B2" s="16" t="s">
        <v>5</v>
      </c>
      <c r="C2" s="16" t="s">
        <v>10</v>
      </c>
      <c r="D2" s="16" t="s">
        <v>6</v>
      </c>
      <c r="E2" s="17" t="s">
        <v>7</v>
      </c>
      <c r="F2" s="17" t="s">
        <v>8</v>
      </c>
      <c r="G2" s="17" t="s">
        <v>9</v>
      </c>
      <c r="I2" s="36" t="s">
        <v>15</v>
      </c>
    </row>
    <row r="3" spans="1:11" s="4" customFormat="1">
      <c r="A3" s="7"/>
      <c r="B3" s="5"/>
      <c r="C3" s="5"/>
      <c r="D3" s="13"/>
      <c r="E3" s="6"/>
      <c r="F3" s="6"/>
      <c r="G3" s="6"/>
      <c r="I3" s="37"/>
    </row>
    <row r="4" spans="1:11" ht="15.75">
      <c r="B4" s="137" t="s">
        <v>17</v>
      </c>
      <c r="C4" s="137"/>
      <c r="D4" s="137"/>
      <c r="E4" s="137"/>
      <c r="F4" s="137"/>
      <c r="G4" s="137"/>
    </row>
    <row r="5" spans="1:11" ht="12.75" customHeight="1">
      <c r="B5" s="26"/>
      <c r="C5" s="26"/>
      <c r="D5" s="26"/>
      <c r="E5" s="42" t="str">
        <f>IF(SUM(E8:E9)=0,0,"")</f>
        <v/>
      </c>
      <c r="F5" s="42"/>
      <c r="G5" s="42">
        <f ca="1">IF(REKAPITULACIJA!$F$48=0,"",IF(SUM(G8:G9)=0,0,""))</f>
        <v>0</v>
      </c>
    </row>
    <row r="6" spans="1:11" ht="21" customHeight="1">
      <c r="B6" s="138" t="s">
        <v>48</v>
      </c>
      <c r="C6" s="139"/>
      <c r="D6" s="139"/>
      <c r="E6" s="44" t="str">
        <f>IF(SUM(E8:E9)=0,0,"")</f>
        <v/>
      </c>
      <c r="F6" s="44"/>
      <c r="G6" s="45">
        <f ca="1">IF(REKAPITULACIJA!$F$48=0,"",IF(SUM(G8:G9)=0,0,""))</f>
        <v>0</v>
      </c>
    </row>
    <row r="7" spans="1:11">
      <c r="E7" s="42" t="str">
        <f>IF(SUM(E8:E9)=0,0,"")</f>
        <v/>
      </c>
      <c r="F7" s="42"/>
      <c r="G7" s="42">
        <f ca="1">IF(REKAPITULACIJA!$F$48=0,"",IF(SUM(G8:G9)=0,0,""))</f>
        <v>0</v>
      </c>
    </row>
    <row r="8" spans="1:11" ht="51">
      <c r="B8" s="9" t="s">
        <v>83</v>
      </c>
      <c r="C8" s="12" t="s">
        <v>4</v>
      </c>
      <c r="D8" s="81" t="s">
        <v>107</v>
      </c>
      <c r="E8" s="111">
        <f>1.4*97+0.7*61-82*0.2-105*0.1</f>
        <v>151.59999999999997</v>
      </c>
      <c r="F8" s="10"/>
      <c r="G8" s="10" t="str">
        <f ca="1">IF(F8="","",E8*F8)</f>
        <v/>
      </c>
      <c r="I8" s="85">
        <v>5.28</v>
      </c>
      <c r="K8" s="121"/>
    </row>
    <row r="9" spans="1:11" ht="38.25">
      <c r="B9" s="9" t="s">
        <v>84</v>
      </c>
      <c r="C9" s="12" t="s">
        <v>2</v>
      </c>
      <c r="D9" s="14" t="s">
        <v>50</v>
      </c>
      <c r="E9" s="111">
        <f>0.8*158</f>
        <v>126.4</v>
      </c>
      <c r="F9" s="10"/>
      <c r="G9" s="10" t="str">
        <f ca="1">IF(F9="","",E9*F9)</f>
        <v/>
      </c>
      <c r="I9" s="84">
        <v>1.5</v>
      </c>
      <c r="K9" s="121"/>
    </row>
    <row r="10" spans="1:11">
      <c r="E10" s="42" t="str">
        <f>IF(SUM(E13:E15)=0,0,"")</f>
        <v/>
      </c>
      <c r="F10" s="42"/>
      <c r="G10" s="42">
        <f ca="1">IF(REKAPITULACIJA!$F$48=0,"",IF(SUM(G13:G15)=0,0,""))</f>
        <v>0</v>
      </c>
    </row>
    <row r="11" spans="1:11" ht="21" customHeight="1">
      <c r="B11" s="138" t="s">
        <v>53</v>
      </c>
      <c r="C11" s="139"/>
      <c r="D11" s="139"/>
      <c r="E11" s="44" t="str">
        <f>IF(SUM(E13:E15)=0,0,"")</f>
        <v/>
      </c>
      <c r="F11" s="44"/>
      <c r="G11" s="45">
        <f ca="1">IF(REKAPITULACIJA!$F$48=0,"",IF(SUM(G13:G15)=0,0,""))</f>
        <v>0</v>
      </c>
    </row>
    <row r="12" spans="1:11">
      <c r="E12" s="42" t="str">
        <f>IF(SUM(E13:E15)=0,0,"")</f>
        <v/>
      </c>
      <c r="F12" s="42"/>
      <c r="G12" s="42">
        <f ca="1">IF(REKAPITULACIJA!$F$48=0,"",IF(SUM(G13:G15)=0,0,""))</f>
        <v>0</v>
      </c>
    </row>
    <row r="13" spans="1:11" ht="76.5">
      <c r="B13" s="9" t="s">
        <v>85</v>
      </c>
      <c r="C13" s="12" t="s">
        <v>4</v>
      </c>
      <c r="D13" s="14" t="s">
        <v>51</v>
      </c>
      <c r="E13" s="111">
        <f>0.8*158*0.15</f>
        <v>18.96</v>
      </c>
      <c r="F13" s="10"/>
      <c r="G13" s="10" t="str">
        <f>IF(F13="","",E13*F13)</f>
        <v/>
      </c>
      <c r="I13" s="99">
        <v>15.11</v>
      </c>
      <c r="K13" s="121"/>
    </row>
    <row r="14" spans="1:11" ht="76.5">
      <c r="B14" s="9" t="s">
        <v>86</v>
      </c>
      <c r="C14" s="12" t="s">
        <v>4</v>
      </c>
      <c r="D14" s="14" t="s">
        <v>52</v>
      </c>
      <c r="E14" s="111">
        <f>(0.23*158)+(0.44*158)</f>
        <v>105.86</v>
      </c>
      <c r="F14" s="10"/>
      <c r="G14" s="10" t="str">
        <f>IF(F14="","",E14*F14)</f>
        <v/>
      </c>
      <c r="I14" s="85">
        <v>14.02</v>
      </c>
      <c r="K14" s="121"/>
    </row>
    <row r="15" spans="1:11" ht="54.6" customHeight="1">
      <c r="B15" s="9" t="s">
        <v>87</v>
      </c>
      <c r="C15" s="12" t="s">
        <v>4</v>
      </c>
      <c r="D15" s="14" t="s">
        <v>102</v>
      </c>
      <c r="E15" s="111">
        <f>82*0.3</f>
        <v>24.599999999999998</v>
      </c>
      <c r="F15" s="10"/>
      <c r="G15" s="10" t="str">
        <f>IF(F15="","",E15*F15)</f>
        <v/>
      </c>
      <c r="I15" s="100">
        <v>5.94</v>
      </c>
      <c r="K15" s="121"/>
    </row>
    <row r="16" spans="1:11">
      <c r="E16" s="42" t="str">
        <f>IF(SUM(E19:E19)=0,0,"")</f>
        <v/>
      </c>
      <c r="F16" s="42"/>
      <c r="G16" s="42">
        <f ca="1">IF(REKAPITULACIJA!$F$48=0,"",IF(SUM(G19:G19)=0,0,""))</f>
        <v>0</v>
      </c>
    </row>
    <row r="17" spans="2:9" ht="21" customHeight="1">
      <c r="B17" s="138" t="s">
        <v>49</v>
      </c>
      <c r="C17" s="139"/>
      <c r="D17" s="139"/>
      <c r="E17" s="44" t="str">
        <f>IF(SUM(E19:E19)=0,0,"")</f>
        <v/>
      </c>
      <c r="F17" s="44"/>
      <c r="G17" s="45">
        <f ca="1">IF(REKAPITULACIJA!$F$48=0,"",IF(SUM(G19:G19)=0,0,""))</f>
        <v>0</v>
      </c>
    </row>
    <row r="18" spans="2:9">
      <c r="E18" s="42" t="str">
        <f>IF(SUM(E19:E19)=0,0,"")</f>
        <v/>
      </c>
      <c r="F18" s="42"/>
      <c r="G18" s="42">
        <f ca="1">IF(REKAPITULACIJA!$F$48=0,"",IF(SUM(G19:G19)=0,0,""))</f>
        <v>0</v>
      </c>
    </row>
    <row r="19" spans="2:9" ht="25.5">
      <c r="B19" s="9" t="s">
        <v>88</v>
      </c>
      <c r="C19" s="12" t="s">
        <v>2</v>
      </c>
      <c r="D19" s="14" t="s">
        <v>54</v>
      </c>
      <c r="E19" s="111">
        <f>158*2</f>
        <v>316</v>
      </c>
      <c r="F19" s="10"/>
      <c r="G19" s="10" t="str">
        <f>IF(F19="","",E19*F19)</f>
        <v/>
      </c>
      <c r="I19" s="83">
        <v>2.1</v>
      </c>
    </row>
    <row r="20" spans="2:9" ht="13.5" thickBot="1"/>
    <row r="21" spans="2:9" ht="16.5" thickBot="1">
      <c r="D21" s="28" t="s">
        <v>18</v>
      </c>
      <c r="E21" s="29"/>
      <c r="F21" s="140" t="str">
        <f>IF(SUM(G8:G19)=0,"",SUM(G8:G19))</f>
        <v/>
      </c>
      <c r="G21" s="141"/>
    </row>
  </sheetData>
  <autoFilter ref="E1:G21">
    <filterColumn colId="0">
      <filters blank="1">
        <filter val="105,86"/>
        <filter val="126,40"/>
        <filter val="151,60"/>
        <filter val="18,96"/>
        <filter val="24,60"/>
        <filter val="316,00"/>
        <filter val="količina"/>
      </filters>
    </filterColumn>
  </autoFilter>
  <dataConsolidate/>
  <mergeCells count="5">
    <mergeCell ref="B4:G4"/>
    <mergeCell ref="B6:D6"/>
    <mergeCell ref="F21:G21"/>
    <mergeCell ref="B11:D11"/>
    <mergeCell ref="B17:D17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4" filterMode="1">
    <tabColor rgb="FF92D050"/>
  </sheetPr>
  <dimension ref="A1:K22"/>
  <sheetViews>
    <sheetView view="pageBreakPreview" zoomScale="90" zoomScaleNormal="100" zoomScaleSheetLayoutView="90" zoomScalePageLayoutView="120" workbookViewId="0">
      <selection activeCell="F20" sqref="F9:F20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5" width="9.140625" style="8"/>
    <col min="6" max="6" width="9.140625" style="8" customWidth="1"/>
    <col min="7" max="7" width="9.7109375" style="8" customWidth="1"/>
    <col min="8" max="8" width="4" style="2" customWidth="1"/>
    <col min="9" max="9" width="16.85546875" style="35" customWidth="1"/>
    <col min="10" max="10" width="9.140625" style="2" customWidth="1"/>
    <col min="11" max="16384" width="9.140625" style="2"/>
  </cols>
  <sheetData>
    <row r="1" spans="1:11">
      <c r="A1" s="27"/>
    </row>
    <row r="2" spans="1:11" ht="25.5">
      <c r="B2" s="16" t="s">
        <v>5</v>
      </c>
      <c r="C2" s="16" t="s">
        <v>10</v>
      </c>
      <c r="D2" s="16" t="s">
        <v>6</v>
      </c>
      <c r="E2" s="17" t="s">
        <v>7</v>
      </c>
      <c r="F2" s="17" t="s">
        <v>8</v>
      </c>
      <c r="G2" s="17" t="s">
        <v>9</v>
      </c>
      <c r="I2" s="36"/>
    </row>
    <row r="3" spans="1:11" s="4" customFormat="1">
      <c r="A3" s="7"/>
      <c r="B3" s="5"/>
      <c r="C3" s="5"/>
      <c r="D3" s="13"/>
      <c r="E3" s="6"/>
      <c r="F3" s="6"/>
      <c r="G3" s="6"/>
      <c r="I3" s="37"/>
    </row>
    <row r="4" spans="1:11" ht="15.75">
      <c r="B4" s="137" t="s">
        <v>19</v>
      </c>
      <c r="C4" s="137"/>
      <c r="D4" s="137"/>
      <c r="E4" s="137"/>
      <c r="F4" s="137"/>
      <c r="G4" s="137"/>
    </row>
    <row r="5" spans="1:11" ht="12.75" customHeight="1">
      <c r="B5" s="26"/>
      <c r="C5" s="26"/>
      <c r="D5" s="26"/>
      <c r="E5" s="47"/>
      <c r="F5" s="47"/>
      <c r="G5" s="47"/>
    </row>
    <row r="6" spans="1:11" ht="21" customHeight="1">
      <c r="B6" s="138" t="s">
        <v>55</v>
      </c>
      <c r="C6" s="139"/>
      <c r="D6" s="139"/>
      <c r="E6" s="44"/>
      <c r="F6" s="44"/>
      <c r="G6" s="45"/>
    </row>
    <row r="7" spans="1:11" ht="21" customHeight="1">
      <c r="B7" s="143" t="s">
        <v>56</v>
      </c>
      <c r="C7" s="143"/>
      <c r="D7" s="143"/>
      <c r="E7" s="46" t="str">
        <f>IF(SUM(E9:E10)=0,0,"")</f>
        <v/>
      </c>
      <c r="F7" s="46"/>
      <c r="G7" s="46">
        <f ca="1">IF(REKAPITULACIJA!$F$48=0,"",IF(SUM(G9:G10)=0,0,""))</f>
        <v>0</v>
      </c>
    </row>
    <row r="8" spans="1:11">
      <c r="E8" s="43" t="str">
        <f>IF(SUM(E9:E10)=0,0,"")</f>
        <v/>
      </c>
      <c r="F8" s="43"/>
      <c r="G8" s="43">
        <f ca="1">IF(REKAPITULACIJA!$F$48=0,"",IF(SUM(G9:G10)=0,0,""))</f>
        <v>0</v>
      </c>
    </row>
    <row r="9" spans="1:11" ht="51">
      <c r="B9" s="9" t="s">
        <v>89</v>
      </c>
      <c r="C9" s="12" t="s">
        <v>4</v>
      </c>
      <c r="D9" s="14" t="s">
        <v>117</v>
      </c>
      <c r="E9" s="111">
        <f>82*0.3</f>
        <v>24.599999999999998</v>
      </c>
      <c r="F9" s="10"/>
      <c r="G9" s="10" t="str">
        <f ca="1">IF(F9="","",E9*F9)</f>
        <v/>
      </c>
      <c r="I9" s="82"/>
      <c r="K9" s="121"/>
    </row>
    <row r="10" spans="1:11" ht="51">
      <c r="B10" s="9" t="s">
        <v>90</v>
      </c>
      <c r="C10" s="12" t="s">
        <v>4</v>
      </c>
      <c r="D10" s="14" t="s">
        <v>118</v>
      </c>
      <c r="E10" s="111">
        <f>105*0.2</f>
        <v>21</v>
      </c>
      <c r="F10" s="10"/>
      <c r="G10" s="10" t="str">
        <f ca="1">IF(F10="","",E10*F10)</f>
        <v/>
      </c>
      <c r="I10" s="86"/>
      <c r="K10" s="121"/>
    </row>
    <row r="11" spans="1:11">
      <c r="E11" s="42" t="str">
        <f>IF(SUM(E14:E14)=0,0,"")</f>
        <v/>
      </c>
      <c r="F11" s="42"/>
      <c r="G11" s="42">
        <f ca="1">IF(REKAPITULACIJA!$F$48=0,"",IF(SUM(G14:G14)=0,0,""))</f>
        <v>0</v>
      </c>
      <c r="K11" s="121"/>
    </row>
    <row r="12" spans="1:11" ht="21.75" customHeight="1">
      <c r="B12" s="142" t="s">
        <v>57</v>
      </c>
      <c r="C12" s="142"/>
      <c r="D12" s="142"/>
      <c r="E12" s="43" t="str">
        <f>IF(SUM(E14:E14)=0,0,"")</f>
        <v/>
      </c>
      <c r="F12" s="43"/>
      <c r="G12" s="43">
        <f ca="1">IF(REKAPITULACIJA!$F$48=0,"",IF(SUM(G14:G14)=0,0,""))</f>
        <v>0</v>
      </c>
      <c r="K12" s="121"/>
    </row>
    <row r="13" spans="1:11">
      <c r="E13" s="42" t="str">
        <f>IF(SUM(E14:E14)=0,0,"")</f>
        <v/>
      </c>
      <c r="F13" s="42"/>
      <c r="G13" s="42">
        <f ca="1">IF(REKAPITULACIJA!$F$48=0,"",IF(SUM(G14:G14)=0,0,""))</f>
        <v>0</v>
      </c>
      <c r="K13" s="121"/>
    </row>
    <row r="14" spans="1:11" ht="38.25">
      <c r="B14" s="9"/>
      <c r="C14" s="12" t="s">
        <v>2</v>
      </c>
      <c r="D14" s="14" t="s">
        <v>38</v>
      </c>
      <c r="E14" s="10">
        <v>105</v>
      </c>
      <c r="F14" s="10"/>
      <c r="G14" s="10" t="str">
        <f>IF(F14="","",E14*F14)</f>
        <v/>
      </c>
      <c r="I14" s="88"/>
      <c r="K14" s="121"/>
    </row>
    <row r="15" spans="1:11">
      <c r="E15" s="42"/>
      <c r="F15" s="42"/>
      <c r="G15" s="42"/>
      <c r="K15" s="121"/>
    </row>
    <row r="16" spans="1:11" ht="21" customHeight="1">
      <c r="B16" s="138" t="s">
        <v>58</v>
      </c>
      <c r="C16" s="139"/>
      <c r="D16" s="139"/>
      <c r="E16" s="44"/>
      <c r="F16" s="44"/>
      <c r="G16" s="45"/>
      <c r="K16" s="121"/>
    </row>
    <row r="17" spans="2:11">
      <c r="E17" s="42" t="str">
        <f>IF(SUM(E20:E20)=0,0,"")</f>
        <v/>
      </c>
      <c r="F17" s="42"/>
      <c r="G17" s="42">
        <f ca="1">IF(REKAPITULACIJA!$F$48=0,"",IF(SUM(G20:G20)=0,0,""))</f>
        <v>0</v>
      </c>
      <c r="K17" s="121"/>
    </row>
    <row r="18" spans="2:11" ht="27" customHeight="1">
      <c r="B18" s="142" t="s">
        <v>59</v>
      </c>
      <c r="C18" s="142"/>
      <c r="D18" s="142"/>
      <c r="E18" s="43" t="str">
        <f>IF(SUM(E20:E20)=0,0,"")</f>
        <v/>
      </c>
      <c r="F18" s="43"/>
      <c r="G18" s="43">
        <f ca="1">IF(REKAPITULACIJA!$F$48=0,"",IF(SUM(G20:G20)=0,0,""))</f>
        <v>0</v>
      </c>
    </row>
    <row r="19" spans="2:11">
      <c r="E19" s="42" t="str">
        <f>IF(SUM(E20:E20)=0,0,"")</f>
        <v/>
      </c>
      <c r="F19" s="42"/>
      <c r="G19" s="42">
        <f ca="1">IF(REKAPITULACIJA!$F$48=0,"",IF(SUM(G20:G20)=0,0,""))</f>
        <v>0</v>
      </c>
    </row>
    <row r="20" spans="2:11" ht="38.25">
      <c r="B20" s="9"/>
      <c r="C20" s="12" t="s">
        <v>2</v>
      </c>
      <c r="D20" s="14" t="s">
        <v>39</v>
      </c>
      <c r="E20" s="10">
        <f>105+27.5</f>
        <v>132.5</v>
      </c>
      <c r="F20" s="10"/>
      <c r="G20" s="10" t="str">
        <f>IF(F20="","",E20*F20)</f>
        <v/>
      </c>
      <c r="I20" s="87"/>
      <c r="K20" s="121"/>
    </row>
    <row r="21" spans="2:11" ht="13.5" thickBot="1"/>
    <row r="22" spans="2:11" ht="16.5" thickBot="1">
      <c r="D22" s="28" t="s">
        <v>26</v>
      </c>
      <c r="E22" s="29"/>
      <c r="F22" s="140" t="str">
        <f>IF(SUM(G9:G20)=0,"",SUM(G9:G20))</f>
        <v/>
      </c>
      <c r="G22" s="141"/>
    </row>
  </sheetData>
  <autoFilter ref="E1:G22">
    <filterColumn colId="0">
      <filters blank="1">
        <filter val="105,00"/>
        <filter val="132,50"/>
        <filter val="21,00"/>
        <filter val="24,60"/>
        <filter val="količina"/>
      </filters>
    </filterColumn>
  </autoFilter>
  <dataConsolidate/>
  <mergeCells count="7">
    <mergeCell ref="F22:G22"/>
    <mergeCell ref="B18:D18"/>
    <mergeCell ref="B4:G4"/>
    <mergeCell ref="B6:D6"/>
    <mergeCell ref="B7:D7"/>
    <mergeCell ref="B16:D16"/>
    <mergeCell ref="B12:D12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5" filterMode="1">
    <tabColor rgb="FF00B050"/>
  </sheetPr>
  <dimension ref="A1:K22"/>
  <sheetViews>
    <sheetView view="pageBreakPreview" topLeftCell="B1" zoomScaleNormal="100" zoomScaleSheetLayoutView="100" workbookViewId="0">
      <selection activeCell="F20" sqref="F8:F20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5" width="9.140625" style="8"/>
    <col min="6" max="6" width="9.140625" style="8" customWidth="1"/>
    <col min="7" max="7" width="9.7109375" style="8" customWidth="1"/>
    <col min="8" max="8" width="5" style="2" customWidth="1"/>
    <col min="9" max="9" width="16.85546875" style="38" customWidth="1"/>
    <col min="10" max="10" width="9.140625" style="2" customWidth="1"/>
    <col min="11" max="16384" width="9.140625" style="2"/>
  </cols>
  <sheetData>
    <row r="1" spans="1:11">
      <c r="A1" s="27"/>
    </row>
    <row r="2" spans="1:11" ht="25.5">
      <c r="B2" s="16" t="s">
        <v>5</v>
      </c>
      <c r="C2" s="16" t="s">
        <v>10</v>
      </c>
      <c r="D2" s="16" t="s">
        <v>6</v>
      </c>
      <c r="E2" s="17" t="s">
        <v>7</v>
      </c>
      <c r="F2" s="17" t="s">
        <v>8</v>
      </c>
      <c r="G2" s="17" t="s">
        <v>9</v>
      </c>
      <c r="I2" s="39"/>
    </row>
    <row r="3" spans="1:11" s="4" customFormat="1">
      <c r="A3" s="7"/>
      <c r="B3" s="5"/>
      <c r="C3" s="5"/>
      <c r="D3" s="13"/>
      <c r="E3" s="6"/>
      <c r="F3" s="6"/>
      <c r="G3" s="6"/>
      <c r="I3" s="40"/>
    </row>
    <row r="4" spans="1:11" ht="15.75">
      <c r="B4" s="137" t="s">
        <v>62</v>
      </c>
      <c r="C4" s="137"/>
      <c r="D4" s="137"/>
      <c r="E4" s="137"/>
      <c r="F4" s="137"/>
      <c r="G4" s="137"/>
    </row>
    <row r="5" spans="1:11">
      <c r="E5" s="42"/>
      <c r="F5" s="42"/>
      <c r="G5" s="42"/>
    </row>
    <row r="6" spans="1:11" ht="21" customHeight="1">
      <c r="B6" s="138" t="s">
        <v>64</v>
      </c>
      <c r="C6" s="139"/>
      <c r="D6" s="139"/>
      <c r="E6" s="44"/>
      <c r="F6" s="44"/>
      <c r="G6" s="45"/>
    </row>
    <row r="7" spans="1:11">
      <c r="E7" s="42"/>
      <c r="F7" s="42"/>
      <c r="G7" s="42"/>
    </row>
    <row r="8" spans="1:11" ht="38.25">
      <c r="B8" s="9" t="s">
        <v>91</v>
      </c>
      <c r="C8" s="12" t="s">
        <v>3</v>
      </c>
      <c r="D8" s="14" t="s">
        <v>65</v>
      </c>
      <c r="E8" s="111">
        <v>158</v>
      </c>
      <c r="F8" s="10"/>
      <c r="G8" s="10" t="str">
        <f t="shared" ref="G8:G13" si="0">IF(F8="","",E8*F8)</f>
        <v/>
      </c>
      <c r="I8" s="94"/>
    </row>
    <row r="9" spans="1:11" ht="60.6" customHeight="1">
      <c r="B9" s="9" t="s">
        <v>92</v>
      </c>
      <c r="C9" s="12" t="s">
        <v>3</v>
      </c>
      <c r="D9" s="14" t="s">
        <v>108</v>
      </c>
      <c r="E9" s="111">
        <v>158</v>
      </c>
      <c r="F9" s="10"/>
      <c r="G9" s="10" t="str">
        <f t="shared" si="0"/>
        <v/>
      </c>
      <c r="I9" s="93"/>
    </row>
    <row r="10" spans="1:11" ht="76.150000000000006" customHeight="1">
      <c r="B10" s="9" t="s">
        <v>20</v>
      </c>
      <c r="C10" s="12" t="s">
        <v>3</v>
      </c>
      <c r="D10" s="14" t="s">
        <v>111</v>
      </c>
      <c r="E10" s="10">
        <v>82</v>
      </c>
      <c r="F10" s="10"/>
      <c r="G10" s="10" t="str">
        <f t="shared" si="0"/>
        <v/>
      </c>
      <c r="I10" s="102"/>
      <c r="K10" s="121" t="s">
        <v>109</v>
      </c>
    </row>
    <row r="11" spans="1:11" ht="38.25">
      <c r="B11" s="9" t="s">
        <v>93</v>
      </c>
      <c r="C11" s="12" t="s">
        <v>3</v>
      </c>
      <c r="D11" s="14" t="s">
        <v>67</v>
      </c>
      <c r="E11" s="111">
        <v>158</v>
      </c>
      <c r="F11" s="10"/>
      <c r="G11" s="10" t="str">
        <f t="shared" si="0"/>
        <v/>
      </c>
      <c r="I11" s="101"/>
    </row>
    <row r="12" spans="1:11" ht="63.75">
      <c r="B12" s="9" t="s">
        <v>94</v>
      </c>
      <c r="C12" s="12" t="s">
        <v>3</v>
      </c>
      <c r="D12" s="14" t="s">
        <v>119</v>
      </c>
      <c r="E12" s="111">
        <v>158</v>
      </c>
      <c r="F12" s="10"/>
      <c r="G12" s="10" t="str">
        <f t="shared" si="0"/>
        <v/>
      </c>
      <c r="I12" s="101"/>
    </row>
    <row r="13" spans="1:11" ht="51">
      <c r="B13" s="9" t="s">
        <v>95</v>
      </c>
      <c r="C13" s="12" t="s">
        <v>3</v>
      </c>
      <c r="D13" s="14" t="s">
        <v>66</v>
      </c>
      <c r="E13" s="111">
        <v>158</v>
      </c>
      <c r="F13" s="10"/>
      <c r="G13" s="10" t="str">
        <f t="shared" si="0"/>
        <v/>
      </c>
      <c r="I13" s="101"/>
    </row>
    <row r="14" spans="1:11">
      <c r="E14" s="42"/>
      <c r="F14" s="42"/>
      <c r="G14" s="42"/>
    </row>
    <row r="15" spans="1:11" ht="21" customHeight="1">
      <c r="B15" s="138" t="s">
        <v>61</v>
      </c>
      <c r="C15" s="139"/>
      <c r="D15" s="139"/>
      <c r="E15" s="44"/>
      <c r="F15" s="44"/>
      <c r="G15" s="45"/>
    </row>
    <row r="16" spans="1:11">
      <c r="E16" s="42"/>
      <c r="F16" s="42"/>
      <c r="G16" s="42"/>
    </row>
    <row r="17" spans="2:9" ht="43.15" customHeight="1">
      <c r="B17" s="9" t="s">
        <v>21</v>
      </c>
      <c r="C17" s="12" t="s">
        <v>1</v>
      </c>
      <c r="D17" s="14" t="s">
        <v>110</v>
      </c>
      <c r="E17" s="10">
        <v>6</v>
      </c>
      <c r="F17" s="10"/>
      <c r="G17" s="10" t="str">
        <f>IF(F17="","",E17*F17)</f>
        <v/>
      </c>
      <c r="I17" s="41"/>
    </row>
    <row r="18" spans="2:9" ht="45.6" customHeight="1">
      <c r="B18" s="9" t="s">
        <v>112</v>
      </c>
      <c r="C18" s="12" t="s">
        <v>1</v>
      </c>
      <c r="D18" s="14" t="s">
        <v>113</v>
      </c>
      <c r="E18" s="10">
        <v>1</v>
      </c>
      <c r="F18" s="10"/>
      <c r="G18" s="10" t="str">
        <f>IF(F18="","",E18*F18)</f>
        <v/>
      </c>
      <c r="I18" s="41"/>
    </row>
    <row r="19" spans="2:9" ht="57.75" customHeight="1">
      <c r="B19" s="9" t="s">
        <v>22</v>
      </c>
      <c r="C19" s="12" t="s">
        <v>1</v>
      </c>
      <c r="D19" s="14" t="s">
        <v>120</v>
      </c>
      <c r="E19" s="10">
        <v>1</v>
      </c>
      <c r="F19" s="10"/>
      <c r="G19" s="10" t="str">
        <f>IF(F19="","",E19*F19)</f>
        <v/>
      </c>
      <c r="I19" s="92"/>
    </row>
    <row r="20" spans="2:9" ht="45.6" customHeight="1">
      <c r="B20" s="9" t="s">
        <v>96</v>
      </c>
      <c r="C20" s="12" t="s">
        <v>1</v>
      </c>
      <c r="D20" s="81" t="s">
        <v>79</v>
      </c>
      <c r="E20" s="111">
        <v>6</v>
      </c>
      <c r="F20" s="10"/>
      <c r="G20" s="10" t="str">
        <f>IF(F20="","",E20*F20)</f>
        <v/>
      </c>
      <c r="I20" s="95"/>
    </row>
    <row r="21" spans="2:9" ht="13.5" thickBot="1"/>
    <row r="22" spans="2:9" ht="16.5" thickBot="1">
      <c r="D22" s="28" t="s">
        <v>69</v>
      </c>
      <c r="E22" s="29"/>
      <c r="F22" s="140" t="str">
        <f>IF(SUM(G8:G20)=0,"",SUM(G8:G20))</f>
        <v/>
      </c>
      <c r="G22" s="141"/>
    </row>
  </sheetData>
  <autoFilter ref="E1:G22">
    <filterColumn colId="0">
      <filters blank="1">
        <filter val="1,00"/>
        <filter val="158,00"/>
        <filter val="6,00"/>
        <filter val="82,00"/>
        <filter val="količina"/>
      </filters>
    </filterColumn>
    <filterColumn colId="2">
      <filters blank="1">
        <filter val="1.211,40"/>
        <filter val="1.500,00"/>
        <filter val="1.720,80"/>
        <filter val="252,80"/>
        <filter val="30,00"/>
        <filter val="300,20"/>
        <filter val="347,60"/>
        <filter val="367,36"/>
        <filter val="4.600,00"/>
        <filter val="5.778,30"/>
        <filter val="6.895,12"/>
        <filter val="658,86"/>
        <filter val="znesek"/>
      </filters>
    </filterColumn>
  </autoFilter>
  <dataConsolidate/>
  <mergeCells count="4">
    <mergeCell ref="B4:G4"/>
    <mergeCell ref="F22:G22"/>
    <mergeCell ref="B6:D6"/>
    <mergeCell ref="B15:D15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6" filterMode="1">
    <tabColor rgb="FF0070C0"/>
  </sheetPr>
  <dimension ref="A1:I12"/>
  <sheetViews>
    <sheetView view="pageBreakPreview" zoomScaleNormal="100" zoomScaleSheetLayoutView="100" zoomScalePageLayoutView="120" workbookViewId="0">
      <selection activeCell="E5" sqref="E5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5" width="9.140625" style="8"/>
    <col min="6" max="6" width="9.140625" style="8" customWidth="1"/>
    <col min="7" max="7" width="9.7109375" style="8" customWidth="1"/>
    <col min="8" max="8" width="4" style="2" customWidth="1"/>
    <col min="9" max="9" width="16.85546875" style="35" hidden="1" customWidth="1"/>
    <col min="10" max="10" width="9.140625" style="2" customWidth="1"/>
    <col min="11" max="16384" width="9.140625" style="2"/>
  </cols>
  <sheetData>
    <row r="1" spans="1:9">
      <c r="A1" s="27"/>
    </row>
    <row r="2" spans="1:9" ht="25.5">
      <c r="B2" s="16" t="s">
        <v>5</v>
      </c>
      <c r="C2" s="16" t="s">
        <v>10</v>
      </c>
      <c r="D2" s="16" t="s">
        <v>6</v>
      </c>
      <c r="E2" s="17" t="s">
        <v>7</v>
      </c>
      <c r="F2" s="17" t="s">
        <v>8</v>
      </c>
      <c r="G2" s="17" t="s">
        <v>9</v>
      </c>
      <c r="I2" s="36" t="s">
        <v>15</v>
      </c>
    </row>
    <row r="3" spans="1:9" s="4" customFormat="1">
      <c r="A3" s="7"/>
      <c r="B3" s="5"/>
      <c r="C3" s="5"/>
      <c r="D3" s="13"/>
      <c r="E3" s="6"/>
      <c r="F3" s="6"/>
      <c r="G3" s="6"/>
      <c r="I3" s="37"/>
    </row>
    <row r="4" spans="1:9" ht="15.75">
      <c r="B4" s="137" t="s">
        <v>60</v>
      </c>
      <c r="C4" s="137"/>
      <c r="D4" s="137"/>
      <c r="E4" s="137"/>
      <c r="F4" s="137"/>
      <c r="G4" s="137"/>
    </row>
    <row r="5" spans="1:9" ht="12.75" customHeight="1">
      <c r="B5" s="26"/>
      <c r="C5" s="26"/>
      <c r="D5" s="26"/>
      <c r="E5" s="48"/>
      <c r="F5" s="48"/>
      <c r="G5" s="48"/>
    </row>
    <row r="6" spans="1:9" ht="21" customHeight="1">
      <c r="B6" s="138" t="s">
        <v>23</v>
      </c>
      <c r="C6" s="139"/>
      <c r="D6" s="139"/>
      <c r="E6" s="44"/>
      <c r="F6" s="44"/>
      <c r="G6" s="45"/>
    </row>
    <row r="7" spans="1:9">
      <c r="E7" s="48"/>
      <c r="F7" s="48"/>
      <c r="G7" s="48"/>
    </row>
    <row r="8" spans="1:9">
      <c r="E8" s="42"/>
      <c r="F8" s="42"/>
      <c r="G8" s="42"/>
    </row>
    <row r="9" spans="1:9" ht="20.25" customHeight="1">
      <c r="B9" s="144" t="s">
        <v>24</v>
      </c>
      <c r="C9" s="144"/>
      <c r="D9" s="144"/>
      <c r="E9" s="80"/>
      <c r="F9" s="80"/>
      <c r="G9" s="80"/>
    </row>
    <row r="10" spans="1:9">
      <c r="E10" s="42"/>
      <c r="F10" s="42"/>
      <c r="G10" s="42"/>
    </row>
    <row r="11" spans="1:9" ht="13.5" thickBot="1"/>
    <row r="12" spans="1:9" ht="16.5" thickBot="1">
      <c r="D12" s="28" t="s">
        <v>25</v>
      </c>
      <c r="E12" s="29"/>
      <c r="F12" s="140" t="str">
        <f>IF(SUM(G8:G10)=0,"",SUM(G8:G10))</f>
        <v/>
      </c>
      <c r="G12" s="141"/>
    </row>
  </sheetData>
  <autoFilter ref="E1:G12">
    <filterColumn colId="0">
      <filters>
        <filter val="količina"/>
      </filters>
    </filterColumn>
  </autoFilter>
  <dataConsolidate/>
  <mergeCells count="4">
    <mergeCell ref="B4:G4"/>
    <mergeCell ref="B6:D6"/>
    <mergeCell ref="F12:G12"/>
    <mergeCell ref="B9:D9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7" filterMode="1">
    <tabColor rgb="FF002060"/>
  </sheetPr>
  <dimension ref="A1:I6"/>
  <sheetViews>
    <sheetView view="pageBreakPreview" zoomScale="115" zoomScaleNormal="100" zoomScaleSheetLayoutView="115" zoomScalePageLayoutView="120" workbookViewId="0">
      <selection activeCell="K36" sqref="K36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5" width="9.140625" style="8"/>
    <col min="6" max="6" width="9.140625" style="8" customWidth="1"/>
    <col min="7" max="7" width="9.7109375" style="8" customWidth="1"/>
    <col min="8" max="8" width="4" style="2" customWidth="1"/>
    <col min="9" max="9" width="16.85546875" style="24" hidden="1" customWidth="1"/>
    <col min="10" max="10" width="9.140625" style="2" customWidth="1"/>
    <col min="11" max="16384" width="9.140625" style="2"/>
  </cols>
  <sheetData>
    <row r="1" spans="1:9">
      <c r="A1" s="27"/>
    </row>
    <row r="2" spans="1:9" ht="25.5">
      <c r="B2" s="16" t="s">
        <v>5</v>
      </c>
      <c r="C2" s="16" t="s">
        <v>10</v>
      </c>
      <c r="D2" s="16" t="s">
        <v>6</v>
      </c>
      <c r="E2" s="17" t="s">
        <v>7</v>
      </c>
      <c r="F2" s="17" t="s">
        <v>8</v>
      </c>
      <c r="G2" s="17" t="s">
        <v>9</v>
      </c>
      <c r="I2" s="25" t="s">
        <v>15</v>
      </c>
    </row>
    <row r="3" spans="1:9" s="4" customFormat="1">
      <c r="A3" s="7"/>
      <c r="B3" s="5"/>
      <c r="C3" s="5"/>
      <c r="D3" s="13"/>
      <c r="E3" s="6"/>
      <c r="F3" s="6"/>
      <c r="G3" s="6"/>
      <c r="I3" s="23"/>
    </row>
    <row r="4" spans="1:9" ht="15.75">
      <c r="B4" s="137" t="s">
        <v>28</v>
      </c>
      <c r="C4" s="137"/>
      <c r="D4" s="137"/>
      <c r="E4" s="137"/>
      <c r="F4" s="137"/>
      <c r="G4" s="137"/>
    </row>
    <row r="5" spans="1:9" ht="13.5" thickBot="1"/>
    <row r="6" spans="1:9" ht="16.5" thickBot="1">
      <c r="D6" s="28" t="s">
        <v>27</v>
      </c>
      <c r="E6" s="29"/>
      <c r="F6" s="140"/>
      <c r="G6" s="141"/>
    </row>
  </sheetData>
  <autoFilter ref="E1:G6">
    <filterColumn colId="0">
      <filters>
        <filter val="količina"/>
      </filters>
    </filterColumn>
  </autoFilter>
  <dataConsolidate/>
  <mergeCells count="2">
    <mergeCell ref="F6:G6"/>
    <mergeCell ref="B4:G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8" filterMode="1"/>
  <dimension ref="A1:I11"/>
  <sheetViews>
    <sheetView view="pageBreakPreview" zoomScale="90" zoomScaleNormal="110" zoomScaleSheetLayoutView="90" zoomScalePageLayoutView="120" workbookViewId="0">
      <selection activeCell="E6" sqref="E6"/>
    </sheetView>
  </sheetViews>
  <sheetFormatPr defaultRowHeight="12.75"/>
  <cols>
    <col min="1" max="1" width="2.140625" style="3" customWidth="1"/>
    <col min="2" max="2" width="6.28515625" style="1" customWidth="1"/>
    <col min="3" max="3" width="5.28515625" style="11" customWidth="1"/>
    <col min="4" max="4" width="45.42578125" style="15" customWidth="1"/>
    <col min="5" max="5" width="9.140625" style="8"/>
    <col min="6" max="6" width="9.140625" style="8" customWidth="1"/>
    <col min="7" max="7" width="9.7109375" style="8" customWidth="1"/>
    <col min="8" max="8" width="4" style="2" customWidth="1"/>
    <col min="9" max="9" width="16.85546875" style="108" customWidth="1"/>
    <col min="10" max="10" width="9.140625" style="2" customWidth="1"/>
    <col min="11" max="16384" width="9.140625" style="2"/>
  </cols>
  <sheetData>
    <row r="1" spans="1:9">
      <c r="A1" s="27"/>
    </row>
    <row r="2" spans="1:9" ht="25.5">
      <c r="B2" s="16" t="s">
        <v>5</v>
      </c>
      <c r="C2" s="16" t="s">
        <v>10</v>
      </c>
      <c r="D2" s="16" t="s">
        <v>6</v>
      </c>
      <c r="E2" s="17" t="s">
        <v>7</v>
      </c>
      <c r="F2" s="17" t="s">
        <v>8</v>
      </c>
      <c r="G2" s="17" t="s">
        <v>9</v>
      </c>
      <c r="I2" s="109"/>
    </row>
    <row r="3" spans="1:9" s="4" customFormat="1">
      <c r="A3" s="7"/>
      <c r="B3" s="5"/>
      <c r="C3" s="5"/>
      <c r="D3" s="13"/>
      <c r="E3" s="6"/>
      <c r="F3" s="6"/>
      <c r="G3" s="6"/>
      <c r="I3" s="110"/>
    </row>
    <row r="4" spans="1:9" ht="15.75">
      <c r="B4" s="137" t="s">
        <v>30</v>
      </c>
      <c r="C4" s="137"/>
      <c r="D4" s="137"/>
      <c r="E4" s="137"/>
      <c r="F4" s="137"/>
      <c r="G4" s="137"/>
    </row>
    <row r="5" spans="1:9">
      <c r="E5" s="48" t="str">
        <f>IF(SUM(E8:E10)=0,0,"")</f>
        <v/>
      </c>
      <c r="F5" s="48"/>
      <c r="G5" s="48">
        <f ca="1">IF(REKAPITULACIJA!$F$48=0,"",IF(SUM(G8:G10)=0,0,""))</f>
        <v>0</v>
      </c>
    </row>
    <row r="6" spans="1:9" ht="21" customHeight="1">
      <c r="B6" s="138" t="s">
        <v>31</v>
      </c>
      <c r="C6" s="139"/>
      <c r="D6" s="139"/>
      <c r="E6" s="44" t="str">
        <f>IF(SUM(E8:E10)=0,0,"")</f>
        <v/>
      </c>
      <c r="F6" s="44"/>
      <c r="G6" s="45">
        <f ca="1">IF(REKAPITULACIJA!$F$48=0,"",IF(SUM(G8:G10)=0,0,""))</f>
        <v>0</v>
      </c>
    </row>
    <row r="7" spans="1:9">
      <c r="E7" s="48" t="str">
        <f>IF(SUM(E8:E10)=0,0,"")</f>
        <v/>
      </c>
      <c r="F7" s="48"/>
      <c r="G7" s="48">
        <f ca="1">IF(REKAPITULACIJA!$F$48=0,"",IF(SUM(G8:G10)=0,0,""))</f>
        <v>0</v>
      </c>
    </row>
    <row r="8" spans="1:9" ht="35.25" customHeight="1">
      <c r="B8" s="9" t="s">
        <v>80</v>
      </c>
      <c r="C8" s="12" t="s">
        <v>1</v>
      </c>
      <c r="D8" s="14" t="s">
        <v>121</v>
      </c>
      <c r="E8" s="111">
        <v>1</v>
      </c>
      <c r="F8" s="10"/>
      <c r="G8" s="10" t="str">
        <f>IF(F8="","",E8*F8)</f>
        <v/>
      </c>
    </row>
    <row r="9" spans="1:9" ht="104.25" customHeight="1">
      <c r="B9" s="9" t="s">
        <v>81</v>
      </c>
      <c r="C9" s="12" t="s">
        <v>1</v>
      </c>
      <c r="D9" s="72" t="s">
        <v>125</v>
      </c>
      <c r="E9" s="111">
        <v>3</v>
      </c>
      <c r="F9" s="10"/>
      <c r="G9" s="10" t="str">
        <f>IF(F9="","",E9*F9)</f>
        <v/>
      </c>
    </row>
    <row r="10" spans="1:9" ht="65.25" customHeight="1" thickBot="1">
      <c r="B10" s="9" t="s">
        <v>82</v>
      </c>
      <c r="C10" s="12" t="s">
        <v>1</v>
      </c>
      <c r="D10" s="97" t="s">
        <v>126</v>
      </c>
      <c r="E10" s="111">
        <v>5</v>
      </c>
      <c r="F10" s="10"/>
      <c r="G10" s="10" t="str">
        <f>IF(F10="","",E10*F10)</f>
        <v/>
      </c>
    </row>
    <row r="11" spans="1:9" ht="16.5" thickBot="1">
      <c r="D11" s="28" t="s">
        <v>29</v>
      </c>
      <c r="E11" s="29"/>
      <c r="F11" s="140" t="str">
        <f>IF(SUM(G5:G10)=0,"",SUM(G5:G10))</f>
        <v/>
      </c>
      <c r="G11" s="141"/>
    </row>
  </sheetData>
  <autoFilter ref="E1:G11">
    <filterColumn colId="0">
      <filters blank="1">
        <filter val="1,00"/>
        <filter val="10,00"/>
        <filter val="količina"/>
      </filters>
    </filterColumn>
  </autoFilter>
  <dataConsolidate/>
  <mergeCells count="3">
    <mergeCell ref="B6:D6"/>
    <mergeCell ref="F11:G11"/>
    <mergeCell ref="B4:G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&amp;L&amp;"Braggadocio,Običajno"&amp;18KP&amp;11rojekt&amp;18L&amp;"-,Običajno"&amp;11   d.o.o.                                                                                                                  
Tbilisijska 61, 1000 Ljubljana&amp;C&amp;"-,Ležeče"&amp;10&amp;A</oddHeader>
    <oddFooter>&amp;C&amp;"-,Ležeče"&amp;10Stran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36</vt:i4>
      </vt:variant>
    </vt:vector>
  </HeadingPairs>
  <TitlesOfParts>
    <vt:vector size="44" baseType="lpstr">
      <vt:lpstr>REKAPITULACIJA</vt:lpstr>
      <vt:lpstr>1. PREDDELA</vt:lpstr>
      <vt:lpstr>2. ZEMELJSKA DELA</vt:lpstr>
      <vt:lpstr>3. VOZIŠČNE KONSTRUKCIJE</vt:lpstr>
      <vt:lpstr>4. KANALIZACIJSKA DELA</vt:lpstr>
      <vt:lpstr>5. GRADBENA IN OBRTNIŠKA DELA</vt:lpstr>
      <vt:lpstr>6. OPREMA CEST</vt:lpstr>
      <vt:lpstr>7. TUJE STORITVE</vt:lpstr>
      <vt:lpstr>_0_Rekapitulacija</vt:lpstr>
      <vt:lpstr>_1.1_Geodetska_dela</vt:lpstr>
      <vt:lpstr>_1.2_Čiščenje_terena</vt:lpstr>
      <vt:lpstr>_1.3_Ostala_preddela</vt:lpstr>
      <vt:lpstr>_1.4_Predhodna_dela_popravilo_objektov</vt:lpstr>
      <vt:lpstr>'1. PREDDELA'!_1_preddela_1</vt:lpstr>
      <vt:lpstr>'2. ZEMELJSKA DELA'!_1_preddela_1</vt:lpstr>
      <vt:lpstr>'3. VOZIŠČNE KONSTRUKCIJE'!_1_preddela_1</vt:lpstr>
      <vt:lpstr>'4. KANALIZACIJSKA DELA'!_1_preddela_1</vt:lpstr>
      <vt:lpstr>'5. GRADBENA IN OBRTNIŠKA DELA'!_1_preddela_1</vt:lpstr>
      <vt:lpstr>'6. OPREMA CEST'!_1_preddela_1</vt:lpstr>
      <vt:lpstr>'7. TUJE STORITVE'!_1_preddela_1</vt:lpstr>
      <vt:lpstr>_2.1_Izkopi</vt:lpstr>
      <vt:lpstr>_2.3_Nasipi_zasipi_posteljica</vt:lpstr>
      <vt:lpstr>_2.4_Brežine_zelenice</vt:lpstr>
      <vt:lpstr>_3.1_VK_Nosilne_plasti</vt:lpstr>
      <vt:lpstr>_3.2_VK_Obrabne_plasti</vt:lpstr>
      <vt:lpstr>_4.3_Kanalizacijske_cevi</vt:lpstr>
      <vt:lpstr>_4.5_Jaški</vt:lpstr>
      <vt:lpstr>_5.1_Tesarska_dela</vt:lpstr>
      <vt:lpstr>_7.9_Preizkusi_nadzor</vt:lpstr>
      <vt:lpstr>lasti</vt:lpstr>
      <vt:lpstr>'1. PREDDELA'!Print_Area</vt:lpstr>
      <vt:lpstr>'2. ZEMELJSKA DELA'!Print_Area</vt:lpstr>
      <vt:lpstr>'3. VOZIŠČNE KONSTRUKCIJE'!Print_Area</vt:lpstr>
      <vt:lpstr>'4. KANALIZACIJSKA DELA'!Print_Area</vt:lpstr>
      <vt:lpstr>'7. TUJE STORITVE'!Print_Area</vt:lpstr>
      <vt:lpstr>REKAPITULACIJA!Print_Area</vt:lpstr>
      <vt:lpstr>'1. PREDDELA'!Print_Titles</vt:lpstr>
      <vt:lpstr>'2. ZEMELJSKA DELA'!Print_Titles</vt:lpstr>
      <vt:lpstr>'3. VOZIŠČNE KONSTRUKCIJE'!Print_Titles</vt:lpstr>
      <vt:lpstr>'4. KANALIZACIJSKA DELA'!Print_Titles</vt:lpstr>
      <vt:lpstr>'5. GRADBENA IN OBRTNIŠKA DELA'!Print_Titles</vt:lpstr>
      <vt:lpstr>'6. OPREMA CEST'!Print_Titles</vt:lpstr>
      <vt:lpstr>'7. TUJE STORITVE'!Print_Titles</vt:lpstr>
      <vt:lpstr>sarska_dela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alenkac</cp:lastModifiedBy>
  <cp:lastPrinted>2012-12-14T09:11:52Z</cp:lastPrinted>
  <dcterms:created xsi:type="dcterms:W3CDTF">2010-07-30T11:24:43Z</dcterms:created>
  <dcterms:modified xsi:type="dcterms:W3CDTF">2015-12-02T08:57:42Z</dcterms:modified>
</cp:coreProperties>
</file>