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79" activeTab="0"/>
  </bookViews>
  <sheets>
    <sheet name="rekapitulacija" sheetId="1" r:id="rId1"/>
    <sheet name="tlačni" sheetId="2" r:id="rId2"/>
    <sheet name="K1, K2" sheetId="3" r:id="rId3"/>
    <sheet name="Črpališče" sheetId="4" r:id="rId4"/>
    <sheet name="NN" sheetId="5" r:id="rId5"/>
    <sheet name="Podhum" sheetId="6" r:id="rId6"/>
    <sheet name="Sklop 2 - priključki" sheetId="7" r:id="rId7"/>
  </sheets>
  <definedNames>
    <definedName name="_xlnm.Print_Area" localSheetId="2">'K1, K2'!$B$1:$G$86</definedName>
    <definedName name="_xlnm.Print_Area" localSheetId="0">'rekapitulacija'!$A$1:$C$12</definedName>
    <definedName name="_xlnm.Print_Area" localSheetId="1">'tlačni'!$B$1:$G$48</definedName>
  </definedNames>
  <calcPr fullCalcOnLoad="1"/>
</workbook>
</file>

<file path=xl/comments6.xml><?xml version="1.0" encoding="utf-8"?>
<comments xmlns="http://schemas.openxmlformats.org/spreadsheetml/2006/main">
  <authors>
    <author/>
  </authors>
  <commentList>
    <comment ref="E89" authorId="0">
      <text>
        <r>
          <rPr>
            <b/>
            <sz val="9"/>
            <color indexed="8"/>
            <rFont val="Tahoma"/>
            <family val="2"/>
          </rPr>
          <t>Uporabnik:</t>
        </r>
        <r>
          <rPr>
            <sz val="9"/>
            <color indexed="8"/>
            <rFont val="Tahoma"/>
            <family val="2"/>
          </rPr>
          <t>+1 m za kolena</t>
        </r>
      </text>
    </comment>
  </commentList>
</comments>
</file>

<file path=xl/sharedStrings.xml><?xml version="1.0" encoding="utf-8"?>
<sst xmlns="http://schemas.openxmlformats.org/spreadsheetml/2006/main" count="765" uniqueCount="329">
  <si>
    <t>1.</t>
  </si>
  <si>
    <t xml:space="preserve">PREDDELA </t>
  </si>
  <si>
    <t>2.</t>
  </si>
  <si>
    <t>ZEMELJSKA  DELA</t>
  </si>
  <si>
    <t>3.</t>
  </si>
  <si>
    <t>MONTAŽNA IN BETONSKA DELA</t>
  </si>
  <si>
    <t>4.</t>
  </si>
  <si>
    <t>OSTALA DELA</t>
  </si>
  <si>
    <t>PREDDELA</t>
  </si>
  <si>
    <t>m</t>
  </si>
  <si>
    <t>kos</t>
  </si>
  <si>
    <t>ZEMELJSKA DELA</t>
  </si>
  <si>
    <t>PREDDELA SKUPAJ:</t>
  </si>
  <si>
    <t>ZEMELJSKA DELA SKUPAJ:</t>
  </si>
  <si>
    <t>MONTAŽNA IN BETONSKA DELA SKUPAJ:</t>
  </si>
  <si>
    <t>OSTALA DELA SKUPAJ:</t>
  </si>
  <si>
    <t>5.</t>
  </si>
  <si>
    <t>Naprava in postavitev gradbenih profilov (na mestih kjer se menja smer ali naklon)</t>
  </si>
  <si>
    <t>REKAPITULACIJA</t>
  </si>
  <si>
    <t xml:space="preserve">Izdelava geodetskega načrta novega stanja skladno z ZGO-1 in navodili upravljalca kanal. </t>
  </si>
  <si>
    <t>Pregled kanalizacije s kamero</t>
  </si>
  <si>
    <t>Preizkus vodotesnosti kanalizacije</t>
  </si>
  <si>
    <t xml:space="preserve">SKUPAJ € </t>
  </si>
  <si>
    <t>Zakoličba trase kanalizacije z niveliranjem kanala</t>
  </si>
  <si>
    <t>Planiranje dna rova kanalizacije s točnostjo +/- 1 cm</t>
  </si>
  <si>
    <t>kpl</t>
  </si>
  <si>
    <t>Projekt izvedenih del (4 izvodi)</t>
  </si>
  <si>
    <t>Obrizg nosilne plasti bituminizirane zmesi z emulzijo za boljši oprijem nosilne in obrabne plasti.</t>
  </si>
  <si>
    <t>Izdelava varnostnega načrta gradbišča pred začetkom gradnje po gradbenih predpisih za vse kanale skupaj - sorazmerni del</t>
  </si>
  <si>
    <t>Zasip jarka z nevezanim materialom, vgrajevanje in zahteve materiala po TSC 06.100:2003; 0-63 mm (jalovina), vključno z dobavo, komprimiranjem in finim planiranjem v plasteh do 30 cm (pod voznimi površinami)</t>
  </si>
  <si>
    <t>Zakoličba obstoječih komunalnih naprav ZA CELOTEN KANAL '(križanja in približevanja) in označitev - elektroinstalacije, telefona, vodovoda, plinovoda po pogojih in navodilih upravljavca.</t>
  </si>
  <si>
    <t>SKUPAJ Z DDV</t>
  </si>
  <si>
    <t>Izkop jarkov za kanalizacijo v terenu III. in IV. ktg., širine dna jarka do 0.9m, globine do 2.0 m, naklon brežin 70°-90° z nakladanjem na prevozno sredstvo, odvozom na trajno deponijo po izbiri izvajalca, komplet s stroški ravnanja materiala v deponiji.</t>
  </si>
  <si>
    <t xml:space="preserve">Dobava in montaža prefabriciranega poliesterskega jaška svetlega premera 800 mm, vključno z muldo, vtokom in iztokom, podbetoniranjem jaška z betonom in prilagajanjem gornjega roba jaška glede na naklon terena. (Meri se globina jaška od vrha pokrova do dna mulde!) </t>
  </si>
  <si>
    <t>Planiranje tamponskega planuma ceste z natančnostjo +- 1cm z uvaljanjem.</t>
  </si>
  <si>
    <t>Hladen premaz stikov med starim in novim asfaltom s polimerno emulzijo.</t>
  </si>
  <si>
    <t>RUŠITVENA DELA</t>
  </si>
  <si>
    <t>Zasek oziroma rezanje obstoječega asfalta debeline do 10 cm.</t>
  </si>
  <si>
    <t>Rušenje obstoječe asfaltne prevleke debeline do 10 cm z nakladanjem na prevozno sredstvo in odvozom na trajno deponijo po izbiri izvajalca. V ceno so vključene tudi vse takse in drugi stroški, ki so povezani s trajnim deponiranjem oziroma recikliranjem</t>
  </si>
  <si>
    <t>RUŠITVENA DELA SKUPAJ:</t>
  </si>
  <si>
    <t>Izdelava nosilne bituminizirane zmesi AC 16 base B50/70 A4 v debelini 5 cm</t>
  </si>
  <si>
    <t>Izdelava obrabne in zaporne plasti bituminizirane zmesi AC 8 surf B 50/70 A4 v debelini 3 cm</t>
  </si>
  <si>
    <t>Zasip jarka z nevezanim materialom , vgrajevanje in zahteve materiala po TSC 06.200:2003; 0-32 mm (tampon), vključno z dobavo, komprimiranjem in finim planiranjem v plasti 20 cm (pod voznimi površinami)</t>
  </si>
  <si>
    <t>Zavarovanje prometa med gradnjo ZA CELOTEN KANAL z ustrezno dokumentacijo, pridobitev dovoljenja za cestno zaporo, z ureditvijo prometnega režima v času gradnje (obvestilo, zavarovanje gradbene jame in gradbišča, postavitev prometne signalizacije, postavitev zaščitne ograje, premostitvenih objektov za pešče in ostali promet). Z usmerjanjem prometa v času gradnje. Po končanih delih odstraniti prometno signalizacijo in vzpostaviti prometni režim v prvotno stanje</t>
  </si>
  <si>
    <t xml:space="preserve">SKUPAJ </t>
  </si>
  <si>
    <t>€</t>
  </si>
  <si>
    <t>NEPREDVIDENA DELA-5%</t>
  </si>
  <si>
    <t>Črpališče</t>
  </si>
  <si>
    <t>-podložni beton pod jaškom C12/15 v debelini 10 cm</t>
  </si>
  <si>
    <t>-AB krovna plošča debeline 15 cm preseka 140x140 cm, vključno z opažem, armaturo in vgradnjo pokrova 800x800 mm po EN 124 min. C250, s protihrupnim vložkom</t>
  </si>
  <si>
    <t>-betonski prstan ali podložni beton za krovno ploščo C20/25 širine 20 cm, višine 15 cm, komplet z opažanjem</t>
  </si>
  <si>
    <t>-vgrajevanje podložnega betona C 20/25 v dno jaška črpališča v debelini 30 cm</t>
  </si>
  <si>
    <t>Dobava in vgrajevanje opreme za črpališče. V opremo je vključen ves tesnilni, varilni in pritrdilni material ki vključuje:</t>
  </si>
  <si>
    <t xml:space="preserve"> -zobata spojka za cevi iz PE GGG 40 DN 90</t>
  </si>
  <si>
    <t xml:space="preserve"> -cev 88,9 x 2,0 mm AISI 304</t>
  </si>
  <si>
    <t xml:space="preserve"> -variva prirobnica DN 80 AISI 304</t>
  </si>
  <si>
    <t xml:space="preserve"> -nepovratni ventil GGG 40, DN 80, z gumi vpetjem</t>
  </si>
  <si>
    <t xml:space="preserve"> -OKZ DN 80 z gumi klinom in kolesom</t>
  </si>
  <si>
    <t xml:space="preserve"> -T kos 88,9 x2,0 mm AISI 304</t>
  </si>
  <si>
    <t>-krmilna omarica komplet z nivojsko sondo in plovnim stikalom</t>
  </si>
  <si>
    <t>Dobava in montaža prefabriciranega poliesterskega črpališča svetlega premera 1600 mm, vključno z vtokom DN 200, iztokom PE DN 90 in zatesnitvijo vtoka in iztoka ter ležiščem iz betona. (Meri se globina od vrha pokrova do dna jaška), ki vključuje:</t>
  </si>
  <si>
    <t xml:space="preserve"> - višine do 4,5 m</t>
  </si>
  <si>
    <t xml:space="preserve"> - višine do 2,5 m</t>
  </si>
  <si>
    <t>-višine do 1,5 m</t>
  </si>
  <si>
    <t>KANAL K1, K2</t>
  </si>
  <si>
    <t>KANALIZACIJA DOBRAVLJE</t>
  </si>
  <si>
    <t>TLAČNA FEKALNA KANALIZACIJA</t>
  </si>
  <si>
    <t>Strojno rezkanje asfalta z nakladanjem na prevozno sredstvo in z odvozom na gradbeno deponijo po izboru izvajalca z vsemi stroški deponiranja</t>
  </si>
  <si>
    <t>Izkop jarkov za kanalizacijo v terenu III., IV. in V. ktg., širine dna jarka do 1.0m, globine do 1.5 m, naklon brežin 70°-90° z nakladanjem na prevozno sredstvo, odvozom na trajno deponijo po izbiri izvajalca, komplet s stroški ravnanja materiala v deponiji.</t>
  </si>
  <si>
    <t xml:space="preserve"> - v terenu III. + IV. ktg. (90%)</t>
  </si>
  <si>
    <t xml:space="preserve"> - v terenu V ktg. (10%)</t>
  </si>
  <si>
    <t>Obsip in zasip kanalizacijskih cevi s sipkim materialom 4-8mm ter ročno komprimiranje v plasteh po 15 cm do višine 15 cm nad temenom cevi.</t>
  </si>
  <si>
    <t>Zasip jarka z nevezanim materialom, vgrajevanje in zahteve materiala po TSC 06.100:2003; 0-125 mm, vključno z dobavo, komprimiranjem in finim planiranjem v plasteh do 30 cm (pod voznimi površinami)</t>
  </si>
  <si>
    <t>Zasip jarka z nevezanim materialom, vgrajevanje in zahteve materiala po TSC 06.200:2003; 0-32 mm, vključno z dobavo ter komprimiranjem v plasti 20 cm</t>
  </si>
  <si>
    <t>A</t>
  </si>
  <si>
    <t>CEVI</t>
  </si>
  <si>
    <t>Dobava in polaganje cevi iz PE 80 DN 90 mm, SDR 17 na peščeno posteljico. Postavka zajema dobavo in montažo cevi v kosih dolžine12 m, vključno z elektrovarilno obojko. Peščena posteljica je vključena v ostalih postavkah</t>
  </si>
  <si>
    <t>Izdelava dodatnega priključka na poliesterskem jašku DN 800 mm za PE cev DN 90 mm</t>
  </si>
  <si>
    <t>B</t>
  </si>
  <si>
    <t>FAZONSKI ELEMENTI</t>
  </si>
  <si>
    <t>posamezna postavka zajema vsa dela in material, kot npr. dobavo, prenose, montažo, tesnilni in vijačni material NP 10 ali več</t>
  </si>
  <si>
    <t>T  DN 80/50</t>
  </si>
  <si>
    <t>FF DN 50/700</t>
  </si>
  <si>
    <t>X KOS DN 50/2"</t>
  </si>
  <si>
    <t>DVOVIJAČNIK 2" IN GASILSKA SPOJKA S POKROVOM</t>
  </si>
  <si>
    <t>PKZ DN 50 z gumi klinom in kolesom</t>
  </si>
  <si>
    <t>PE KONČNIK Z LETEČO PRIROBNICO IZ PEHD DN 90 mm</t>
  </si>
  <si>
    <t>PE ELEKTROVARILNO KOLENO DN 90/22.5°</t>
  </si>
  <si>
    <t>PE ELEKTROVARILNO KOLENO DN 90/45°</t>
  </si>
  <si>
    <t>Planiranje tamponskega planuma ceste z natančnostjo +- 1cm z uvaljanjem</t>
  </si>
  <si>
    <t>Tlačni preizkus kanalizacije</t>
  </si>
  <si>
    <t>Obsutje tlačnih  cevi s sipkim materialom velikosti zrna do 8 mm, minimalno 15 cm nad temenom cevi</t>
  </si>
  <si>
    <t>KANALIZACIJA KUKOVŽE</t>
  </si>
  <si>
    <t>TLAČNI KANAL</t>
  </si>
  <si>
    <t>KANALA K1, K2</t>
  </si>
  <si>
    <t>ČRPALIŠČE</t>
  </si>
  <si>
    <t>merska enota</t>
  </si>
  <si>
    <t>količina</t>
  </si>
  <si>
    <t>cena/kos</t>
  </si>
  <si>
    <t>znesek EUR</t>
  </si>
  <si>
    <t>I.</t>
  </si>
  <si>
    <t>Nizkonapetostno omrežje (NNO)</t>
  </si>
  <si>
    <t xml:space="preserve"> </t>
  </si>
  <si>
    <t>A.</t>
  </si>
  <si>
    <t xml:space="preserve"> GRADBENI DEL ZA NNO</t>
  </si>
  <si>
    <t>Dobava, vgradnja, izdelava, montaža in preizkus</t>
  </si>
  <si>
    <t xml:space="preserve"> Zakoličba trase predvidene NN kabelske kanalizacije</t>
  </si>
  <si>
    <t>Zakoličba obstoječih komunalnih naprav ZA CELOTEN PRIKLJUČEK (križanja in približevanja) in označitev - elektroinstalacije, telefona, vodovoda, kanalizacije po pogojih in navodilih upravljalca.</t>
  </si>
  <si>
    <t>s</t>
  </si>
  <si>
    <t>Strojni in ročni izkop jarkov za kabelsko kanalizacijo, širine do 1.5 m, globine do 1.0 m, naklon brežin 70°-90° z nakladanjem na prevozno sredstvo in odvozom na trajno deponijo po izbiri izvajalca, komplet z vsemi stroški ravnanja materiala v deponiji.</t>
  </si>
  <si>
    <t xml:space="preserve"> - v terenu III. ktg. - V. ktg</t>
  </si>
  <si>
    <r>
      <rPr>
        <sz val="12"/>
        <color indexed="8"/>
        <rFont val="Calibri Light"/>
        <family val="2"/>
      </rPr>
      <t>m</t>
    </r>
    <r>
      <rPr>
        <vertAlign val="superscript"/>
        <sz val="12"/>
        <color indexed="8"/>
        <rFont val="Calibri Light"/>
        <family val="2"/>
      </rPr>
      <t>3</t>
    </r>
  </si>
  <si>
    <t>Strojni in ročni izkop jarkov širine do 1.5 m, globine do 1.0 m, naklon brežin 70°-90° z odmetom 1.0m od roba izkopa.</t>
  </si>
  <si>
    <t xml:space="preserve"> - v terenu III. ktg. - V.ktg</t>
  </si>
  <si>
    <t>Planiranje dna rova  s točnostjo +/- 1 cm</t>
  </si>
  <si>
    <r>
      <rPr>
        <sz val="12"/>
        <color indexed="8"/>
        <rFont val="Calibri Light"/>
        <family val="2"/>
      </rPr>
      <t>m</t>
    </r>
    <r>
      <rPr>
        <vertAlign val="superscript"/>
        <sz val="12"/>
        <color indexed="8"/>
        <rFont val="Calibri Light"/>
        <family val="2"/>
      </rPr>
      <t>2</t>
    </r>
  </si>
  <si>
    <t>Obsutje kanalizacijskih cevi s sipkim materialom velikosti zrna do 8 mm , minimalno 15 cm nad temenom cevi.</t>
  </si>
  <si>
    <r>
      <rPr>
        <sz val="12"/>
        <color indexed="8"/>
        <rFont val="Calibri Light"/>
        <family val="2"/>
      </rPr>
      <t>Zasip  jarka z nevezanim materialom in izvedbo po TSC 06.100:2003, 0-125 mm, vključno z dobavo, komprimiranjem v plasteh po 30 cm ter planiranjem zgornjega sloja s točnostjo +-3 cm. Deformacijski modul E</t>
    </r>
    <r>
      <rPr>
        <vertAlign val="subscript"/>
        <sz val="12"/>
        <color indexed="8"/>
        <rFont val="Calibri Light"/>
        <family val="2"/>
      </rPr>
      <t>v2</t>
    </r>
    <r>
      <rPr>
        <sz val="12"/>
        <color indexed="8"/>
        <rFont val="Calibri Light"/>
        <family val="2"/>
      </rPr>
      <t>&gt;60 MPa (pod voznimi površinami)</t>
    </r>
  </si>
  <si>
    <t>6.</t>
  </si>
  <si>
    <r>
      <rPr>
        <sz val="12"/>
        <color indexed="8"/>
        <rFont val="Calibri Light"/>
        <family val="2"/>
      </rPr>
      <t>Zasip jarka z nevezanim materialom, vgrajevanje in zahteve materiala po TSC 06.200:2003; 0-32 mm (tampon), vključno z dobavo ter komprimiranjem v plasti 20 cm. Deformacijski modul E</t>
    </r>
    <r>
      <rPr>
        <vertAlign val="subscript"/>
        <sz val="12"/>
        <color indexed="8"/>
        <rFont val="Calibri Light"/>
        <family val="2"/>
      </rPr>
      <t>v2</t>
    </r>
    <r>
      <rPr>
        <sz val="12"/>
        <color indexed="8"/>
        <rFont val="Calibri Light"/>
        <family val="2"/>
      </rPr>
      <t>&gt; 80MPa (pod voznimi površinami)</t>
    </r>
  </si>
  <si>
    <t>7.</t>
  </si>
  <si>
    <t>Zasip jarka z materialom izkopa ter komprimiranje v plasteh po 30 cm (pod nevoznimi površinami)</t>
  </si>
  <si>
    <t>8.</t>
  </si>
  <si>
    <t>Dovoz iz gradbiščne deponije in raztiranje humusa  v sloju debeline 20 cm.</t>
  </si>
  <si>
    <t>9.</t>
  </si>
  <si>
    <t>Nakladanje in odvoz odvečnega materiala od izkopa na deponijo po izbiri izvajalca, komplet z vsemi stroški deponiranja.</t>
  </si>
  <si>
    <t>Izdelava  kabelske kanalizacije s stigmaflex cevjo fi 110mm  na betonski posteljici iz betona C12/15 in zasipom 15 cm nad temenom cevi s peskom fr. do 8 mm (pesek ni vključen v postavki!)</t>
  </si>
  <si>
    <t>Izdelava  betonskega podstavka za vzidavo omaric MPO in R-Č dim: 1800 x 800 x 380mm  z cevnimi povezavami (5xfi100mm l=5,5m) do  kabelskega jaška, vključno z betonskim temeljem 1800 x 600 x 380 mm iz betona C 20/25.</t>
  </si>
  <si>
    <t>Izdelava AB jaška svetlih dimenzij 100x100x100 cm. Postavka zajema:</t>
  </si>
  <si>
    <r>
      <rPr>
        <sz val="12"/>
        <color indexed="8"/>
        <rFont val="Calibri Light"/>
        <family val="2"/>
      </rPr>
      <t xml:space="preserve"> - dobava in vgradnja nearmiranega podložnega betona C12/15 (0,35m</t>
    </r>
    <r>
      <rPr>
        <vertAlign val="superscript"/>
        <sz val="12"/>
        <color indexed="8"/>
        <rFont val="Calibri Light"/>
        <family val="2"/>
      </rPr>
      <t>3</t>
    </r>
    <r>
      <rPr>
        <sz val="12"/>
        <color indexed="8"/>
        <rFont val="Calibri Light"/>
        <family val="2"/>
      </rPr>
      <t>)</t>
    </r>
  </si>
  <si>
    <r>
      <rPr>
        <sz val="12"/>
        <color indexed="8"/>
        <rFont val="Calibri Light"/>
        <family val="2"/>
      </rPr>
      <t xml:space="preserve"> - dobava in vgradnja armiranega betona C 25/30 v talno ploščo dimenzij 130x130x20cm, stene debeline 15cm in stropno ploščo dimenzij 130x130x18cm (1,7m</t>
    </r>
    <r>
      <rPr>
        <vertAlign val="superscript"/>
        <sz val="12"/>
        <color indexed="8"/>
        <rFont val="Calibri Light"/>
        <family val="2"/>
      </rPr>
      <t>3</t>
    </r>
    <r>
      <rPr>
        <sz val="12"/>
        <color indexed="8"/>
        <rFont val="Calibri Light"/>
        <family val="2"/>
      </rPr>
      <t>)</t>
    </r>
  </si>
  <si>
    <t xml:space="preserve">   - dobava in vgradnja minimalne armature S500 (palice + mreže skupaj 250kg)</t>
  </si>
  <si>
    <r>
      <rPr>
        <sz val="12"/>
        <color indexed="8"/>
        <rFont val="Calibri Light"/>
        <family val="2"/>
      </rPr>
      <t xml:space="preserve">   -  vertikalno opažanje sten in talne plošče (12m</t>
    </r>
    <r>
      <rPr>
        <vertAlign val="superscript"/>
        <sz val="12"/>
        <color indexed="8"/>
        <rFont val="Calibri Light"/>
        <family val="2"/>
      </rPr>
      <t>2</t>
    </r>
    <r>
      <rPr>
        <sz val="12"/>
        <color indexed="8"/>
        <rFont val="Calibri Light"/>
        <family val="2"/>
      </rPr>
      <t>)</t>
    </r>
  </si>
  <si>
    <r>
      <rPr>
        <sz val="12"/>
        <color indexed="8"/>
        <rFont val="Calibri Light"/>
        <family val="2"/>
      </rPr>
      <t xml:space="preserve">   -  horizontalno opažanje stropne plošče (1,1m</t>
    </r>
    <r>
      <rPr>
        <vertAlign val="superscript"/>
        <sz val="12"/>
        <color indexed="8"/>
        <rFont val="Calibri Light"/>
        <family val="2"/>
      </rPr>
      <t>2</t>
    </r>
    <r>
      <rPr>
        <sz val="12"/>
        <color indexed="8"/>
        <rFont val="Calibri Light"/>
        <family val="2"/>
      </rPr>
      <t>)</t>
    </r>
  </si>
  <si>
    <t xml:space="preserve">   - dodatek k opažu za izvedbo prebojev</t>
  </si>
  <si>
    <t xml:space="preserve">   - dobava in montaža LTŽ pokrova dimenzij 60x60 cm po EN 124 D400 z okvirjem in napisom ''ELEKTRIKA''</t>
  </si>
  <si>
    <t>Izdelava geodetskega načrta novega stanja skladno z ZGO-1 in navodili upravljavca</t>
  </si>
  <si>
    <t>SKUPAJ GRADBENA DELA ZA NNO</t>
  </si>
  <si>
    <t xml:space="preserve"> ELEKTROMONTAŽNI DEL</t>
  </si>
  <si>
    <t>Kabel  NAYY-J  4 x 35 +2,5 mm2  položen  v novo kabelsko kanalizacijo</t>
  </si>
  <si>
    <t xml:space="preserve"> PVC opozorilni trak</t>
  </si>
  <si>
    <t xml:space="preserve">Izdelava kabelskega končnika 4x35mm2 Al </t>
  </si>
  <si>
    <t xml:space="preserve">Priklop kabla  NAYY-J  4x35 + 2.5mm2 na obstoječen NN drogu, ter v novi MPO </t>
  </si>
  <si>
    <t xml:space="preserve"> Izdelava ozemljitve z valjancem Fe/Zn 25x4mm</t>
  </si>
  <si>
    <t>Križne spojke za spoj valjanca Fe/Zn 25x4mm</t>
  </si>
  <si>
    <t xml:space="preserve">Omarica MPO  je sestavljena iz tipske  omare tip A/FK 4 Mosdorfer </t>
  </si>
  <si>
    <t xml:space="preserve">590x850x320mm  opremljen z vrati in ključavnico elektrodistribucije, </t>
  </si>
  <si>
    <t>nameščena  na betonskem podstavku</t>
  </si>
  <si>
    <t xml:space="preserve">NV varovalčni ločilnik 250A/3x20A </t>
  </si>
  <si>
    <t>Direktni števec energije 400V  (85A) z limitatorjem  (Landiss)</t>
  </si>
  <si>
    <t>Komunikator za števec PLC Landis</t>
  </si>
  <si>
    <t>Tipkalo s konektorjem</t>
  </si>
  <si>
    <t>prenapetostni odvodnik VM 280/4</t>
  </si>
  <si>
    <t>vrstne sponke,drobni in vezni materjal,  napisi, oznake,</t>
  </si>
  <si>
    <t>obročkanje kablov, enopolna shema</t>
  </si>
  <si>
    <t xml:space="preserve"> Meritve, pregledi in priklopi ter izdaja atestov</t>
  </si>
  <si>
    <t>%</t>
  </si>
  <si>
    <t>Stroški nadzora elektrodistribucije</t>
  </si>
  <si>
    <t>ur  (ocenjeno)</t>
  </si>
  <si>
    <t>SKUPAJ ELEKTROMONTAŽNI DEL  NNO</t>
  </si>
  <si>
    <t>Dobava, prevoz, zarisovanje, montaža in preizkus</t>
  </si>
  <si>
    <t>Razdelilnik R-Č je sestavljen iz tipske  omarice z dodatnim tesnilom</t>
  </si>
  <si>
    <t>A/FK 3  IP54 (Mosdorfer opremljene s sledečo opremo:</t>
  </si>
  <si>
    <t>glavno stikalo 40A 3p</t>
  </si>
  <si>
    <t xml:space="preserve">zaščitno stikalo na diferenčni tok EFI-4/25/0,03A </t>
  </si>
  <si>
    <t>prenapetostna zaščita EVM 275</t>
  </si>
  <si>
    <t>Instalaciski odklopniki Etimat  C/16A  3p</t>
  </si>
  <si>
    <t>Instalaciski odklopniki Etimat  C/16A</t>
  </si>
  <si>
    <t>Instalaciski odklopniki Etimat  C/10A</t>
  </si>
  <si>
    <t>el. grelnik 100W</t>
  </si>
  <si>
    <t>sobni termostat</t>
  </si>
  <si>
    <t>vtičnica 230C, 16A</t>
  </si>
  <si>
    <t>enopolna shema</t>
  </si>
  <si>
    <t>kpl.</t>
  </si>
  <si>
    <t>Priklop krmilne omare črpališča</t>
  </si>
  <si>
    <r>
      <rPr>
        <sz val="12"/>
        <color indexed="8"/>
        <rFont val="Calibri Light"/>
        <family val="2"/>
      </rPr>
      <t>Vodnik  FG7R 5 x 6mm</t>
    </r>
    <r>
      <rPr>
        <b/>
        <vertAlign val="superscript"/>
        <sz val="12"/>
        <color indexed="8"/>
        <rFont val="Calibri Light"/>
        <family val="2"/>
      </rPr>
      <t>2</t>
    </r>
  </si>
  <si>
    <r>
      <rPr>
        <sz val="12"/>
        <color indexed="8"/>
        <rFont val="Calibri Light"/>
        <family val="2"/>
      </rPr>
      <t>Vodnik  P/F 25mm</t>
    </r>
    <r>
      <rPr>
        <b/>
        <vertAlign val="superscript"/>
        <sz val="12"/>
        <color indexed="8"/>
        <rFont val="Calibri Light"/>
        <family val="2"/>
      </rPr>
      <t>2</t>
    </r>
  </si>
  <si>
    <r>
      <rPr>
        <sz val="12"/>
        <color indexed="8"/>
        <rFont val="Calibri Light"/>
        <family val="2"/>
      </rPr>
      <t>Vodnik  P/F 6mm</t>
    </r>
    <r>
      <rPr>
        <b/>
        <vertAlign val="superscript"/>
        <sz val="12"/>
        <color indexed="8"/>
        <rFont val="Calibri Light"/>
        <family val="2"/>
      </rPr>
      <t>2</t>
    </r>
  </si>
  <si>
    <t>Doza n/o za izenačitev potencialov</t>
  </si>
  <si>
    <t>Pocinkan valjanec Fe/Zn 25x4 (krožno ozemljilo)</t>
  </si>
  <si>
    <t>PN cev fi 16mm komplet s spojnimi elementi</t>
  </si>
  <si>
    <t>PE cev fi 50mm</t>
  </si>
  <si>
    <t>Objemke  1-1/2", 2" za ozemljitev vodovodnih cevi</t>
  </si>
  <si>
    <t>Drobni material</t>
  </si>
  <si>
    <t>Sodelovanje pri zagonu dveh črpalk</t>
  </si>
  <si>
    <t>Meritve električne instalacije in ozemljitev</t>
  </si>
  <si>
    <t>ELEKTRIČNE INSTALACIJE  OBJEKTOV</t>
  </si>
  <si>
    <t xml:space="preserve">SKUPAJ ELEKTROINSTALACIJE  OBJEKTA črpališče </t>
  </si>
  <si>
    <t>NN SKUPAJ</t>
  </si>
  <si>
    <t>NN priključek</t>
  </si>
  <si>
    <t>ČRPALIŠČE SKUPAJ</t>
  </si>
  <si>
    <t xml:space="preserve"> - v terenu II, IV ktg. (70%)</t>
  </si>
  <si>
    <t xml:space="preserve"> - v terenu V ktg. (30%)</t>
  </si>
  <si>
    <t>Dobava, montaža in demontaža obojestranskega varovalnega opaža jarka v semi vertikalnem izkopu, tehnologije po izbiri izvajalca. Višina opažanja do 4,0 m</t>
  </si>
  <si>
    <t>-lestev iz pravokotne cevi 40x20x2mm L=300 mm kos 9 in pravokotne cevi 60x20x2mm L=2440 mm kos 2, vključno s pritrdilnim materialom po detajlu, Vse AISI 304</t>
  </si>
  <si>
    <t>-zračnik iz cevi 114,3x1600x2 mm in 3x koleno 90° 114,3x 2 mm, vse AISI 304</t>
  </si>
  <si>
    <t xml:space="preserve"> -vodilo za dvig črpalk - cev AISI 304 60,3x3x2100 z nastavki za pritrditev in verigo</t>
  </si>
  <si>
    <t>SKUPAJ €</t>
  </si>
  <si>
    <t>Zakoličba lokacije priključka oziroma določitev mikro loakacije jaška priključka v sodelovanju z lastnikom priključka</t>
  </si>
  <si>
    <t>Zasek oziroma rezanje obstoječega asfalta debeline do 10 cm</t>
  </si>
  <si>
    <t>Zasek oziroma rezanje obstoječe betonske plošče debeline do 10 cm</t>
  </si>
  <si>
    <t>Rušenje betonske plošče debeline do 10 cm z nakladanjem na prevozno sredstvo in odvozom na trajno deponijo po izbiri izvajalca. V ceno so vključene tudi vse takse in drugi stroški, ki so povezani s trajnim deponiranjem oziroma recikliranjem</t>
  </si>
  <si>
    <t>Izkop humusa na trasi kanalizacije v sloju debeline do 20 cm s prevozom na gradbiščno deponijo</t>
  </si>
  <si>
    <t>Izkop jarkov za kanalizacijo v terenu III., IV. in V. ktg., širine dna jarka do 1.0m, globine do 2.0 m, naklon brežin 70°-90° z nakladanjem na prevozno sredstvo, odvozom na trajno deponijo po izbiri izvajalca, komplet s stroški ravnanja materiala v deponiji.</t>
  </si>
  <si>
    <t xml:space="preserve"> - v terenu III ktg. (30%)</t>
  </si>
  <si>
    <t xml:space="preserve"> - v terenu IV ktg. (60%)</t>
  </si>
  <si>
    <t>Izkop jarkov za kanalizacijo v terenu III., IV. in V. ktg., širine dna jarka do 1.0m, globine do 2.5m, naklon brežin 70°-90° z odmetom min. 1,0 m od roba izkopa.</t>
  </si>
  <si>
    <t>Obsip in zasip kanalizacijskih cevi s sipkim materialom 4-8mm ter ročno komprimiranje v plasteh po 15 cm do višine 15 cm nad temenom cevi</t>
  </si>
  <si>
    <t>Zasip jarka z nevezanim materialom, vgrajevanje in zahteve materiala po TSC 06.100:2003; 0-63 mm, vključno z dobavo, komprimiranjem in finim planiranjem v plasteh do 30 cm (pod voznimi površinami)</t>
  </si>
  <si>
    <t>Nakladanje in odvoz odvečnega materiala od izkopa na deponijo po izbiri izvajalca, komplet z vsemi stroški ravnanja in trajnega deponiranja</t>
  </si>
  <si>
    <t>Dovoz iz gradbiščne deponije in raztiranje humusa v sloju debeline 20 cm</t>
  </si>
  <si>
    <t>Dobava in montaža prefabriciranega poliesterskega jaška svetlega premera 600 mm, vključno z muldo, vtokom in iztokom, podbetoniranjem jaška z betonom in prilagajanjem gornjega roba jaška glede na naklon terena. (Meri se globina jaška od vrha pokrova do dna mulde!)</t>
  </si>
  <si>
    <t xml:space="preserve"> - višine do 1,0 m</t>
  </si>
  <si>
    <t xml:space="preserve"> - višine do 1,5 m</t>
  </si>
  <si>
    <t>Dobava in montaža prefabriciranega poliesterskega jaška svetlega premera 800 mm, vključno z muldo, vtokom in iztokom, podbetoniranjem jaška z betonom in prilagajanjem gornjega roba jaška glede na naklon terena. (Meri se globina jaška od vrha pokrova do dna mulde!)</t>
  </si>
  <si>
    <t>Izdelava slepega priključka na PVC cevi DN 200 mm za PVC cev DN 125 mm. Postavka vključuje vse potrebne fazonske kose  (KGEA 200/125/45°, KGB DN 125/45°) ter tesnilni material</t>
  </si>
  <si>
    <t>Izdelava dodatnega priključka na poliesterskem jašku DN 800 mm za PVC cev DN 125 mm</t>
  </si>
  <si>
    <t>Izdelava dodatnega priključka na poliesterskem jašku DN 800 mm (RJ FA1.8) za obstoječo betonsko cev do DN 30 cm</t>
  </si>
  <si>
    <t>Podbijanje AB zidov debeline do 40 cm</t>
  </si>
  <si>
    <t>Hladen premaz stikov med starim in novim asfaltom s polimerno emulzijo</t>
  </si>
  <si>
    <t>Obrizg nosilne plasti bituminizirane zmesi z emulzijo za boljši oprijem nosilne in obrabne plasti</t>
  </si>
  <si>
    <t>HIŠNI PRIKLJUČKI</t>
  </si>
  <si>
    <t>SKLOP 1</t>
  </si>
  <si>
    <t>SKLOP2</t>
  </si>
  <si>
    <t>Hišni priključki</t>
  </si>
  <si>
    <t>DODATNA DELA - 10 %</t>
  </si>
  <si>
    <t>DDV - 22%</t>
  </si>
  <si>
    <t>SKUPAJ</t>
  </si>
  <si>
    <t>-črpalni jašek φ 1600 mm globine 2,5 m</t>
  </si>
  <si>
    <t>METEORNI KANAL  PODHUM</t>
  </si>
  <si>
    <t>Zavarovanje prometa med gradnjo ZA CELOTEN KANAL z ustrezno dokumentacijo, pridobitev dovoljenja za cestno zaporo, z ureditvijo prometnega režima v času gradnje (obvestilo, zavarovanje gradbene jame in gradbišča, postavitev prometne signalizacije, postavitev zaščitne ograje, premostitvenih objektov za pešce in ostali promet). Z usmerjanjem prometa v času gradnje. Po končanih delih odstraniti prometno signalizacijo in vzpostaviti prometni režim v prvotno stanje.</t>
  </si>
  <si>
    <t>Čiščenje površin, zaraslih z grmovjem v širini do 3 m.</t>
  </si>
  <si>
    <t>Sekanje dreves z odsekovanjem vej in odvozom na deponijo po izbiri izvajalca z vsemi potrebnimi deli in stroški deponiranja. Debelina drevesa do 15 cm (mehki les)</t>
  </si>
  <si>
    <t>Sekanje dreves z odsekovanjem vej in odvozom na deponijo po izbiri izvajalca z vsemi potrebnimi deli in stroški deponiranja. Debelina drevesa do 30 cm (mehki les)</t>
  </si>
  <si>
    <t>Odkopavanje panjev in korenin dreves z deponiranjem na trajno deponijo po izbiri izvajalca z vsemi potrebnimi deli in stroški deponiranja. Premer panja do 30 cm</t>
  </si>
  <si>
    <t>Odkopavanje panjev in korenin dreves z deponiranjem na trajno deponijo po izbiri izvajalca z vsemi potrebnimi deli in stroški deponiranja. Premer panja do 40 cm</t>
  </si>
  <si>
    <t>Izkop humusa na trasi kanalizacije v sloju debeline do 20 cm s prevozom na gradbiščno deponijo (M1.1 - M1.4)</t>
  </si>
  <si>
    <t>Izkop humusa na trasi kanalizacije v sloju debeline do 20 cm s prevozom na gradbiščno deponijo (M1.9 - M1.14) - v strmem terenu</t>
  </si>
  <si>
    <t>Izkop jarkov za kanalizacijo v terenu III., IV. in V. ktg., širine dna jarka do 1.0m, globine do 3.0 m, naklon brežin 70°-90° z nakladanjem na prevozno sredstvo, odvozom na trajno deponijo po izbiri izvajalca, komplet s stroški ravnanja materiala v deponiji (M1.4 - M1.9)</t>
  </si>
  <si>
    <t>OPOMBA: V postavki je upoštevano odstranjevanje in odvoz obstoječe kanalizacije, kjer se zaradi nove ruši, po načelu polno za prazno!</t>
  </si>
  <si>
    <t>Zasip jarka z materialom izkopa ter komprimiranje v plasteh po 30 cm z odstranjevanjem grobega materiala premera 10 - 20 cm (M1.9 - M1-14) - v strmem terenu</t>
  </si>
  <si>
    <t>Izdelava nasipa z materialom od izkopa ter komprimiranje v plasteh po 30 cm do zahtevane zbitosti (M1.9 - M1.14)</t>
  </si>
  <si>
    <t>Oblikovanje brežin v zemljini v projektiranem nagibu (M1.9 - M1.14)</t>
  </si>
  <si>
    <t>izdelava zaščite zgornjega ustroja pred erozijo vode z grobim materialom od izkopa premera 10-20 cm v širini 1.5 m (po detajlu!) - v strmem terenu</t>
  </si>
  <si>
    <t>Nakladanje in odvoz odvečnega materiala od izkopa na deponijo po izbiri izvajalca, komplet z vsemi stroški ravnanja in trajnega deponiranja (M1.9 - M1.14)</t>
  </si>
  <si>
    <t>Dovoz iz gradbiščne deponije in raztiranje humusa v sloju debeline 20 cm (M1.1 - M1.4)</t>
  </si>
  <si>
    <t>Dovoz iz gradbiščne deponije in raztiranje humusa v sloju debeline 20 cm (M1.9 - M1.14)</t>
  </si>
  <si>
    <t>Dobava in dovoz humusa z raztiranjem v sloju debeline 20 cm (M1.9 - M1.14) - v strmem terenu</t>
  </si>
  <si>
    <t>Dobava in polaganje PVC gladkih cevi compact komplet z vsemi koleni, standard EN 1401-1 na izvršeno betonsko podlogo v deb.10 cm z bočno utrditvijo z betonom C12/15, cevi fi 400 mm, trdnostni razred SN8 s priključitvijo na jaške, stiki se tesnijo z gumi tesnili</t>
  </si>
  <si>
    <t>Dobava in polaganje PVC gladkih cevi compact, standard EN 1401-1 na izvršeno betonsko podlogo v deb.10 cm z bočno utrditvijo z betonom C12/15, cevi fi 315 mm, trdnostni razred SN8 s priključitvijo na jaške, stiki se tesnijo z gumi tesnili</t>
  </si>
  <si>
    <t>Dobava in polaganje PVC gladkih cevi compact, standard EN 1401-1 na izvršeno betonsko podlogo v deb.10 cm s polnim obbetoniranjem z betonom C12/15, cevi fi 200 mm, trdnostni razred SN4 s priključitvijo na jaške, stiki se tesnijo z gumi tesnili</t>
  </si>
  <si>
    <t>Izdelava jaška v sestavi: betonski podstavek C12/15 1,30 x 1,30 m, višine do 0,30 m  na podložni beton d=10 cm, betonska cev fi 80 cm L= 1 m, AB konusni nastavek 80/60 cm, z vsem opažnim in drugim materialom za izvedbo jaška. Dejanska višina jaška je določena z niveleto kanala in višino terena in se prilagaja z višino in številom betonskih cevi in pokrova</t>
  </si>
  <si>
    <t xml:space="preserve"> - višine do 2,0 m</t>
  </si>
  <si>
    <t xml:space="preserve">Izdelava umirjevalnega jaška iz bet. cevi v sestavi: betonski podstavek C12/15 1,50 x 1,50 m, višine do 0,35 m  na podložni beton d=10 cm, betonska cev fi 120 cm L= 1 m + 0.5 m, AB plošča debeline 15 cm in premera 1.7 m, betonskim podstavkom dimenzije 30x15 cm, z vsem opažnim in drugim materialom za izvedbo jaška, vključno z izdelavo mulde. Dejanska višina jaška je določena z niveleto kanala in višino terena in se prilagaja z višino in številom betonskih cevi in pokrova - glej detajl jaška (Meri se globina jaška od vrha pokrova do dna mulde!) </t>
  </si>
  <si>
    <t>Izdelava jaška s poglobljenim dnom (Pož1) v sestavi: betonski podstavek C12/15 1,30 x 1,30 m, višine do 0,30 m  na podložni beton d=10 cm, betonska cev fi 80 cm L= 1 m, AB konusni nastavek 80/60 cm, LTŽ rešetko 40x40 cm, z vsem opažnim in drugim materialom za izvedbo jaška. Dejanska višina jaška je določena z niveleto kanala in višino terena in se prilagaja z višino in številom betonskih cevi in pokrova. Višina poglobitve znaša 40 cm (Svetla višina jaška do 1.5 m)</t>
  </si>
  <si>
    <t>Izdelava požiralnika s peskolovom iz BC cevi DN 500, z izkopom, zasipom, betonskim temeljem, LTŽ rešetko 40x40 cm, obdelavo priključka na odtok, globine 1.0 m, skupaj z dobavo materiala in vsemi potrebnimi deli.</t>
  </si>
  <si>
    <t>Dobava in vgradnja pokrova iz litega železa po EN124 najmanj C250 vključno z AB obročem, odprtinami za prezračevanje, protihrupnim vložkom iz kompozitnega materiala, premera 600mm-pod voznimi površinami. V postavki vključena vsa potrebna dela za postavitev pokrova na potrebno višino in nagib</t>
  </si>
  <si>
    <t>Dobava in vgradnja kanalske rešetke iz litega železa po EN124 min. B125 vključno z AB obročem, premera 600mm. V postavki vključena vsa potrebna dela za postavitev pokrova na potrebno višino in nagib. (npr. Livar artikel št. 703)</t>
  </si>
  <si>
    <t>Izdelava iztočne glave za PVC cev DN 400 mm, vključno z oblaganjem glave s kamnitim lomljencem debeline 20 cm potopljenim v 10 cm podložnega betona C12/15. Dno obstoječega jarka se obloži 2 m dolvodno. Širina dna jarka znaša ca 1 m</t>
  </si>
  <si>
    <t>Izdelava betonskih blokov za sidranje cevovoda. Bloki so trapezne oblike (po obodu jarka) in razširjeni min. 10 cm v raščen teren ob strani ter na dnu jarka. Bloki so visoki min 1,28 m. Širina blokov znaša na dnu jarka ca 0,95 m na vrhu 1,90 m. Debelina blokov znaša min. 0,35 m. Postavka vključuje tudi ves potrebni opažni material ter polistiren debeline 1 cm položen okoli cevi na stiku cevi z blokom. Opaž se lahko izvede z gradbenimi ploščami ali s kamnitim lomljencem, ki se ga pridobi ob izkopu. lokacija blokov je razvidna iz situacije. Bloke je potrebno izdelati na koncu cevi tik ob obojkio oziroma tik pred jaškom.</t>
  </si>
  <si>
    <t>Podbijanje kamnitega zidu pred RJ M1.13</t>
  </si>
  <si>
    <t>Izdelava dodatnega priključka na jašku iz BC za PVC cev DN 200 mm z vsemi potrebnimi deli.</t>
  </si>
  <si>
    <t>Izdelava slepega priključka na PVC cevi DN 400 mm za PVC cev DN 3150 mm. Postavka vključuje vse potrebne fazonske kose  (KGEA 400/315/45°, KGB DN 315/45°) ter tesnilni material</t>
  </si>
  <si>
    <t>Izdelava slepega priključka na PVC cevi DN 400 mm za PVC cev DN 200 mm. Postavka vključuje vse potrebne fazonske kose  (KGEA 400/200/45°, KGB DN 200/45°) ter tesnilni material</t>
  </si>
  <si>
    <t>Izdelava dodatnega priključka na obstoječem poliesterskem jašku DN 800 mm za PVC cev DN 200 mm</t>
  </si>
  <si>
    <t>Dodatek za izdelavo asfaltne mulde širine 50 cm. Asfalt je zajet v ostalih postavkah!</t>
  </si>
  <si>
    <r>
      <rPr>
        <sz val="11"/>
        <rFont val="Calibri Light"/>
        <family val="2"/>
      </rPr>
      <t>m</t>
    </r>
    <r>
      <rPr>
        <vertAlign val="superscript"/>
        <sz val="11"/>
        <rFont val="Calibri Light"/>
        <family val="2"/>
      </rPr>
      <t>2</t>
    </r>
  </si>
  <si>
    <r>
      <rPr>
        <sz val="11"/>
        <rFont val="Calibri Light"/>
        <family val="2"/>
      </rPr>
      <t>m</t>
    </r>
    <r>
      <rPr>
        <vertAlign val="superscript"/>
        <sz val="11"/>
        <rFont val="Calibri Light"/>
        <family val="2"/>
      </rPr>
      <t>3</t>
    </r>
  </si>
  <si>
    <r>
      <rPr>
        <sz val="11"/>
        <rFont val="Calibri Light"/>
        <family val="2"/>
      </rPr>
      <t>Izkop jarkov za kanalizacijo v terenu IV. in V. ktg., širine dna jarka do 1.0m, globine do 1.5m, naklon brežin 70°-90</t>
    </r>
    <r>
      <rPr>
        <sz val="10"/>
        <rFont val="Calibri Light"/>
        <family val="2"/>
      </rPr>
      <t>°</t>
    </r>
    <r>
      <rPr>
        <sz val="11"/>
        <rFont val="Calibri Light"/>
        <family val="2"/>
      </rPr>
      <t>z odmetom min. 1,0 m od roba izkopa (M1.9 - M1.14) - v strmem terenu</t>
    </r>
  </si>
  <si>
    <r>
      <rPr>
        <sz val="11"/>
        <rFont val="Calibri Light"/>
        <family val="2"/>
      </rPr>
      <t>Fino planiranje, odstranjevanje kamna, sejanje travne mešanice 30 g/m</t>
    </r>
    <r>
      <rPr>
        <vertAlign val="superscript"/>
        <sz val="11"/>
        <rFont val="Calibri Light"/>
        <family val="2"/>
      </rPr>
      <t>2</t>
    </r>
    <r>
      <rPr>
        <sz val="11"/>
        <rFont val="Calibri Light"/>
        <family val="2"/>
      </rPr>
      <t>in dodajanje granulat mineralnega gnojila 30 g/m</t>
    </r>
    <r>
      <rPr>
        <vertAlign val="superscript"/>
        <sz val="11"/>
        <rFont val="Calibri Light"/>
        <family val="2"/>
      </rPr>
      <t>2</t>
    </r>
    <r>
      <rPr>
        <sz val="11"/>
        <rFont val="Calibri Light"/>
        <family val="2"/>
      </rPr>
      <t>,  valjanjem s travnim valjarjem (M1.1 - M1.4)</t>
    </r>
  </si>
  <si>
    <r>
      <rPr>
        <sz val="11"/>
        <rFont val="Calibri Light"/>
        <family val="2"/>
      </rPr>
      <t>Fino planiranje, odstranjevanje kamna, sejanje travne mešanice 30 g/m</t>
    </r>
    <r>
      <rPr>
        <vertAlign val="superscript"/>
        <sz val="11"/>
        <rFont val="Calibri Light"/>
        <family val="2"/>
      </rPr>
      <t>2</t>
    </r>
    <r>
      <rPr>
        <sz val="11"/>
        <rFont val="Calibri Light"/>
        <family val="2"/>
      </rPr>
      <t>in dodajanje granulat mineralnega gnojila 30 g/m</t>
    </r>
    <r>
      <rPr>
        <vertAlign val="superscript"/>
        <sz val="11"/>
        <rFont val="Calibri Light"/>
        <family val="2"/>
      </rPr>
      <t>2</t>
    </r>
    <r>
      <rPr>
        <sz val="11"/>
        <rFont val="Calibri Light"/>
        <family val="2"/>
      </rPr>
      <t>,  valjanjem s travnim valjarjem (M1.9 - M1.14)</t>
    </r>
  </si>
  <si>
    <t>Meteorni kanal Podhum</t>
  </si>
  <si>
    <r>
      <t>m</t>
    </r>
    <r>
      <rPr>
        <vertAlign val="superscript"/>
        <sz val="10"/>
        <rFont val="Calibri Light"/>
        <family val="2"/>
      </rPr>
      <t>3</t>
    </r>
  </si>
  <si>
    <r>
      <t>m</t>
    </r>
    <r>
      <rPr>
        <vertAlign val="superscript"/>
        <sz val="11"/>
        <rFont val="Calibri Light"/>
        <family val="2"/>
      </rPr>
      <t>2</t>
    </r>
  </si>
  <si>
    <r>
      <t>m</t>
    </r>
    <r>
      <rPr>
        <vertAlign val="superscript"/>
        <sz val="11"/>
        <rFont val="Calibri Light"/>
        <family val="2"/>
      </rPr>
      <t>3</t>
    </r>
  </si>
  <si>
    <r>
      <t>Dobava in polaganje kanalizacijskih PVC cevi DN200 SN4 kN/m</t>
    </r>
    <r>
      <rPr>
        <vertAlign val="superscript"/>
        <sz val="11"/>
        <rFont val="Calibri Light"/>
        <family val="2"/>
      </rPr>
      <t xml:space="preserve">2 </t>
    </r>
    <r>
      <rPr>
        <sz val="11"/>
        <rFont val="Calibri Light"/>
        <family val="2"/>
      </rPr>
      <t>na betonsko posteljico C12/15 debeline 10 cm s polnim obbetoniranjem po detajlu 0,17 m</t>
    </r>
    <r>
      <rPr>
        <vertAlign val="superscript"/>
        <sz val="11"/>
        <rFont val="Calibri Light"/>
        <family val="2"/>
      </rPr>
      <t>3</t>
    </r>
    <r>
      <rPr>
        <sz val="11"/>
        <rFont val="Calibri Light"/>
        <family val="2"/>
      </rPr>
      <t>/m)</t>
    </r>
  </si>
  <si>
    <r>
      <rPr>
        <sz val="11"/>
        <rFont val="Calibri Light"/>
        <family val="2"/>
      </rPr>
      <t>-koleno 90°88,9 x2,0 mm AISI 304</t>
    </r>
  </si>
  <si>
    <r>
      <rPr>
        <sz val="11"/>
        <color indexed="8"/>
        <rFont val="Calibri Light"/>
        <family val="2"/>
      </rPr>
      <t>m</t>
    </r>
    <r>
      <rPr>
        <vertAlign val="superscript"/>
        <sz val="11"/>
        <color indexed="8"/>
        <rFont val="Calibri Light"/>
        <family val="2"/>
      </rPr>
      <t>2</t>
    </r>
  </si>
  <si>
    <r>
      <rPr>
        <sz val="11"/>
        <color indexed="8"/>
        <rFont val="Calibri Light"/>
        <family val="2"/>
      </rPr>
      <t>m</t>
    </r>
    <r>
      <rPr>
        <vertAlign val="superscript"/>
        <sz val="11"/>
        <color indexed="8"/>
        <rFont val="Calibri Light"/>
        <family val="2"/>
      </rPr>
      <t>3</t>
    </r>
  </si>
  <si>
    <r>
      <rPr>
        <sz val="11"/>
        <color indexed="8"/>
        <rFont val="Calibri Light"/>
        <family val="2"/>
      </rPr>
      <t>Fino planiranje, odstranjevanje kamna, sejanje travne mešanice 30 g/m</t>
    </r>
    <r>
      <rPr>
        <vertAlign val="superscript"/>
        <sz val="11"/>
        <color indexed="8"/>
        <rFont val="Calibri Light"/>
        <family val="2"/>
      </rPr>
      <t>2</t>
    </r>
    <r>
      <rPr>
        <sz val="11"/>
        <color indexed="8"/>
        <rFont val="Calibri Light"/>
        <family val="2"/>
      </rPr>
      <t xml:space="preserve"> in dodajanje granulat mineralnega gnojila 30 g/m</t>
    </r>
    <r>
      <rPr>
        <vertAlign val="superscript"/>
        <sz val="11"/>
        <color indexed="8"/>
        <rFont val="Calibri Light"/>
        <family val="2"/>
      </rPr>
      <t>2</t>
    </r>
    <r>
      <rPr>
        <sz val="11"/>
        <color indexed="8"/>
        <rFont val="Calibri Light"/>
        <family val="2"/>
      </rPr>
      <t>, valjanjem s travnim valjarjem.</t>
    </r>
  </si>
  <si>
    <t>m1</t>
  </si>
  <si>
    <t xml:space="preserve">Izdelava geodetskega načrta novega stanja skladno z ZGO-1 in navodili upravljalca kanalalizacije z tehničnim poročilom izvedenih del z podatki o objektu. </t>
  </si>
  <si>
    <r>
      <t>Dobava in polaganje PVC gladkih cevi DN160  na betonsko posteljico C12/15  v deb.10 cm, s polnim obbetoniranje po detajlu 0,15m3/m1</t>
    </r>
    <r>
      <rPr>
        <sz val="11"/>
        <color indexed="8"/>
        <rFont val="Calibri Light"/>
        <family val="2"/>
      </rPr>
      <t>, trdnostni razred SN4, s priključitvijo na jaške, stiki se tesnijo z gumi tesnili</t>
    </r>
  </si>
  <si>
    <t>Izdelava slepega priključka na cevi PVC DN200 mm. Postavka vključuje KGEA kos 200/160/45°, KGB kos DN125/45°, 2 m cevi PVC DN125mm ter ves potrebni tesnilni material</t>
  </si>
  <si>
    <t>Dobava in vgradnja pokrova iz litega železa po EN124 minimalno C400 vključno z AB obročem in vencem (montažno razbremenilno ploščo), protihrupnim vložkom iz kompozitnega materiala, premera 600mm-pod voznimi površinami. (npr. REXESS CDRK60FYX44 ali enakovredno) V postavki vključena vsa potrebna dela za postavitev pokrova na potrebno višino in nagib.</t>
  </si>
  <si>
    <r>
      <t>Dobava in polaganje kanalizacijskih PVC cevi DN160 SN4 kN/m</t>
    </r>
    <r>
      <rPr>
        <vertAlign val="superscript"/>
        <sz val="11"/>
        <rFont val="Calibri Light"/>
        <family val="2"/>
      </rPr>
      <t xml:space="preserve">2 </t>
    </r>
    <r>
      <rPr>
        <sz val="11"/>
        <rFont val="Calibri Light"/>
        <family val="2"/>
      </rPr>
      <t>na betonsko posteljico C12/15 debeline 10 cm s polnim obbetoniranjem( 0,15 m</t>
    </r>
    <r>
      <rPr>
        <vertAlign val="superscript"/>
        <sz val="11"/>
        <rFont val="Calibri Light"/>
        <family val="2"/>
      </rPr>
      <t>3</t>
    </r>
    <r>
      <rPr>
        <sz val="11"/>
        <rFont val="Calibri Light"/>
        <family val="2"/>
      </rPr>
      <t>/m) - nastavki za hišne priključke</t>
    </r>
  </si>
  <si>
    <t>Povezava v obstoječi SCADA sistem Komunale Ajdovščina, Amihub, kar omogoča "On line" spremljanje podatkov iz črpališča, daljinsko krmiljenje, alarmiranje, …</t>
  </si>
  <si>
    <r>
      <t>- glavno bremensko ločilno stikalo za vgradnjo na DIN letev, I</t>
    </r>
    <r>
      <rPr>
        <vertAlign val="subscript"/>
        <sz val="10"/>
        <rFont val="Myriad Pro"/>
        <family val="2"/>
      </rPr>
      <t>n</t>
    </r>
    <r>
      <rPr>
        <sz val="10"/>
        <rFont val="Myriad Pro"/>
        <family val="2"/>
      </rPr>
      <t>=40A</t>
    </r>
  </si>
  <si>
    <t>prenapetostni zaščitni odvodnik II. Stopnje s pomožnimi kontakti</t>
  </si>
  <si>
    <t xml:space="preserve">- rele prisotnosti faz s prikazom stanja in pomožnim kontaktnim sklopom NO/NZ, kot npr. </t>
  </si>
  <si>
    <t>- servisna svetilka 1xFLC 18W, kot npr. IU008515 (Schrack)</t>
  </si>
  <si>
    <t>- ventilator s filtrom za prezračevanje omare, 230V AC, 19W kot npr. RC-90 (Himel), izhodni filter kot npr. IUKNE250 (Schrack) in termostat za prezračevanje 0-60°C s kontaktom NZ, kot npr. IUK08566 (Schrackl)</t>
  </si>
  <si>
    <t>- električni grelec 230V AC, 45 W za razvlaževanje omare, kot npr. IUK08342 (Schrack), regulator temperature in vlage, 0-60°C, 50 - 90%, s preklopnim kontaktom NO/NZ, kot npr. IU008560-A (Schrack)</t>
  </si>
  <si>
    <t>- servisna vtičnica 230V AC, 16A, kot npr. Z-SD230 (Eaton)</t>
  </si>
  <si>
    <r>
      <t>- instalacijski odklopnik, 400V, I</t>
    </r>
    <r>
      <rPr>
        <vertAlign val="subscript"/>
        <sz val="10"/>
        <rFont val="Myriad Pro"/>
        <family val="2"/>
      </rPr>
      <t>cu</t>
    </r>
    <r>
      <rPr>
        <sz val="10"/>
        <rFont val="Myriad Pro"/>
        <family val="2"/>
      </rPr>
      <t xml:space="preserve"> = 10 kA, tripolni, kot npr. ETIMAT6 C6A/3P (Eti)</t>
    </r>
  </si>
  <si>
    <r>
      <t>- instalacijski odklopnik, 230V, I</t>
    </r>
    <r>
      <rPr>
        <vertAlign val="subscript"/>
        <sz val="10"/>
        <rFont val="Myriad Pro"/>
        <family val="2"/>
      </rPr>
      <t>cu</t>
    </r>
    <r>
      <rPr>
        <sz val="10"/>
        <rFont val="Myriad Pro"/>
        <family val="2"/>
      </rPr>
      <t xml:space="preserve"> = 10 kA, enopolni, kot npr. ETIMAT6 B6A (Eti)</t>
    </r>
  </si>
  <si>
    <r>
      <t>- zaščitno stikalo na diferenčni tok z nadtokovno zaščito, 230V, I</t>
    </r>
    <r>
      <rPr>
        <vertAlign val="subscript"/>
        <sz val="10"/>
        <rFont val="Myriad Pro"/>
        <family val="2"/>
      </rPr>
      <t>cu</t>
    </r>
    <r>
      <rPr>
        <sz val="10"/>
        <rFont val="Myriad Pro"/>
        <family val="2"/>
      </rPr>
      <t xml:space="preserve"> = 6 kA, dvopolno, kot npr. KZS 2M C16A/30 mA (Eti)</t>
    </r>
  </si>
  <si>
    <r>
      <t>- motorsko zaščitno stikalo s termičnim in magnetnim kratkostičnim sprožilnikom, , tripolni, I</t>
    </r>
    <r>
      <rPr>
        <vertAlign val="subscript"/>
        <sz val="10"/>
        <rFont val="Myriad Pro"/>
        <family val="2"/>
      </rPr>
      <t>r= 6,3A</t>
    </r>
  </si>
  <si>
    <t>- miniaturni rele, krmilna napetost 24V DC,  4x preklopni kontakt NO/NZ 6A, z ničelno diodo, s podnožjem za DIN letev,),</t>
  </si>
  <si>
    <t>- krmilno stikalo za vgradnjo na DIN letev, 20A, kontaktni sklop 2x (1-0-2), kot npr. CG8 A211 VE21 (Schrack)</t>
  </si>
  <si>
    <t>- krmilna tipka za vgradnjo na DIN letev, 16A, kontaktni sklop (1x NO + 1xNC), kot npr. Z-PU/SO (Eaton)</t>
  </si>
  <si>
    <t>Krmilnik Amihub z mobilnim modulom</t>
  </si>
  <si>
    <t>Zaslon za prikaz nivoja stanja črpališča</t>
  </si>
  <si>
    <t xml:space="preserve">Napajalniki z UPS funkcijo in dodatno baterijo </t>
  </si>
  <si>
    <t>Hidrostatični senzor za merjenje nivoja PPI 100</t>
  </si>
  <si>
    <t xml:space="preserve">Nivojsko stikalo </t>
  </si>
  <si>
    <t>Posebni kabel za PPI 100 senzor z zračno cevko</t>
  </si>
  <si>
    <t>Povezava v obstoječi SCADA sistem in programiranje krmilnika</t>
  </si>
  <si>
    <t>-testiranje in zagon</t>
  </si>
  <si>
    <r>
      <t>- prenapetostna asimetrična in simetrična zaščita za tokovne ali komunikacijske zanke, I</t>
    </r>
    <r>
      <rPr>
        <vertAlign val="subscript"/>
        <sz val="10"/>
        <rFont val="Myriad Pro"/>
        <family val="2"/>
      </rPr>
      <t>imp</t>
    </r>
    <r>
      <rPr>
        <sz val="10"/>
        <rFont val="Myriad Pro"/>
        <family val="2"/>
      </rPr>
      <t xml:space="preserve"> (8/20)= 10 kA, 24V DC, kot npr. PZV 301 (Eltra)</t>
    </r>
  </si>
  <si>
    <r>
      <t>- energetska vrstna sponka 10 mm</t>
    </r>
    <r>
      <rPr>
        <vertAlign val="superscript"/>
        <sz val="10"/>
        <rFont val="Myriad Pro"/>
        <family val="2"/>
      </rPr>
      <t>2</t>
    </r>
    <r>
      <rPr>
        <sz val="10"/>
        <rFont val="Myriad Pro"/>
        <family val="2"/>
      </rPr>
      <t>, montaža na DIN letev</t>
    </r>
  </si>
  <si>
    <r>
      <t>- energetska vrstna sponka 6 mm</t>
    </r>
    <r>
      <rPr>
        <vertAlign val="superscript"/>
        <sz val="10"/>
        <rFont val="Myriad Pro"/>
        <family val="2"/>
      </rPr>
      <t>2</t>
    </r>
    <r>
      <rPr>
        <sz val="10"/>
        <rFont val="Myriad Pro"/>
        <family val="2"/>
      </rPr>
      <t>, montaža na DIN letev</t>
    </r>
  </si>
  <si>
    <r>
      <t>- krmilna vrstna sponka 4 mm</t>
    </r>
    <r>
      <rPr>
        <vertAlign val="superscript"/>
        <sz val="10"/>
        <rFont val="Myriad Pro"/>
        <family val="2"/>
      </rPr>
      <t>2</t>
    </r>
    <r>
      <rPr>
        <sz val="10"/>
        <rFont val="Myriad Pro"/>
        <family val="2"/>
      </rPr>
      <t>, montaža na DIN letev</t>
    </r>
  </si>
  <si>
    <r>
      <t>- signalna vrstna sponka 4 mm</t>
    </r>
    <r>
      <rPr>
        <vertAlign val="superscript"/>
        <sz val="10"/>
        <rFont val="Myriad Pro"/>
        <family val="2"/>
      </rPr>
      <t>2</t>
    </r>
    <r>
      <rPr>
        <sz val="10"/>
        <rFont val="Myriad Pro"/>
        <family val="2"/>
      </rPr>
      <t>, montaža na DIN letev</t>
    </r>
  </si>
  <si>
    <r>
      <t>- vrstna sponka 4 mm</t>
    </r>
    <r>
      <rPr>
        <vertAlign val="superscript"/>
        <sz val="10"/>
        <rFont val="Myriad Pro"/>
        <family val="2"/>
      </rPr>
      <t xml:space="preserve">2 </t>
    </r>
    <r>
      <rPr>
        <sz val="10"/>
        <rFont val="Myriad Pro"/>
        <family val="2"/>
      </rPr>
      <t>za cevne varovalke, z LED indikacijo stanja, kot npr. WSI 4 LD 10-36VUC 1X2P (Weidmüller), montaža na DIN letev</t>
    </r>
  </si>
  <si>
    <t>- cevna varovalka 250V, 0,05A, velikosti 5x20 mm, kot npr. G 20/0.05A/F (Weidmüller)</t>
  </si>
  <si>
    <r>
      <t>- priključni blok 8x6 mm</t>
    </r>
    <r>
      <rPr>
        <vertAlign val="superscript"/>
        <sz val="10"/>
        <rFont val="Myriad Pro"/>
        <family val="2"/>
      </rPr>
      <t>2</t>
    </r>
    <r>
      <rPr>
        <sz val="10"/>
        <rFont val="Myriad Pro"/>
        <family val="2"/>
      </rPr>
      <t>, montaža na DIN letev</t>
    </r>
  </si>
  <si>
    <t>- sistem bakrenih zbiralk (N, PE), komplet s priključki</t>
  </si>
  <si>
    <t>-izdelava delavniških načrtov in vezalnih shem</t>
  </si>
  <si>
    <t>- ožičenje razdelilnika, s kanali za ožičenje, prekrivnimi ploščami, montažnimi letvami, napisnimi ploščicami opreme razdelilnika in kablov, uvodnicami, pritrdilnim in ostalim drobnim materialom, izdelava krmilnih in vezalnih načrtov, predaja dokumentacije, meritve in certifikat za ta del razdelilnika</t>
  </si>
  <si>
    <t>-montaža plovnega stikala in nivojske sonde</t>
  </si>
  <si>
    <t>stikalo 100M 05xRJ 45 industrijski Din Digitus</t>
  </si>
  <si>
    <t>Prehod komunikacijski FPG 414</t>
  </si>
  <si>
    <t>Vpis novozgrajene infrastrukture v zbirni kataster gospodarske javne infrastrukture, ter v kataster upravljalca javne infrastrukture.</t>
  </si>
  <si>
    <t>Dobava in vgradnja pokrova iz litega železa po EN124 najmanj C250 vključno z AB obročem in vencem (montažno razbremenilno ploščo), protihrupnim vložkom iz kompozitnega materiala, premera 600mm. V postavki vključena vsa potrebna dela za postavitev pokrova na potrebno višino in nagib</t>
  </si>
  <si>
    <t>Dobava in montaža potopne črpalke za fekalno vodo kot XYLEM FLYGT - Concertor N80 ; 2,2 kW , 400 V ; HI/HI ; STD , IE4 v vgrajenim VDF in z 10 m pripadajočega kabla ali ustrezna drugega proizvajalca, vključno s priborom za mokro montažo ter vsem pritrdilnim materialom ter kolenom z zaklepnim mehanizmom za hitro montažo in demontažo.</t>
  </si>
  <si>
    <t>peach kabel RJ 45 0,5m</t>
  </si>
  <si>
    <t>vrstne sponke, drobni in vezni material,  napisi, oznake, obročkanje kablov,</t>
  </si>
  <si>
    <t>DDV 22%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</si>
</sst>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 _S_I_T"/>
    <numFmt numFmtId="175" formatCode="#,##0\ &quot;SIT&quot;"/>
    <numFmt numFmtId="176" formatCode="#,##0.0\ _S_I_T"/>
    <numFmt numFmtId="177" formatCode="#,##0.00\ _S_I_T"/>
    <numFmt numFmtId="178" formatCode="0.0E+00"/>
    <numFmt numFmtId="179" formatCode="dd/mm/yyyy"/>
    <numFmt numFmtId="180" formatCode="0000"/>
    <numFmt numFmtId="181" formatCode="0E+00"/>
    <numFmt numFmtId="182" formatCode="0.000"/>
    <numFmt numFmtId="183" formatCode="#,##0.00\ &quot;€&quot;"/>
    <numFmt numFmtId="184" formatCode="#,##0.0"/>
    <numFmt numFmtId="185" formatCode="#,##0.0000"/>
    <numFmt numFmtId="186" formatCode="#,##0.00&quot; €&quot;"/>
    <numFmt numFmtId="187" formatCode="0\ %"/>
    <numFmt numFmtId="188" formatCode="&quot;Yes&quot;;&quot;Yes&quot;;&quot;No&quot;"/>
    <numFmt numFmtId="189" formatCode="&quot;True&quot;;&quot;True&quot;;&quot;False&quot;"/>
    <numFmt numFmtId="190" formatCode="&quot;On&quot;;&quot;On&quot;;&quot;Off&quot;"/>
    <numFmt numFmtId="191" formatCode="[$€-2]\ #,##0.00_);[Red]\([$€-2]\ #,##0.00\)"/>
  </numFmts>
  <fonts count="95">
    <font>
      <sz val="10"/>
      <name val="Arial CE"/>
      <family val="0"/>
    </font>
    <font>
      <u val="single"/>
      <sz val="10"/>
      <color indexed="12"/>
      <name val="Arial CE"/>
      <family val="0"/>
    </font>
    <font>
      <u val="single"/>
      <sz val="10"/>
      <color indexed="36"/>
      <name val="Arial CE"/>
      <family val="0"/>
    </font>
    <font>
      <sz val="10"/>
      <name val="Century Gothic CE"/>
      <family val="2"/>
    </font>
    <font>
      <sz val="8"/>
      <name val="Arial CE"/>
      <family val="0"/>
    </font>
    <font>
      <b/>
      <sz val="12"/>
      <color indexed="8"/>
      <name val="Calibri Light"/>
      <family val="2"/>
    </font>
    <font>
      <sz val="8"/>
      <color indexed="8"/>
      <name val="Calibri Light"/>
      <family val="2"/>
    </font>
    <font>
      <sz val="12"/>
      <color indexed="8"/>
      <name val="Calibri Light"/>
      <family val="2"/>
    </font>
    <font>
      <vertAlign val="superscript"/>
      <sz val="12"/>
      <color indexed="8"/>
      <name val="Calibri Light"/>
      <family val="2"/>
    </font>
    <font>
      <vertAlign val="subscript"/>
      <sz val="12"/>
      <color indexed="8"/>
      <name val="Calibri Light"/>
      <family val="2"/>
    </font>
    <font>
      <sz val="10"/>
      <color indexed="8"/>
      <name val="Calibri Light"/>
      <family val="2"/>
    </font>
    <font>
      <sz val="12"/>
      <color indexed="14"/>
      <name val="Arial"/>
      <family val="2"/>
    </font>
    <font>
      <b/>
      <vertAlign val="superscript"/>
      <sz val="12"/>
      <color indexed="8"/>
      <name val="Calibri Light"/>
      <family val="2"/>
    </font>
    <font>
      <b/>
      <sz val="9"/>
      <color indexed="8"/>
      <name val="Tahoma"/>
      <family val="2"/>
    </font>
    <font>
      <sz val="9"/>
      <color indexed="8"/>
      <name val="Tahoma"/>
      <family val="2"/>
    </font>
    <font>
      <sz val="10"/>
      <name val="Calibri Light"/>
      <family val="2"/>
    </font>
    <font>
      <b/>
      <i/>
      <sz val="13"/>
      <name val="Calibri Light"/>
      <family val="2"/>
    </font>
    <font>
      <b/>
      <sz val="13"/>
      <name val="Calibri Light"/>
      <family val="2"/>
    </font>
    <font>
      <sz val="12"/>
      <name val="Calibri Light"/>
      <family val="2"/>
    </font>
    <font>
      <b/>
      <sz val="10"/>
      <name val="Calibri Light"/>
      <family val="2"/>
    </font>
    <font>
      <sz val="11"/>
      <name val="Calibri Light"/>
      <family val="2"/>
    </font>
    <font>
      <sz val="11"/>
      <color indexed="10"/>
      <name val="Calibri Light"/>
      <family val="2"/>
    </font>
    <font>
      <sz val="10"/>
      <color indexed="10"/>
      <name val="Calibri Light"/>
      <family val="2"/>
    </font>
    <font>
      <vertAlign val="superscript"/>
      <sz val="11"/>
      <name val="Calibri Light"/>
      <family val="2"/>
    </font>
    <font>
      <b/>
      <sz val="11"/>
      <name val="Calibri Light"/>
      <family val="2"/>
    </font>
    <font>
      <b/>
      <i/>
      <sz val="12"/>
      <name val="Calibri Light"/>
      <family val="2"/>
    </font>
    <font>
      <b/>
      <sz val="12"/>
      <name val="Calibri Light"/>
      <family val="2"/>
    </font>
    <font>
      <vertAlign val="superscript"/>
      <sz val="10"/>
      <name val="Calibri Light"/>
      <family val="2"/>
    </font>
    <font>
      <sz val="11"/>
      <color indexed="14"/>
      <name val="Calibri Light"/>
      <family val="2"/>
    </font>
    <font>
      <sz val="11"/>
      <color indexed="8"/>
      <name val="Calibri Light"/>
      <family val="2"/>
    </font>
    <font>
      <vertAlign val="superscript"/>
      <sz val="11"/>
      <color indexed="8"/>
      <name val="Calibri Light"/>
      <family val="2"/>
    </font>
    <font>
      <sz val="10"/>
      <name val="Arial"/>
      <family val="2"/>
    </font>
    <font>
      <vertAlign val="subscript"/>
      <sz val="10"/>
      <name val="Myriad Pro"/>
      <family val="2"/>
    </font>
    <font>
      <sz val="10"/>
      <name val="Myriad Pro"/>
      <family val="2"/>
    </font>
    <font>
      <vertAlign val="superscript"/>
      <sz val="10"/>
      <name val="Myriad Pro"/>
      <family val="2"/>
    </font>
    <font>
      <sz val="10"/>
      <color indexed="62"/>
      <name val="Arial"/>
      <family val="2"/>
    </font>
    <font>
      <sz val="11"/>
      <name val="Times New Roman1"/>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0"/>
    </font>
    <font>
      <sz val="11"/>
      <color indexed="8"/>
      <name val="Times New Roman1"/>
      <family val="0"/>
    </font>
    <font>
      <sz val="11"/>
      <color indexed="10"/>
      <name val="Times New Roman1"/>
      <family val="0"/>
    </font>
    <font>
      <sz val="10"/>
      <color indexed="8"/>
      <name val="Myriad Pro"/>
      <family val="0"/>
    </font>
    <font>
      <b/>
      <sz val="10"/>
      <color indexed="8"/>
      <name val="Calibri Light"/>
      <family val="2"/>
    </font>
    <font>
      <b/>
      <sz val="11"/>
      <color indexed="8"/>
      <name val="Calibri Light"/>
      <family val="2"/>
    </font>
    <font>
      <b/>
      <i/>
      <sz val="13"/>
      <color indexed="8"/>
      <name val="Calibri Light"/>
      <family val="2"/>
    </font>
    <font>
      <b/>
      <sz val="13"/>
      <color indexed="8"/>
      <name val="Calibri Ligh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1"/>
      <color theme="1"/>
      <name val="Times New Roman1"/>
      <family val="0"/>
    </font>
    <font>
      <sz val="11"/>
      <color rgb="FFFF0000"/>
      <name val="Times New Roman1"/>
      <family val="0"/>
    </font>
    <font>
      <sz val="10"/>
      <color theme="1"/>
      <name val="Myriad Pro"/>
      <family val="0"/>
    </font>
    <font>
      <sz val="11"/>
      <color rgb="FFFF0000"/>
      <name val="Calibri Light"/>
      <family val="2"/>
    </font>
    <font>
      <sz val="10"/>
      <color rgb="FFFF0000"/>
      <name val="Calibri Light"/>
      <family val="2"/>
    </font>
    <font>
      <sz val="12"/>
      <color rgb="FF000000"/>
      <name val="Calibri Light"/>
      <family val="2"/>
    </font>
    <font>
      <b/>
      <sz val="10"/>
      <color rgb="FF000000"/>
      <name val="Calibri Light"/>
      <family val="2"/>
    </font>
    <font>
      <sz val="11"/>
      <color rgb="FF000000"/>
      <name val="Calibri Light"/>
      <family val="2"/>
    </font>
    <font>
      <b/>
      <sz val="11"/>
      <color rgb="FF000000"/>
      <name val="Calibri Light"/>
      <family val="2"/>
    </font>
    <font>
      <sz val="10"/>
      <color rgb="FF000000"/>
      <name val="Calibri Light"/>
      <family val="2"/>
    </font>
    <font>
      <sz val="10"/>
      <color theme="1"/>
      <name val="Calibri Light"/>
      <family val="2"/>
    </font>
    <font>
      <sz val="11"/>
      <color theme="1"/>
      <name val="Calibri Light"/>
      <family val="2"/>
    </font>
    <font>
      <b/>
      <i/>
      <sz val="13"/>
      <color rgb="FF000000"/>
      <name val="Calibri Light"/>
      <family val="2"/>
    </font>
    <font>
      <b/>
      <sz val="13"/>
      <color rgb="FF000000"/>
      <name val="Calibri Light"/>
      <family val="2"/>
    </font>
    <font>
      <b/>
      <sz val="8"/>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7"/>
        <bgColor indexed="64"/>
      </patternFill>
    </fill>
    <fill>
      <patternFill patternType="solid">
        <fgColor rgb="FFFFFF00"/>
        <bgColor indexed="64"/>
      </patternFill>
    </fill>
  </fills>
  <borders count="7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double"/>
    </border>
    <border>
      <left>
        <color indexed="63"/>
      </left>
      <right style="medium"/>
      <top style="thin"/>
      <bottom style="double"/>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bottom style="double">
        <color rgb="FF000000"/>
      </bottom>
    </border>
    <border>
      <left>
        <color indexed="63"/>
      </left>
      <right>
        <color indexed="63"/>
      </right>
      <top>
        <color indexed="63"/>
      </top>
      <bottom style="double">
        <color rgb="FF000000"/>
      </bottom>
    </border>
    <border>
      <left/>
      <right style="thin">
        <color rgb="FF000000"/>
      </right>
      <top/>
      <bottom style="double">
        <color rgb="FF000000"/>
      </bottom>
    </border>
    <border>
      <left>
        <color indexed="63"/>
      </left>
      <right>
        <color indexed="63"/>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color indexed="8"/>
      </top>
      <bottom style="double">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style="thin"/>
      <bottom style="double"/>
    </border>
    <border>
      <left>
        <color indexed="63"/>
      </left>
      <right>
        <color indexed="63"/>
      </right>
      <top style="medium"/>
      <bottom style="thin"/>
    </border>
    <border>
      <left>
        <color indexed="63"/>
      </left>
      <right>
        <color indexed="63"/>
      </right>
      <top>
        <color indexed="63"/>
      </top>
      <bottom style="thin">
        <color rgb="FF000000"/>
      </bottom>
    </border>
    <border>
      <left style="thin"/>
      <right style="thin"/>
      <top style="thin"/>
      <bottom style="double"/>
    </border>
    <border>
      <left style="thin"/>
      <right style="thin"/>
      <top>
        <color indexed="63"/>
      </top>
      <bottom style="medium"/>
    </border>
  </borders>
  <cellStyleXfs count="70">
    <xf numFmtId="4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1" fillId="0" borderId="0" applyNumberFormat="0" applyFill="0" applyBorder="0" applyAlignment="0" applyProtection="0"/>
    <xf numFmtId="0" fontId="65" fillId="21" borderId="1" applyNumberFormat="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70" fillId="22" borderId="0" applyNumberFormat="0" applyBorder="0" applyAlignment="0" applyProtection="0"/>
    <xf numFmtId="182" fontId="35" fillId="0" borderId="0">
      <alignment horizontal="right"/>
      <protection/>
    </xf>
    <xf numFmtId="49"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0" fillId="23" borderId="5"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3" fillId="0" borderId="6" applyNumberFormat="0" applyFill="0" applyAlignment="0" applyProtection="0"/>
    <xf numFmtId="0" fontId="74" fillId="30" borderId="7" applyNumberFormat="0" applyAlignment="0" applyProtection="0"/>
    <xf numFmtId="0" fontId="75" fillId="21" borderId="8" applyNumberFormat="0" applyAlignment="0" applyProtection="0"/>
    <xf numFmtId="0" fontId="76"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7" fillId="32" borderId="8" applyNumberFormat="0" applyAlignment="0" applyProtection="0"/>
    <xf numFmtId="0" fontId="78" fillId="0" borderId="9" applyNumberFormat="0" applyFill="0" applyAlignment="0" applyProtection="0"/>
  </cellStyleXfs>
  <cellXfs count="286">
    <xf numFmtId="49" fontId="0" fillId="0" borderId="0" xfId="0" applyAlignment="1">
      <alignment/>
    </xf>
    <xf numFmtId="49" fontId="5" fillId="0" borderId="0" xfId="0" applyFont="1" applyBorder="1" applyAlignment="1">
      <alignment horizontal="right" vertical="top"/>
    </xf>
    <xf numFmtId="49" fontId="5" fillId="0" borderId="0" xfId="0" applyFont="1" applyBorder="1" applyAlignment="1">
      <alignment vertical="top" wrapText="1"/>
    </xf>
    <xf numFmtId="49" fontId="6" fillId="0" borderId="10" xfId="0" applyFont="1" applyBorder="1" applyAlignment="1">
      <alignment horizontal="right" vertical="top" wrapText="1"/>
    </xf>
    <xf numFmtId="186" fontId="6" fillId="0" borderId="10" xfId="0" applyNumberFormat="1" applyFont="1" applyBorder="1" applyAlignment="1">
      <alignment vertical="top"/>
    </xf>
    <xf numFmtId="49" fontId="7" fillId="0" borderId="0" xfId="0" applyFont="1" applyBorder="1" applyAlignment="1">
      <alignment horizontal="right" vertical="top"/>
    </xf>
    <xf numFmtId="49" fontId="5" fillId="0" borderId="0" xfId="0" applyFont="1" applyBorder="1" applyAlignment="1">
      <alignment horizontal="justify" vertical="top"/>
    </xf>
    <xf numFmtId="49" fontId="7" fillId="0" borderId="0" xfId="0" applyFont="1" applyBorder="1" applyAlignment="1">
      <alignment horizontal="justify" vertical="top"/>
    </xf>
    <xf numFmtId="1" fontId="5" fillId="0" borderId="0" xfId="0" applyNumberFormat="1" applyFont="1" applyBorder="1" applyAlignment="1">
      <alignment horizontal="right" vertical="top"/>
    </xf>
    <xf numFmtId="4" fontId="7" fillId="0" borderId="0" xfId="0" applyNumberFormat="1" applyFont="1" applyBorder="1" applyAlignment="1">
      <alignment horizontal="right" vertical="top"/>
    </xf>
    <xf numFmtId="1" fontId="7" fillId="0" borderId="0" xfId="0" applyNumberFormat="1" applyFont="1" applyBorder="1" applyAlignment="1">
      <alignment horizontal="right" vertical="top"/>
    </xf>
    <xf numFmtId="49" fontId="7" fillId="0" borderId="0" xfId="0" applyFont="1" applyBorder="1" applyAlignment="1">
      <alignment vertical="top" wrapText="1"/>
    </xf>
    <xf numFmtId="49" fontId="5" fillId="0" borderId="0" xfId="0" applyFont="1" applyBorder="1" applyAlignment="1">
      <alignment horizontal="center" vertical="top"/>
    </xf>
    <xf numFmtId="4" fontId="5" fillId="0" borderId="0" xfId="0" applyNumberFormat="1" applyFont="1" applyBorder="1" applyAlignment="1">
      <alignment horizontal="right" vertical="top"/>
    </xf>
    <xf numFmtId="4" fontId="5" fillId="0" borderId="0" xfId="0" applyNumberFormat="1" applyFont="1" applyBorder="1" applyAlignment="1">
      <alignment horizontal="center" vertical="top"/>
    </xf>
    <xf numFmtId="49" fontId="7" fillId="0" borderId="0" xfId="0" applyFont="1" applyBorder="1" applyAlignment="1">
      <alignment horizontal="left" vertical="top" wrapText="1"/>
    </xf>
    <xf numFmtId="1" fontId="7" fillId="0" borderId="10" xfId="0" applyNumberFormat="1" applyFont="1" applyBorder="1" applyAlignment="1">
      <alignment horizontal="right" vertical="top"/>
    </xf>
    <xf numFmtId="49" fontId="5" fillId="0" borderId="10" xfId="0" applyFont="1" applyBorder="1" applyAlignment="1">
      <alignment vertical="top" wrapText="1"/>
    </xf>
    <xf numFmtId="49" fontId="7" fillId="0" borderId="10" xfId="0" applyFont="1" applyBorder="1" applyAlignment="1">
      <alignment horizontal="right" vertical="top"/>
    </xf>
    <xf numFmtId="4" fontId="7" fillId="0" borderId="10" xfId="0" applyNumberFormat="1" applyFont="1" applyBorder="1" applyAlignment="1">
      <alignment horizontal="right" vertical="top"/>
    </xf>
    <xf numFmtId="4" fontId="5" fillId="0" borderId="10" xfId="0" applyNumberFormat="1" applyFont="1" applyBorder="1" applyAlignment="1">
      <alignment horizontal="right" vertical="top"/>
    </xf>
    <xf numFmtId="49" fontId="7" fillId="33" borderId="11" xfId="0" applyFont="1" applyFill="1" applyBorder="1" applyAlignment="1">
      <alignment horizontal="right" vertical="top"/>
    </xf>
    <xf numFmtId="49" fontId="5" fillId="33" borderId="12" xfId="0" applyFont="1" applyFill="1" applyBorder="1" applyAlignment="1">
      <alignment horizontal="justify" vertical="top"/>
    </xf>
    <xf numFmtId="49" fontId="7" fillId="33" borderId="12" xfId="0" applyFont="1" applyFill="1" applyBorder="1" applyAlignment="1">
      <alignment horizontal="right" vertical="top"/>
    </xf>
    <xf numFmtId="49" fontId="7" fillId="33" borderId="12" xfId="0" applyFont="1" applyFill="1" applyBorder="1" applyAlignment="1">
      <alignment vertical="top"/>
    </xf>
    <xf numFmtId="186" fontId="5" fillId="33" borderId="13" xfId="0" applyNumberFormat="1" applyFont="1" applyFill="1" applyBorder="1" applyAlignment="1">
      <alignment vertical="top"/>
    </xf>
    <xf numFmtId="4" fontId="10" fillId="0" borderId="0" xfId="0" applyNumberFormat="1" applyFont="1" applyBorder="1" applyAlignment="1">
      <alignment horizontal="right" vertical="top" wrapText="1"/>
    </xf>
    <xf numFmtId="186" fontId="5" fillId="0" borderId="0" xfId="0" applyNumberFormat="1" applyFont="1" applyBorder="1" applyAlignment="1">
      <alignment horizontal="justify" vertical="top"/>
    </xf>
    <xf numFmtId="49" fontId="5" fillId="0" borderId="0" xfId="0" applyFont="1" applyBorder="1" applyAlignment="1">
      <alignment horizontal="justify" vertical="top" wrapText="1"/>
    </xf>
    <xf numFmtId="186" fontId="6" fillId="0" borderId="10" xfId="0" applyNumberFormat="1" applyFont="1" applyBorder="1" applyAlignment="1">
      <alignment vertical="top" wrapText="1"/>
    </xf>
    <xf numFmtId="49" fontId="79" fillId="34" borderId="14" xfId="0" applyFont="1" applyFill="1" applyBorder="1" applyAlignment="1">
      <alignment/>
    </xf>
    <xf numFmtId="49" fontId="0" fillId="34" borderId="15" xfId="0" applyFill="1" applyBorder="1" applyAlignment="1">
      <alignment/>
    </xf>
    <xf numFmtId="4" fontId="0" fillId="34" borderId="16" xfId="0" applyNumberFormat="1" applyFill="1" applyBorder="1" applyAlignment="1">
      <alignment/>
    </xf>
    <xf numFmtId="49" fontId="0" fillId="0" borderId="0" xfId="0" applyAlignment="1">
      <alignment wrapText="1"/>
    </xf>
    <xf numFmtId="1" fontId="80" fillId="0" borderId="0" xfId="0" applyNumberFormat="1" applyFont="1" applyAlignment="1">
      <alignment horizontal="right" vertical="top"/>
    </xf>
    <xf numFmtId="4" fontId="80" fillId="0" borderId="0" xfId="0" applyNumberFormat="1" applyFont="1" applyAlignment="1">
      <alignment horizontal="right"/>
    </xf>
    <xf numFmtId="4" fontId="81" fillId="0" borderId="0" xfId="0" applyNumberFormat="1" applyFont="1" applyAlignment="1">
      <alignment horizontal="right"/>
    </xf>
    <xf numFmtId="0" fontId="82" fillId="0" borderId="0" xfId="0" applyNumberFormat="1" applyFont="1" applyAlignment="1">
      <alignment horizontal="left" vertical="top" wrapText="1"/>
    </xf>
    <xf numFmtId="49" fontId="80" fillId="0" borderId="0" xfId="0" applyFont="1" applyAlignment="1">
      <alignment vertical="top" wrapText="1"/>
    </xf>
    <xf numFmtId="49" fontId="15" fillId="0" borderId="0" xfId="0" applyFont="1" applyAlignment="1">
      <alignment/>
    </xf>
    <xf numFmtId="1" fontId="18" fillId="0" borderId="17" xfId="0" applyNumberFormat="1" applyFont="1" applyBorder="1" applyAlignment="1">
      <alignment vertical="top"/>
    </xf>
    <xf numFmtId="49" fontId="18" fillId="0" borderId="18" xfId="0" applyNumberFormat="1" applyFont="1" applyBorder="1" applyAlignment="1">
      <alignment wrapText="1"/>
    </xf>
    <xf numFmtId="4" fontId="18" fillId="0" borderId="19" xfId="0" applyNumberFormat="1" applyFont="1" applyBorder="1" applyAlignment="1">
      <alignment horizontal="right"/>
    </xf>
    <xf numFmtId="1" fontId="18" fillId="0" borderId="20" xfId="0" applyNumberFormat="1" applyFont="1" applyBorder="1" applyAlignment="1">
      <alignment vertical="top"/>
    </xf>
    <xf numFmtId="49" fontId="18" fillId="0" borderId="21" xfId="0" applyNumberFormat="1" applyFont="1" applyBorder="1" applyAlignment="1">
      <alignment wrapText="1"/>
    </xf>
    <xf numFmtId="4" fontId="18" fillId="0" borderId="22" xfId="0" applyNumberFormat="1" applyFont="1" applyBorder="1" applyAlignment="1">
      <alignment horizontal="right"/>
    </xf>
    <xf numFmtId="1" fontId="15" fillId="0" borderId="0" xfId="0" applyNumberFormat="1" applyFont="1" applyAlignment="1">
      <alignment/>
    </xf>
    <xf numFmtId="1" fontId="18" fillId="0" borderId="23" xfId="0" applyNumberFormat="1" applyFont="1" applyBorder="1" applyAlignment="1">
      <alignment vertical="top"/>
    </xf>
    <xf numFmtId="49" fontId="18" fillId="0" borderId="24" xfId="0" applyNumberFormat="1" applyFont="1" applyBorder="1" applyAlignment="1">
      <alignment wrapText="1"/>
    </xf>
    <xf numFmtId="4" fontId="18" fillId="0" borderId="25" xfId="0" applyNumberFormat="1" applyFont="1" applyBorder="1" applyAlignment="1">
      <alignment horizontal="right"/>
    </xf>
    <xf numFmtId="1" fontId="18" fillId="0" borderId="26" xfId="0" applyNumberFormat="1" applyFont="1" applyBorder="1" applyAlignment="1">
      <alignment vertical="top"/>
    </xf>
    <xf numFmtId="49" fontId="18" fillId="0" borderId="27" xfId="0" applyNumberFormat="1" applyFont="1" applyBorder="1" applyAlignment="1">
      <alignment wrapText="1"/>
    </xf>
    <xf numFmtId="4" fontId="18" fillId="0" borderId="28" xfId="0" applyNumberFormat="1" applyFont="1" applyBorder="1" applyAlignment="1">
      <alignment horizontal="right"/>
    </xf>
    <xf numFmtId="1" fontId="19" fillId="0" borderId="0" xfId="0" applyNumberFormat="1" applyFont="1" applyAlignment="1">
      <alignment vertical="top"/>
    </xf>
    <xf numFmtId="49" fontId="19" fillId="0" borderId="0" xfId="0" applyNumberFormat="1" applyFont="1" applyAlignment="1">
      <alignment wrapText="1"/>
    </xf>
    <xf numFmtId="4" fontId="15" fillId="0" borderId="0" xfId="0" applyNumberFormat="1" applyFont="1" applyAlignment="1">
      <alignment horizontal="right"/>
    </xf>
    <xf numFmtId="1" fontId="20" fillId="0" borderId="0" xfId="0" applyNumberFormat="1" applyFont="1" applyAlignment="1">
      <alignment vertical="top"/>
    </xf>
    <xf numFmtId="49" fontId="15" fillId="0" borderId="0" xfId="0" applyNumberFormat="1" applyFont="1" applyAlignment="1">
      <alignment/>
    </xf>
    <xf numFmtId="49" fontId="20" fillId="0" borderId="0" xfId="0" applyNumberFormat="1" applyFont="1" applyAlignment="1">
      <alignment vertical="top" wrapText="1"/>
    </xf>
    <xf numFmtId="49" fontId="20" fillId="0" borderId="0" xfId="0" applyFont="1" applyAlignment="1">
      <alignment/>
    </xf>
    <xf numFmtId="4" fontId="20" fillId="0" borderId="0" xfId="0" applyNumberFormat="1" applyFont="1" applyAlignment="1">
      <alignment horizontal="right"/>
    </xf>
    <xf numFmtId="4" fontId="83" fillId="0" borderId="0" xfId="0" applyNumberFormat="1" applyFont="1" applyAlignment="1">
      <alignment horizontal="right"/>
    </xf>
    <xf numFmtId="49" fontId="15" fillId="0" borderId="0" xfId="0" applyNumberFormat="1" applyFont="1" applyAlignment="1">
      <alignment horizontal="left"/>
    </xf>
    <xf numFmtId="4" fontId="84" fillId="0" borderId="0" xfId="0" applyNumberFormat="1" applyFont="1" applyAlignment="1">
      <alignment horizontal="right"/>
    </xf>
    <xf numFmtId="49" fontId="19" fillId="0" borderId="29" xfId="0" applyNumberFormat="1" applyFont="1" applyBorder="1" applyAlignment="1">
      <alignment wrapText="1"/>
    </xf>
    <xf numFmtId="49" fontId="15" fillId="0" borderId="21" xfId="0" applyFont="1" applyBorder="1" applyAlignment="1">
      <alignment/>
    </xf>
    <xf numFmtId="4" fontId="15" fillId="0" borderId="21" xfId="0" applyNumberFormat="1" applyFont="1" applyBorder="1" applyAlignment="1">
      <alignment horizontal="right"/>
    </xf>
    <xf numFmtId="4" fontId="19" fillId="0" borderId="30" xfId="0" applyNumberFormat="1" applyFont="1" applyBorder="1" applyAlignment="1">
      <alignment horizontal="right"/>
    </xf>
    <xf numFmtId="1" fontId="15" fillId="0" borderId="0" xfId="0" applyNumberFormat="1" applyFont="1" applyAlignment="1">
      <alignment vertical="top"/>
    </xf>
    <xf numFmtId="49" fontId="19" fillId="0" borderId="0" xfId="0" applyNumberFormat="1" applyFont="1" applyBorder="1" applyAlignment="1">
      <alignment wrapText="1"/>
    </xf>
    <xf numFmtId="49" fontId="20" fillId="0" borderId="0" xfId="0" applyFont="1" applyBorder="1" applyAlignment="1">
      <alignment/>
    </xf>
    <xf numFmtId="4" fontId="15" fillId="0" borderId="0" xfId="0" applyNumberFormat="1" applyFont="1" applyBorder="1" applyAlignment="1">
      <alignment horizontal="right"/>
    </xf>
    <xf numFmtId="4" fontId="19" fillId="0" borderId="0" xfId="0" applyNumberFormat="1" applyFont="1" applyBorder="1" applyAlignment="1">
      <alignment horizontal="right"/>
    </xf>
    <xf numFmtId="4" fontId="20" fillId="0" borderId="0" xfId="0" applyNumberFormat="1" applyFont="1" applyBorder="1" applyAlignment="1">
      <alignment horizontal="right"/>
    </xf>
    <xf numFmtId="49" fontId="20" fillId="0" borderId="0" xfId="0" applyNumberFormat="1" applyFont="1" applyAlignment="1">
      <alignment wrapText="1"/>
    </xf>
    <xf numFmtId="49" fontId="15" fillId="0" borderId="0" xfId="0" applyFont="1" applyBorder="1" applyAlignment="1">
      <alignment/>
    </xf>
    <xf numFmtId="1" fontId="24" fillId="0" borderId="0" xfId="0" applyNumberFormat="1" applyFont="1" applyAlignment="1">
      <alignment vertical="top"/>
    </xf>
    <xf numFmtId="49" fontId="15" fillId="0" borderId="0" xfId="0" applyNumberFormat="1" applyFont="1" applyAlignment="1">
      <alignment wrapText="1"/>
    </xf>
    <xf numFmtId="4" fontId="84" fillId="0" borderId="0" xfId="0" applyNumberFormat="1" applyFont="1" applyBorder="1" applyAlignment="1">
      <alignment horizontal="right"/>
    </xf>
    <xf numFmtId="49" fontId="15" fillId="0" borderId="0" xfId="0" applyFont="1" applyAlignment="1">
      <alignment/>
    </xf>
    <xf numFmtId="49" fontId="15" fillId="0" borderId="0" xfId="0" applyFont="1" applyAlignment="1">
      <alignment horizontal="right"/>
    </xf>
    <xf numFmtId="49" fontId="20" fillId="0" borderId="0" xfId="0" applyNumberFormat="1" applyFont="1" applyBorder="1" applyAlignment="1">
      <alignment vertical="top" wrapText="1"/>
    </xf>
    <xf numFmtId="4" fontId="19" fillId="0" borderId="0" xfId="0" applyNumberFormat="1" applyFont="1" applyAlignment="1">
      <alignment horizontal="right"/>
    </xf>
    <xf numFmtId="49" fontId="18" fillId="0" borderId="0" xfId="0" applyFont="1" applyAlignment="1">
      <alignment/>
    </xf>
    <xf numFmtId="49" fontId="26" fillId="0" borderId="17" xfId="0" applyFont="1" applyBorder="1" applyAlignment="1">
      <alignment wrapText="1"/>
    </xf>
    <xf numFmtId="4" fontId="26" fillId="0" borderId="19" xfId="0" applyNumberFormat="1" applyFont="1" applyBorder="1" applyAlignment="1">
      <alignment horizontal="right"/>
    </xf>
    <xf numFmtId="49" fontId="26" fillId="0" borderId="20" xfId="0" applyFont="1" applyBorder="1" applyAlignment="1">
      <alignment wrapText="1"/>
    </xf>
    <xf numFmtId="4" fontId="26" fillId="0" borderId="22" xfId="0" applyNumberFormat="1" applyFont="1" applyBorder="1" applyAlignment="1">
      <alignment horizontal="right"/>
    </xf>
    <xf numFmtId="49" fontId="26" fillId="0" borderId="31" xfId="0" applyFont="1" applyBorder="1" applyAlignment="1">
      <alignment wrapText="1"/>
    </xf>
    <xf numFmtId="49" fontId="26" fillId="0" borderId="32" xfId="0" applyFont="1" applyBorder="1" applyAlignment="1">
      <alignment wrapText="1"/>
    </xf>
    <xf numFmtId="4" fontId="26" fillId="0" borderId="33" xfId="0" applyNumberFormat="1" applyFont="1" applyBorder="1" applyAlignment="1">
      <alignment horizontal="right"/>
    </xf>
    <xf numFmtId="49" fontId="26" fillId="0" borderId="34" xfId="0" applyFont="1" applyBorder="1" applyAlignment="1">
      <alignment wrapText="1"/>
    </xf>
    <xf numFmtId="4" fontId="26" fillId="0" borderId="35" xfId="0" applyNumberFormat="1" applyFont="1" applyBorder="1" applyAlignment="1">
      <alignment horizontal="right"/>
    </xf>
    <xf numFmtId="49" fontId="26" fillId="0" borderId="23" xfId="0" applyFont="1" applyFill="1" applyBorder="1" applyAlignment="1">
      <alignment wrapText="1"/>
    </xf>
    <xf numFmtId="49" fontId="26" fillId="0" borderId="26" xfId="0" applyFont="1" applyBorder="1" applyAlignment="1">
      <alignment wrapText="1"/>
    </xf>
    <xf numFmtId="4" fontId="26" fillId="0" borderId="28" xfId="0" applyNumberFormat="1" applyFont="1" applyBorder="1" applyAlignment="1">
      <alignment horizontal="right"/>
    </xf>
    <xf numFmtId="49" fontId="26" fillId="0" borderId="0" xfId="0" applyFont="1" applyAlignment="1">
      <alignment wrapText="1"/>
    </xf>
    <xf numFmtId="4" fontId="18" fillId="0" borderId="0" xfId="0" applyNumberFormat="1" applyFont="1" applyAlignment="1">
      <alignment horizontal="right"/>
    </xf>
    <xf numFmtId="49" fontId="18" fillId="0" borderId="0" xfId="0" applyFont="1" applyAlignment="1">
      <alignment horizontal="center" wrapText="1"/>
    </xf>
    <xf numFmtId="49" fontId="26" fillId="0" borderId="36" xfId="0" applyFont="1" applyBorder="1" applyAlignment="1">
      <alignment vertical="top" wrapText="1"/>
    </xf>
    <xf numFmtId="4" fontId="26" fillId="0" borderId="37" xfId="0" applyNumberFormat="1" applyFont="1" applyBorder="1" applyAlignment="1">
      <alignment horizontal="right"/>
    </xf>
    <xf numFmtId="4" fontId="26" fillId="0" borderId="38" xfId="0" applyNumberFormat="1" applyFont="1" applyBorder="1" applyAlignment="1">
      <alignment horizontal="right"/>
    </xf>
    <xf numFmtId="49" fontId="26" fillId="0" borderId="39" xfId="0" applyFont="1" applyBorder="1" applyAlignment="1">
      <alignment/>
    </xf>
    <xf numFmtId="4" fontId="26" fillId="0" borderId="40" xfId="0" applyNumberFormat="1" applyFont="1" applyBorder="1" applyAlignment="1">
      <alignment horizontal="right"/>
    </xf>
    <xf numFmtId="49" fontId="26" fillId="0" borderId="41" xfId="0" applyFont="1" applyBorder="1" applyAlignment="1">
      <alignment/>
    </xf>
    <xf numFmtId="4" fontId="26" fillId="0" borderId="42" xfId="0" applyNumberFormat="1" applyFont="1" applyBorder="1" applyAlignment="1">
      <alignment horizontal="right"/>
    </xf>
    <xf numFmtId="49" fontId="26" fillId="0" borderId="0" xfId="0" applyFont="1" applyAlignment="1">
      <alignment/>
    </xf>
    <xf numFmtId="1" fontId="18" fillId="0" borderId="43" xfId="0" applyNumberFormat="1" applyFont="1" applyBorder="1" applyAlignment="1">
      <alignment vertical="top"/>
    </xf>
    <xf numFmtId="49" fontId="18" fillId="0" borderId="44" xfId="0" applyFont="1" applyBorder="1" applyAlignment="1">
      <alignment wrapText="1"/>
    </xf>
    <xf numFmtId="4" fontId="18" fillId="0" borderId="45" xfId="0" applyNumberFormat="1" applyFont="1" applyBorder="1" applyAlignment="1">
      <alignment horizontal="right"/>
    </xf>
    <xf numFmtId="1" fontId="18" fillId="0" borderId="46" xfId="0" applyNumberFormat="1" applyFont="1" applyBorder="1" applyAlignment="1">
      <alignment vertical="top"/>
    </xf>
    <xf numFmtId="49" fontId="18" fillId="0" borderId="12" xfId="0" applyFont="1" applyBorder="1" applyAlignment="1">
      <alignment wrapText="1"/>
    </xf>
    <xf numFmtId="4" fontId="18" fillId="0" borderId="47" xfId="0" applyNumberFormat="1" applyFont="1" applyBorder="1" applyAlignment="1">
      <alignment horizontal="right"/>
    </xf>
    <xf numFmtId="2" fontId="15" fillId="0" borderId="0" xfId="0" applyNumberFormat="1" applyFont="1" applyAlignment="1">
      <alignment/>
    </xf>
    <xf numFmtId="1" fontId="18" fillId="0" borderId="48" xfId="0" applyNumberFormat="1" applyFont="1" applyBorder="1" applyAlignment="1">
      <alignment vertical="top"/>
    </xf>
    <xf numFmtId="49" fontId="18" fillId="0" borderId="49" xfId="0" applyFont="1" applyBorder="1" applyAlignment="1">
      <alignment wrapText="1"/>
    </xf>
    <xf numFmtId="4" fontId="18" fillId="0" borderId="50" xfId="0" applyNumberFormat="1" applyFont="1" applyBorder="1" applyAlignment="1">
      <alignment horizontal="right"/>
    </xf>
    <xf numFmtId="1" fontId="18" fillId="0" borderId="51" xfId="0" applyNumberFormat="1" applyFont="1" applyBorder="1" applyAlignment="1">
      <alignment vertical="top"/>
    </xf>
    <xf numFmtId="49" fontId="18" fillId="0" borderId="52" xfId="0" applyFont="1" applyBorder="1" applyAlignment="1">
      <alignment wrapText="1"/>
    </xf>
    <xf numFmtId="4" fontId="18" fillId="0" borderId="53" xfId="0" applyNumberFormat="1" applyFont="1" applyBorder="1" applyAlignment="1">
      <alignment horizontal="right"/>
    </xf>
    <xf numFmtId="49" fontId="19" fillId="0" borderId="0" xfId="0" applyFont="1" applyAlignment="1">
      <alignment wrapText="1"/>
    </xf>
    <xf numFmtId="49" fontId="20" fillId="0" borderId="10" xfId="0" applyFont="1" applyBorder="1" applyAlignment="1">
      <alignment vertical="top" wrapText="1"/>
    </xf>
    <xf numFmtId="49" fontId="20" fillId="0" borderId="10" xfId="0" applyFont="1" applyBorder="1" applyAlignment="1">
      <alignment/>
    </xf>
    <xf numFmtId="4" fontId="20" fillId="0" borderId="10" xfId="0" applyNumberFormat="1" applyFont="1" applyBorder="1" applyAlignment="1">
      <alignment horizontal="right"/>
    </xf>
    <xf numFmtId="4" fontId="21" fillId="0" borderId="10" xfId="0" applyNumberFormat="1" applyFont="1" applyBorder="1" applyAlignment="1">
      <alignment horizontal="right"/>
    </xf>
    <xf numFmtId="2" fontId="15" fillId="0" borderId="0" xfId="0" applyNumberFormat="1" applyFont="1" applyAlignment="1">
      <alignment horizontal="left"/>
    </xf>
    <xf numFmtId="4" fontId="22" fillId="0" borderId="0" xfId="0" applyNumberFormat="1" applyFont="1" applyAlignment="1">
      <alignment horizontal="right"/>
    </xf>
    <xf numFmtId="49" fontId="20" fillId="0" borderId="0" xfId="0" applyFont="1" applyAlignment="1">
      <alignment vertical="top" wrapText="1"/>
    </xf>
    <xf numFmtId="4" fontId="21" fillId="0" borderId="0" xfId="0" applyNumberFormat="1" applyFont="1" applyAlignment="1">
      <alignment horizontal="right"/>
    </xf>
    <xf numFmtId="49" fontId="19" fillId="0" borderId="11" xfId="0" applyFont="1" applyBorder="1" applyAlignment="1">
      <alignment wrapText="1"/>
    </xf>
    <xf numFmtId="49" fontId="15" fillId="0" borderId="12" xfId="0" applyFont="1" applyBorder="1" applyAlignment="1">
      <alignment/>
    </xf>
    <xf numFmtId="4" fontId="15" fillId="0" borderId="12" xfId="0" applyNumberFormat="1" applyFont="1" applyBorder="1" applyAlignment="1">
      <alignment horizontal="right"/>
    </xf>
    <xf numFmtId="4" fontId="19" fillId="0" borderId="13" xfId="0" applyNumberFormat="1" applyFont="1" applyBorder="1" applyAlignment="1">
      <alignment horizontal="right"/>
    </xf>
    <xf numFmtId="49" fontId="19" fillId="0" borderId="0" xfId="0" applyFont="1" applyBorder="1" applyAlignment="1">
      <alignment wrapText="1"/>
    </xf>
    <xf numFmtId="0" fontId="20" fillId="0" borderId="10" xfId="0" applyNumberFormat="1" applyFont="1" applyBorder="1" applyAlignment="1">
      <alignment vertical="top" wrapText="1"/>
    </xf>
    <xf numFmtId="4" fontId="15" fillId="0" borderId="10" xfId="0" applyNumberFormat="1" applyFont="1" applyBorder="1" applyAlignment="1">
      <alignment horizontal="right"/>
    </xf>
    <xf numFmtId="0" fontId="20" fillId="0" borderId="0" xfId="0" applyNumberFormat="1" applyFont="1" applyAlignment="1">
      <alignment vertical="top" wrapText="1"/>
    </xf>
    <xf numFmtId="4" fontId="22" fillId="0" borderId="0" xfId="0" applyNumberFormat="1" applyFont="1" applyBorder="1" applyAlignment="1">
      <alignment horizontal="right"/>
    </xf>
    <xf numFmtId="49" fontId="15" fillId="0" borderId="0" xfId="0" applyFont="1" applyAlignment="1">
      <alignment wrapText="1"/>
    </xf>
    <xf numFmtId="1" fontId="26" fillId="0" borderId="17" xfId="0" applyNumberFormat="1" applyFont="1" applyBorder="1" applyAlignment="1">
      <alignment vertical="top"/>
    </xf>
    <xf numFmtId="49" fontId="26" fillId="0" borderId="18" xfId="0" applyFont="1" applyBorder="1" applyAlignment="1">
      <alignment wrapText="1"/>
    </xf>
    <xf numFmtId="1" fontId="26" fillId="0" borderId="20" xfId="0" applyNumberFormat="1" applyFont="1" applyBorder="1" applyAlignment="1">
      <alignment vertical="top"/>
    </xf>
    <xf numFmtId="49" fontId="26" fillId="0" borderId="21" xfId="0" applyFont="1" applyBorder="1" applyAlignment="1">
      <alignment wrapText="1"/>
    </xf>
    <xf numFmtId="1" fontId="26" fillId="0" borderId="23" xfId="0" applyNumberFormat="1" applyFont="1" applyBorder="1" applyAlignment="1">
      <alignment vertical="top"/>
    </xf>
    <xf numFmtId="49" fontId="26" fillId="0" borderId="24" xfId="0" applyFont="1" applyFill="1" applyBorder="1" applyAlignment="1">
      <alignment wrapText="1"/>
    </xf>
    <xf numFmtId="4" fontId="26" fillId="0" borderId="25" xfId="0" applyNumberFormat="1" applyFont="1" applyBorder="1" applyAlignment="1">
      <alignment horizontal="right"/>
    </xf>
    <xf numFmtId="1" fontId="26" fillId="0" borderId="26" xfId="0" applyNumberFormat="1" applyFont="1" applyBorder="1" applyAlignment="1">
      <alignment vertical="top"/>
    </xf>
    <xf numFmtId="49" fontId="26" fillId="0" borderId="27" xfId="0" applyFont="1" applyBorder="1" applyAlignment="1">
      <alignment wrapText="1"/>
    </xf>
    <xf numFmtId="49" fontId="24" fillId="0" borderId="0" xfId="0" applyFont="1" applyAlignment="1">
      <alignment wrapText="1"/>
    </xf>
    <xf numFmtId="49" fontId="20" fillId="0" borderId="0" xfId="0" applyFont="1" applyAlignment="1">
      <alignment wrapText="1"/>
    </xf>
    <xf numFmtId="49" fontId="20" fillId="0" borderId="0" xfId="0" applyFont="1" applyBorder="1" applyAlignment="1">
      <alignment horizontal="left" vertical="top" wrapText="1"/>
    </xf>
    <xf numFmtId="4" fontId="21" fillId="0" borderId="0" xfId="0" applyNumberFormat="1" applyFont="1" applyBorder="1" applyAlignment="1">
      <alignment horizontal="right"/>
    </xf>
    <xf numFmtId="2" fontId="20" fillId="0" borderId="0" xfId="0" applyNumberFormat="1" applyFont="1" applyAlignment="1">
      <alignment horizontal="left" vertical="top"/>
    </xf>
    <xf numFmtId="49" fontId="20" fillId="0" borderId="0" xfId="0" applyFont="1" applyAlignment="1">
      <alignment horizontal="left" vertical="top" wrapText="1"/>
    </xf>
    <xf numFmtId="0" fontId="20" fillId="0" borderId="0" xfId="43" applyFont="1" applyFill="1" applyBorder="1" applyAlignment="1">
      <alignment horizontal="left" vertical="top" wrapText="1"/>
      <protection/>
    </xf>
    <xf numFmtId="49" fontId="20" fillId="0" borderId="0" xfId="0" applyNumberFormat="1" applyFont="1" applyAlignment="1">
      <alignment horizontal="left" vertical="top" wrapText="1"/>
    </xf>
    <xf numFmtId="4" fontId="28" fillId="0" borderId="0" xfId="0" applyNumberFormat="1" applyFont="1" applyAlignment="1">
      <alignment horizontal="right"/>
    </xf>
    <xf numFmtId="49" fontId="24" fillId="0" borderId="29" xfId="0" applyFont="1" applyBorder="1" applyAlignment="1">
      <alignment horizontal="left" vertical="top" wrapText="1"/>
    </xf>
    <xf numFmtId="49" fontId="20" fillId="0" borderId="21" xfId="0" applyFont="1" applyBorder="1" applyAlignment="1">
      <alignment/>
    </xf>
    <xf numFmtId="4" fontId="20" fillId="0" borderId="21" xfId="0" applyNumberFormat="1" applyFont="1" applyBorder="1" applyAlignment="1">
      <alignment horizontal="right"/>
    </xf>
    <xf numFmtId="4" fontId="24" fillId="0" borderId="30" xfId="0" applyNumberFormat="1" applyFont="1" applyBorder="1" applyAlignment="1">
      <alignment horizontal="right"/>
    </xf>
    <xf numFmtId="49" fontId="24" fillId="0" borderId="0" xfId="0" applyFont="1" applyBorder="1" applyAlignment="1">
      <alignment horizontal="left" vertical="top" wrapText="1"/>
    </xf>
    <xf numFmtId="4" fontId="24" fillId="0" borderId="0" xfId="0" applyNumberFormat="1" applyFont="1" applyBorder="1" applyAlignment="1">
      <alignment horizontal="right"/>
    </xf>
    <xf numFmtId="49" fontId="24" fillId="0" borderId="0" xfId="0" applyFont="1" applyAlignment="1">
      <alignment horizontal="left" vertical="top" wrapText="1"/>
    </xf>
    <xf numFmtId="49" fontId="24" fillId="0" borderId="0" xfId="0" applyFont="1" applyBorder="1" applyAlignment="1">
      <alignment wrapText="1"/>
    </xf>
    <xf numFmtId="49" fontId="24" fillId="0" borderId="29" xfId="0" applyFont="1" applyBorder="1" applyAlignment="1">
      <alignment wrapText="1"/>
    </xf>
    <xf numFmtId="0" fontId="20" fillId="0" borderId="0" xfId="0" applyNumberFormat="1" applyFont="1" applyBorder="1" applyAlignment="1">
      <alignment horizontal="left" vertical="top" wrapText="1"/>
    </xf>
    <xf numFmtId="0" fontId="15" fillId="0" borderId="0" xfId="0" applyNumberFormat="1" applyFont="1" applyAlignment="1">
      <alignment/>
    </xf>
    <xf numFmtId="49" fontId="20" fillId="0" borderId="0" xfId="0" applyNumberFormat="1" applyFont="1" applyBorder="1" applyAlignment="1">
      <alignment horizontal="left" vertical="top" wrapText="1"/>
    </xf>
    <xf numFmtId="11" fontId="20" fillId="0" borderId="0" xfId="0" applyNumberFormat="1" applyFont="1" applyAlignment="1">
      <alignment horizontal="left" vertical="top" wrapText="1"/>
    </xf>
    <xf numFmtId="49" fontId="24" fillId="0" borderId="21" xfId="0" applyFont="1" applyBorder="1" applyAlignment="1">
      <alignment/>
    </xf>
    <xf numFmtId="4" fontId="24" fillId="0" borderId="21" xfId="0" applyNumberFormat="1" applyFont="1" applyBorder="1" applyAlignment="1">
      <alignment horizontal="right"/>
    </xf>
    <xf numFmtId="49" fontId="19" fillId="0" borderId="0" xfId="0" applyFont="1" applyAlignment="1">
      <alignment horizontal="left" vertical="top" wrapText="1"/>
    </xf>
    <xf numFmtId="49" fontId="20" fillId="0" borderId="0" xfId="0" applyFont="1" applyFill="1" applyBorder="1" applyAlignment="1">
      <alignment/>
    </xf>
    <xf numFmtId="49" fontId="19" fillId="0" borderId="0" xfId="0" applyFont="1" applyAlignment="1">
      <alignment/>
    </xf>
    <xf numFmtId="49" fontId="20" fillId="0" borderId="0" xfId="0" applyFont="1" applyBorder="1" applyAlignment="1">
      <alignment vertical="top" wrapText="1"/>
    </xf>
    <xf numFmtId="49" fontId="20" fillId="0" borderId="0" xfId="0" applyFont="1" applyBorder="1" applyAlignment="1">
      <alignment wrapText="1"/>
    </xf>
    <xf numFmtId="49" fontId="24" fillId="0" borderId="14" xfId="0" applyFont="1" applyBorder="1" applyAlignment="1">
      <alignment wrapText="1"/>
    </xf>
    <xf numFmtId="49" fontId="15" fillId="0" borderId="15" xfId="0" applyFont="1" applyBorder="1" applyAlignment="1">
      <alignment/>
    </xf>
    <xf numFmtId="4" fontId="19" fillId="0" borderId="16" xfId="0" applyNumberFormat="1" applyFont="1" applyBorder="1" applyAlignment="1">
      <alignment/>
    </xf>
    <xf numFmtId="1" fontId="85" fillId="0" borderId="54" xfId="0" applyNumberFormat="1" applyFont="1" applyBorder="1" applyAlignment="1">
      <alignment vertical="top"/>
    </xf>
    <xf numFmtId="49" fontId="85" fillId="0" borderId="55" xfId="0" applyFont="1" applyBorder="1" applyAlignment="1">
      <alignment wrapText="1"/>
    </xf>
    <xf numFmtId="4" fontId="85" fillId="0" borderId="56" xfId="0" applyNumberFormat="1" applyFont="1" applyBorder="1" applyAlignment="1">
      <alignment horizontal="right"/>
    </xf>
    <xf numFmtId="1" fontId="85" fillId="0" borderId="57" xfId="0" applyNumberFormat="1" applyFont="1" applyBorder="1" applyAlignment="1">
      <alignment vertical="top"/>
    </xf>
    <xf numFmtId="49" fontId="85" fillId="0" borderId="58" xfId="0" applyFont="1" applyBorder="1" applyAlignment="1">
      <alignment wrapText="1"/>
    </xf>
    <xf numFmtId="4" fontId="85" fillId="0" borderId="59" xfId="0" applyNumberFormat="1" applyFont="1" applyBorder="1" applyAlignment="1">
      <alignment horizontal="right"/>
    </xf>
    <xf numFmtId="1" fontId="85" fillId="0" borderId="60" xfId="0" applyNumberFormat="1" applyFont="1" applyBorder="1" applyAlignment="1">
      <alignment vertical="top"/>
    </xf>
    <xf numFmtId="49" fontId="85" fillId="0" borderId="61" xfId="0" applyFont="1" applyBorder="1" applyAlignment="1">
      <alignment wrapText="1"/>
    </xf>
    <xf numFmtId="4" fontId="85" fillId="0" borderId="62" xfId="0" applyNumberFormat="1" applyFont="1" applyBorder="1" applyAlignment="1">
      <alignment horizontal="right"/>
    </xf>
    <xf numFmtId="1" fontId="85" fillId="0" borderId="60" xfId="0" applyNumberFormat="1" applyFont="1" applyBorder="1" applyAlignment="1">
      <alignment horizontal="left" vertical="top"/>
    </xf>
    <xf numFmtId="49" fontId="85" fillId="0" borderId="63" xfId="0" applyFont="1" applyBorder="1" applyAlignment="1">
      <alignment horizontal="center"/>
    </xf>
    <xf numFmtId="1" fontId="85" fillId="0" borderId="64" xfId="0" applyNumberFormat="1" applyFont="1" applyBorder="1" applyAlignment="1">
      <alignment vertical="top"/>
    </xf>
    <xf numFmtId="49" fontId="85" fillId="0" borderId="65" xfId="0" applyFont="1" applyBorder="1" applyAlignment="1">
      <alignment wrapText="1"/>
    </xf>
    <xf numFmtId="4" fontId="85" fillId="0" borderId="66" xfId="0" applyNumberFormat="1" applyFont="1" applyBorder="1" applyAlignment="1">
      <alignment horizontal="right"/>
    </xf>
    <xf numFmtId="1" fontId="86" fillId="0" borderId="0" xfId="0" applyNumberFormat="1" applyFont="1" applyAlignment="1">
      <alignment vertical="top"/>
    </xf>
    <xf numFmtId="49" fontId="86" fillId="0" borderId="0" xfId="0" applyFont="1" applyAlignment="1">
      <alignment wrapText="1"/>
    </xf>
    <xf numFmtId="1" fontId="87" fillId="0" borderId="0" xfId="0" applyNumberFormat="1" applyFont="1" applyAlignment="1">
      <alignment vertical="top"/>
    </xf>
    <xf numFmtId="49" fontId="87" fillId="0" borderId="0" xfId="0" applyFont="1" applyAlignment="1">
      <alignment wrapText="1"/>
    </xf>
    <xf numFmtId="49" fontId="87" fillId="0" borderId="0" xfId="0" applyFont="1" applyAlignment="1">
      <alignment/>
    </xf>
    <xf numFmtId="4" fontId="87" fillId="0" borderId="0" xfId="0" applyNumberFormat="1" applyFont="1" applyAlignment="1">
      <alignment horizontal="right"/>
    </xf>
    <xf numFmtId="49" fontId="87" fillId="0" borderId="0" xfId="0" applyFont="1" applyAlignment="1">
      <alignment vertical="top" wrapText="1"/>
    </xf>
    <xf numFmtId="2" fontId="87" fillId="0" borderId="0" xfId="0" applyNumberFormat="1" applyFont="1" applyAlignment="1">
      <alignment horizontal="left"/>
    </xf>
    <xf numFmtId="49" fontId="86" fillId="0" borderId="57" xfId="0" applyFont="1" applyBorder="1" applyAlignment="1">
      <alignment wrapText="1"/>
    </xf>
    <xf numFmtId="49" fontId="15" fillId="0" borderId="58" xfId="0" applyFont="1" applyBorder="1" applyAlignment="1">
      <alignment/>
    </xf>
    <xf numFmtId="4" fontId="15" fillId="0" borderId="58" xfId="0" applyNumberFormat="1" applyFont="1" applyBorder="1" applyAlignment="1">
      <alignment horizontal="right"/>
    </xf>
    <xf numFmtId="4" fontId="86" fillId="0" borderId="59" xfId="0" applyNumberFormat="1" applyFont="1" applyBorder="1" applyAlignment="1">
      <alignment horizontal="right"/>
    </xf>
    <xf numFmtId="4" fontId="86" fillId="0" borderId="0" xfId="0" applyNumberFormat="1" applyFont="1" applyAlignment="1">
      <alignment horizontal="right"/>
    </xf>
    <xf numFmtId="0" fontId="87" fillId="0" borderId="0" xfId="0" applyNumberFormat="1" applyFont="1" applyAlignment="1">
      <alignment vertical="top" wrapText="1"/>
    </xf>
    <xf numFmtId="1" fontId="88" fillId="0" borderId="0" xfId="0" applyNumberFormat="1" applyFont="1" applyAlignment="1">
      <alignment vertical="top"/>
    </xf>
    <xf numFmtId="49" fontId="88" fillId="0" borderId="0" xfId="0" applyFont="1" applyAlignment="1">
      <alignment wrapText="1"/>
    </xf>
    <xf numFmtId="0" fontId="89" fillId="0" borderId="0" xfId="0" applyNumberFormat="1" applyFont="1" applyAlignment="1">
      <alignment vertical="top" wrapText="1"/>
    </xf>
    <xf numFmtId="4" fontId="89" fillId="0" borderId="0" xfId="0" applyNumberFormat="1" applyFont="1" applyAlignment="1">
      <alignment horizontal="right"/>
    </xf>
    <xf numFmtId="49" fontId="7" fillId="0" borderId="0" xfId="46" applyFont="1" applyAlignment="1">
      <alignment vertical="top" wrapText="1"/>
      <protection/>
    </xf>
    <xf numFmtId="4" fontId="7" fillId="0" borderId="0" xfId="46" applyNumberFormat="1" applyFont="1" applyAlignment="1">
      <alignment horizontal="right"/>
      <protection/>
    </xf>
    <xf numFmtId="49" fontId="7" fillId="0" borderId="67" xfId="46" applyFont="1" applyBorder="1" applyAlignment="1">
      <alignment vertical="top" wrapText="1"/>
      <protection/>
    </xf>
    <xf numFmtId="4" fontId="7" fillId="0" borderId="67" xfId="46" applyNumberFormat="1" applyFont="1" applyBorder="1" applyAlignment="1">
      <alignment horizontal="right"/>
      <protection/>
    </xf>
    <xf numFmtId="49" fontId="7" fillId="0" borderId="0" xfId="46" applyFont="1" applyAlignment="1" quotePrefix="1">
      <alignment vertical="top" wrapText="1"/>
      <protection/>
    </xf>
    <xf numFmtId="0" fontId="90" fillId="0" borderId="0" xfId="0" applyNumberFormat="1" applyFont="1" applyAlignment="1">
      <alignment horizontal="left" vertical="top" wrapText="1"/>
    </xf>
    <xf numFmtId="2" fontId="7" fillId="0" borderId="0" xfId="0" applyNumberFormat="1" applyFont="1" applyBorder="1" applyAlignment="1">
      <alignment horizontal="right" vertical="top"/>
    </xf>
    <xf numFmtId="49" fontId="0" fillId="0" borderId="0" xfId="0" applyAlignment="1">
      <alignment horizontal="right"/>
    </xf>
    <xf numFmtId="49" fontId="11" fillId="0" borderId="0" xfId="0" applyFont="1" applyBorder="1" applyAlignment="1">
      <alignment horizontal="right" vertical="top"/>
    </xf>
    <xf numFmtId="49" fontId="0" fillId="34" borderId="15" xfId="0" applyFill="1" applyBorder="1" applyAlignment="1">
      <alignment horizontal="right"/>
    </xf>
    <xf numFmtId="1" fontId="6" fillId="0" borderId="10" xfId="0" applyNumberFormat="1" applyFont="1" applyBorder="1" applyAlignment="1">
      <alignment horizontal="right" vertical="top"/>
    </xf>
    <xf numFmtId="1" fontId="0" fillId="0" borderId="0" xfId="0" applyNumberFormat="1" applyAlignment="1">
      <alignment horizontal="right"/>
    </xf>
    <xf numFmtId="1" fontId="7" fillId="33" borderId="12" xfId="0" applyNumberFormat="1" applyFont="1" applyFill="1" applyBorder="1" applyAlignment="1">
      <alignment horizontal="right" vertical="top"/>
    </xf>
    <xf numFmtId="1" fontId="7" fillId="0" borderId="0" xfId="46" applyNumberFormat="1" applyFont="1" applyAlignment="1">
      <alignment horizontal="right"/>
      <protection/>
    </xf>
    <xf numFmtId="1" fontId="7" fillId="0" borderId="67" xfId="46" applyNumberFormat="1" applyFont="1" applyBorder="1" applyAlignment="1">
      <alignment horizontal="right"/>
      <protection/>
    </xf>
    <xf numFmtId="1" fontId="91" fillId="0" borderId="0" xfId="0" applyNumberFormat="1" applyFont="1" applyAlignment="1">
      <alignment horizontal="right"/>
    </xf>
    <xf numFmtId="1" fontId="80" fillId="0" borderId="0" xfId="0" applyNumberFormat="1" applyFont="1" applyAlignment="1">
      <alignment horizontal="right"/>
    </xf>
    <xf numFmtId="1" fontId="6" fillId="0" borderId="10" xfId="0" applyNumberFormat="1" applyFont="1" applyBorder="1" applyAlignment="1">
      <alignment horizontal="right" vertical="top" wrapText="1"/>
    </xf>
    <xf numFmtId="1" fontId="11" fillId="0" borderId="0" xfId="0" applyNumberFormat="1" applyFont="1" applyBorder="1" applyAlignment="1">
      <alignment horizontal="right" vertical="top"/>
    </xf>
    <xf numFmtId="1" fontId="7" fillId="0" borderId="0" xfId="48" applyNumberFormat="1" applyFont="1" applyBorder="1" applyAlignment="1" applyProtection="1">
      <alignment horizontal="right" vertical="top"/>
      <protection/>
    </xf>
    <xf numFmtId="1" fontId="0" fillId="34" borderId="15" xfId="0" applyNumberFormat="1" applyFill="1" applyBorder="1" applyAlignment="1">
      <alignment horizontal="right"/>
    </xf>
    <xf numFmtId="49" fontId="91" fillId="0" borderId="0" xfId="0" applyFont="1" applyAlignment="1">
      <alignment horizontal="right"/>
    </xf>
    <xf numFmtId="49" fontId="80" fillId="0" borderId="0" xfId="0" applyFont="1" applyAlignment="1">
      <alignment horizontal="right"/>
    </xf>
    <xf numFmtId="49" fontId="7" fillId="0" borderId="0" xfId="0" applyFont="1" applyAlignment="1">
      <alignment/>
    </xf>
    <xf numFmtId="49" fontId="15" fillId="0" borderId="0" xfId="46" applyFont="1" applyAlignment="1" quotePrefix="1">
      <alignment vertical="top" wrapText="1"/>
      <protection/>
    </xf>
    <xf numFmtId="4" fontId="18" fillId="0" borderId="0" xfId="46" applyNumberFormat="1" applyFont="1" applyAlignment="1">
      <alignment horizontal="right"/>
      <protection/>
    </xf>
    <xf numFmtId="1" fontId="18" fillId="0" borderId="0" xfId="46" applyNumberFormat="1" applyFont="1" applyAlignment="1">
      <alignment horizontal="right"/>
      <protection/>
    </xf>
    <xf numFmtId="49" fontId="0" fillId="0" borderId="0" xfId="0" applyFont="1" applyAlignment="1">
      <alignment/>
    </xf>
    <xf numFmtId="4" fontId="18" fillId="0" borderId="0" xfId="0" applyNumberFormat="1" applyFont="1" applyBorder="1" applyAlignment="1">
      <alignment horizontal="right" vertical="top"/>
    </xf>
    <xf numFmtId="0" fontId="15" fillId="0" borderId="0" xfId="0" applyNumberFormat="1" applyFont="1" applyAlignment="1">
      <alignment horizontal="left" vertical="top" wrapText="1"/>
    </xf>
    <xf numFmtId="49" fontId="36" fillId="0" borderId="0" xfId="0" applyFont="1" applyAlignment="1">
      <alignment horizontal="right"/>
    </xf>
    <xf numFmtId="1" fontId="36" fillId="0" borderId="0" xfId="0" applyNumberFormat="1" applyFont="1" applyAlignment="1">
      <alignment horizontal="right"/>
    </xf>
    <xf numFmtId="4" fontId="36" fillId="0" borderId="0" xfId="0" applyNumberFormat="1" applyFont="1" applyAlignment="1">
      <alignment horizontal="right"/>
    </xf>
    <xf numFmtId="49" fontId="18" fillId="0" borderId="0" xfId="46" applyFont="1" applyAlignment="1">
      <alignment vertical="top" wrapText="1"/>
      <protection/>
    </xf>
    <xf numFmtId="49" fontId="18" fillId="0" borderId="0" xfId="0" applyFont="1" applyBorder="1" applyAlignment="1">
      <alignment vertical="top" wrapText="1"/>
    </xf>
    <xf numFmtId="0" fontId="25" fillId="0" borderId="0" xfId="0" applyNumberFormat="1" applyFont="1" applyAlignment="1">
      <alignment horizontal="center" vertical="center" wrapText="1"/>
    </xf>
    <xf numFmtId="49" fontId="26" fillId="0" borderId="0" xfId="0" applyFont="1" applyAlignment="1">
      <alignment horizontal="center" wrapText="1"/>
    </xf>
    <xf numFmtId="1" fontId="18" fillId="0" borderId="68" xfId="0" applyNumberFormat="1" applyFont="1" applyBorder="1" applyAlignment="1">
      <alignment horizontal="center" vertical="top"/>
    </xf>
    <xf numFmtId="49" fontId="18" fillId="0" borderId="69" xfId="0" applyFont="1" applyBorder="1" applyAlignment="1">
      <alignment horizontal="center"/>
    </xf>
    <xf numFmtId="49" fontId="18" fillId="0" borderId="52" xfId="0" applyFont="1" applyBorder="1" applyAlignment="1">
      <alignment horizontal="center"/>
    </xf>
    <xf numFmtId="49" fontId="18" fillId="0" borderId="12" xfId="0" applyFont="1" applyBorder="1" applyAlignment="1">
      <alignment horizontal="center"/>
    </xf>
    <xf numFmtId="49" fontId="17" fillId="0" borderId="0" xfId="0" applyFont="1" applyBorder="1" applyAlignment="1">
      <alignment horizontal="center" wrapText="1"/>
    </xf>
    <xf numFmtId="49" fontId="16" fillId="0" borderId="0" xfId="0" applyFont="1" applyBorder="1" applyAlignment="1">
      <alignment horizontal="center" wrapText="1"/>
    </xf>
    <xf numFmtId="1" fontId="15" fillId="0" borderId="70" xfId="0" applyNumberFormat="1" applyFont="1" applyBorder="1" applyAlignment="1">
      <alignment horizontal="center" vertical="top"/>
    </xf>
    <xf numFmtId="49" fontId="18" fillId="0" borderId="71" xfId="0" applyFont="1" applyBorder="1" applyAlignment="1">
      <alignment horizontal="center"/>
    </xf>
    <xf numFmtId="49" fontId="26" fillId="0" borderId="72" xfId="0" applyFont="1" applyBorder="1" applyAlignment="1">
      <alignment horizontal="center"/>
    </xf>
    <xf numFmtId="49" fontId="26" fillId="0" borderId="27" xfId="0" applyFont="1" applyBorder="1" applyAlignment="1">
      <alignment horizontal="center"/>
    </xf>
    <xf numFmtId="49" fontId="26" fillId="0" borderId="73" xfId="0" applyFont="1" applyBorder="1" applyAlignment="1">
      <alignment horizontal="center"/>
    </xf>
    <xf numFmtId="49" fontId="26" fillId="0" borderId="21" xfId="0" applyFont="1" applyBorder="1" applyAlignment="1">
      <alignment horizontal="center"/>
    </xf>
    <xf numFmtId="49" fontId="16" fillId="0" borderId="0" xfId="0" applyNumberFormat="1" applyFont="1" applyAlignment="1">
      <alignment horizontal="center" wrapText="1"/>
    </xf>
    <xf numFmtId="0" fontId="16" fillId="0" borderId="0" xfId="0" applyNumberFormat="1" applyFont="1" applyAlignment="1">
      <alignment horizontal="center" wrapText="1"/>
    </xf>
    <xf numFmtId="49" fontId="17" fillId="0" borderId="0" xfId="0" applyFont="1" applyAlignment="1">
      <alignment horizontal="center" wrapText="1"/>
    </xf>
    <xf numFmtId="1" fontId="15" fillId="0" borderId="68" xfId="0" applyNumberFormat="1" applyFont="1" applyBorder="1" applyAlignment="1">
      <alignment horizontal="center" vertical="top"/>
    </xf>
    <xf numFmtId="49" fontId="18" fillId="0" borderId="21" xfId="0" applyFont="1" applyBorder="1" applyAlignment="1">
      <alignment horizontal="center"/>
    </xf>
    <xf numFmtId="49" fontId="18" fillId="0" borderId="72" xfId="0" applyFont="1" applyBorder="1" applyAlignment="1">
      <alignment horizontal="center"/>
    </xf>
    <xf numFmtId="49" fontId="18" fillId="0" borderId="27" xfId="0" applyFont="1" applyBorder="1" applyAlignment="1">
      <alignment horizontal="center"/>
    </xf>
    <xf numFmtId="49" fontId="18" fillId="0" borderId="73" xfId="0" applyFont="1" applyBorder="1" applyAlignment="1">
      <alignment horizontal="center"/>
    </xf>
    <xf numFmtId="49" fontId="15" fillId="0" borderId="58" xfId="0" applyFont="1" applyFill="1" applyBorder="1" applyAlignment="1">
      <alignment/>
    </xf>
    <xf numFmtId="49" fontId="15" fillId="0" borderId="63" xfId="0" applyFont="1" applyFill="1" applyBorder="1" applyAlignment="1">
      <alignment/>
    </xf>
    <xf numFmtId="49" fontId="15" fillId="0" borderId="65" xfId="0" applyFont="1" applyFill="1" applyBorder="1" applyAlignment="1">
      <alignment/>
    </xf>
    <xf numFmtId="49" fontId="92" fillId="0" borderId="0" xfId="0" applyFont="1" applyFill="1" applyAlignment="1">
      <alignment horizontal="center" wrapText="1"/>
    </xf>
    <xf numFmtId="49" fontId="93" fillId="0" borderId="0" xfId="0" applyFont="1" applyFill="1" applyAlignment="1">
      <alignment horizontal="center" wrapText="1"/>
    </xf>
    <xf numFmtId="49" fontId="15" fillId="0" borderId="74" xfId="0" applyFont="1" applyFill="1" applyBorder="1" applyAlignment="1">
      <alignment/>
    </xf>
    <xf numFmtId="49" fontId="5" fillId="0" borderId="0" xfId="0" applyFont="1" applyFill="1" applyBorder="1" applyAlignment="1">
      <alignment horizontal="right" vertical="top"/>
    </xf>
    <xf numFmtId="49" fontId="7" fillId="0" borderId="0" xfId="0" applyFont="1" applyFill="1" applyBorder="1" applyAlignment="1">
      <alignment horizontal="right" vertical="top"/>
    </xf>
    <xf numFmtId="4" fontId="26" fillId="0" borderId="18" xfId="0" applyNumberFormat="1" applyFont="1" applyBorder="1" applyAlignment="1">
      <alignment horizontal="right"/>
    </xf>
    <xf numFmtId="4" fontId="26" fillId="0" borderId="21" xfId="0" applyNumberFormat="1" applyFont="1" applyBorder="1" applyAlignment="1">
      <alignment horizontal="right"/>
    </xf>
    <xf numFmtId="4" fontId="26" fillId="0" borderId="24" xfId="0" applyNumberFormat="1" applyFont="1" applyBorder="1" applyAlignment="1">
      <alignment horizontal="right"/>
    </xf>
    <xf numFmtId="4" fontId="26" fillId="0" borderId="67" xfId="0" applyNumberFormat="1" applyFont="1" applyBorder="1" applyAlignment="1">
      <alignment horizontal="right"/>
    </xf>
    <xf numFmtId="4" fontId="26" fillId="0" borderId="72" xfId="0" applyNumberFormat="1" applyFont="1" applyBorder="1" applyAlignment="1">
      <alignment horizontal="right"/>
    </xf>
    <xf numFmtId="4" fontId="26" fillId="0" borderId="27" xfId="0" applyNumberFormat="1" applyFont="1" applyBorder="1" applyAlignment="1">
      <alignment horizontal="right"/>
    </xf>
    <xf numFmtId="4" fontId="26" fillId="0" borderId="75" xfId="0" applyNumberFormat="1" applyFont="1" applyBorder="1" applyAlignment="1">
      <alignment horizontal="right"/>
    </xf>
    <xf numFmtId="4" fontId="26" fillId="0" borderId="76" xfId="0" applyNumberFormat="1" applyFont="1" applyBorder="1" applyAlignment="1">
      <alignment horizontal="right"/>
    </xf>
    <xf numFmtId="4" fontId="26" fillId="0" borderId="0" xfId="0" applyNumberFormat="1" applyFont="1" applyAlignment="1">
      <alignment horizontal="right"/>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9" xfId="41"/>
    <cellStyle name="Navadno 8" xfId="42"/>
    <cellStyle name="Navadno_POPIS DEL-DORNBERK-1.faza-razpis" xfId="43"/>
    <cellStyle name="Nevtralno" xfId="44"/>
    <cellStyle name="NORMA" xfId="45"/>
    <cellStyle name="Normal 2" xfId="46"/>
    <cellStyle name="Followed Hyperlink" xfId="47"/>
    <cellStyle name="Percent" xfId="48"/>
    <cellStyle name="Odstotek 2 3 2"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Valuta 2" xfId="65"/>
    <cellStyle name="Comma" xfId="66"/>
    <cellStyle name="Comma [0]" xfId="67"/>
    <cellStyle name="Vnos" xfId="68"/>
    <cellStyle name="Vsot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8"/>
  <sheetViews>
    <sheetView tabSelected="1" zoomScaleSheetLayoutView="100" workbookViewId="0" topLeftCell="A1">
      <selection activeCell="B16" sqref="B16"/>
    </sheetView>
  </sheetViews>
  <sheetFormatPr defaultColWidth="9.00390625" defaultRowHeight="12.75"/>
  <cols>
    <col min="1" max="1" width="41.00390625" style="83" customWidth="1"/>
    <col min="2" max="2" width="14.125" style="97" customWidth="1"/>
    <col min="3" max="3" width="5.00390625" style="83" customWidth="1"/>
    <col min="4" max="16384" width="9.125" style="83" customWidth="1"/>
  </cols>
  <sheetData>
    <row r="1" spans="1:3" ht="61.5" customHeight="1">
      <c r="A1" s="247" t="s">
        <v>92</v>
      </c>
      <c r="B1" s="247"/>
      <c r="C1" s="247"/>
    </row>
    <row r="2" spans="1:3" ht="15.75">
      <c r="A2" s="248" t="s">
        <v>18</v>
      </c>
      <c r="B2" s="248"/>
      <c r="C2" s="248"/>
    </row>
    <row r="3" spans="1:3" ht="16.5" thickBot="1">
      <c r="A3" s="249" t="s">
        <v>222</v>
      </c>
      <c r="B3" s="249"/>
      <c r="C3" s="249"/>
    </row>
    <row r="4" spans="1:3" ht="15.75">
      <c r="A4" s="84" t="s">
        <v>93</v>
      </c>
      <c r="B4" s="277">
        <f>tlačni!G10</f>
        <v>0</v>
      </c>
      <c r="C4" s="85" t="s">
        <v>45</v>
      </c>
    </row>
    <row r="5" spans="1:3" ht="15.75">
      <c r="A5" s="86" t="s">
        <v>94</v>
      </c>
      <c r="B5" s="278">
        <f>'K1, K2'!G10</f>
        <v>0</v>
      </c>
      <c r="C5" s="87" t="s">
        <v>45</v>
      </c>
    </row>
    <row r="6" spans="1:3" ht="15.75">
      <c r="A6" s="88" t="s">
        <v>95</v>
      </c>
      <c r="B6" s="278">
        <f>Črpališče!F27</f>
        <v>0</v>
      </c>
      <c r="C6" s="87" t="s">
        <v>45</v>
      </c>
    </row>
    <row r="7" spans="1:3" ht="15.75">
      <c r="A7" s="88" t="s">
        <v>189</v>
      </c>
      <c r="B7" s="278">
        <f>NN!F187</f>
        <v>0</v>
      </c>
      <c r="C7" s="87" t="s">
        <v>45</v>
      </c>
    </row>
    <row r="8" spans="1:3" ht="15.75">
      <c r="A8" s="88" t="s">
        <v>271</v>
      </c>
      <c r="B8" s="278">
        <f>Podhum!G10</f>
        <v>0</v>
      </c>
      <c r="C8" s="87" t="s">
        <v>45</v>
      </c>
    </row>
    <row r="9" spans="1:3" ht="16.5" thickBot="1">
      <c r="A9" s="89" t="s">
        <v>46</v>
      </c>
      <c r="B9" s="279">
        <f>0.05*SUM(B4:B8)</f>
        <v>0</v>
      </c>
      <c r="C9" s="90" t="s">
        <v>45</v>
      </c>
    </row>
    <row r="10" spans="1:3" ht="16.5" thickTop="1">
      <c r="A10" s="91" t="s">
        <v>44</v>
      </c>
      <c r="B10" s="280">
        <f>SUM(B4:B9)</f>
        <v>0</v>
      </c>
      <c r="C10" s="92" t="s">
        <v>45</v>
      </c>
    </row>
    <row r="11" spans="1:3" ht="16.5" thickBot="1">
      <c r="A11" s="93" t="s">
        <v>328</v>
      </c>
      <c r="B11" s="281">
        <f>0.22*B10</f>
        <v>0</v>
      </c>
      <c r="C11" s="90" t="s">
        <v>45</v>
      </c>
    </row>
    <row r="12" spans="1:3" ht="17.25" thickBot="1" thickTop="1">
      <c r="A12" s="94" t="s">
        <v>31</v>
      </c>
      <c r="B12" s="282">
        <f>B10+B11</f>
        <v>0</v>
      </c>
      <c r="C12" s="95" t="s">
        <v>45</v>
      </c>
    </row>
    <row r="13" spans="1:3" ht="15.75">
      <c r="A13" s="96"/>
      <c r="C13" s="97"/>
    </row>
    <row r="14" spans="1:3" ht="16.5" thickBot="1">
      <c r="A14" s="98" t="s">
        <v>223</v>
      </c>
      <c r="C14" s="97"/>
    </row>
    <row r="15" spans="1:3" ht="15.75">
      <c r="A15" s="99" t="s">
        <v>224</v>
      </c>
      <c r="B15" s="100">
        <f>'Sklop 2 - priključki'!G11</f>
        <v>0</v>
      </c>
      <c r="C15" s="101" t="s">
        <v>45</v>
      </c>
    </row>
    <row r="16" spans="1:3" ht="16.5" thickBot="1">
      <c r="A16" s="102" t="s">
        <v>226</v>
      </c>
      <c r="B16" s="283">
        <f>B15*0.22</f>
        <v>0</v>
      </c>
      <c r="C16" s="103" t="s">
        <v>45</v>
      </c>
    </row>
    <row r="17" spans="1:3" ht="17.25" thickBot="1" thickTop="1">
      <c r="A17" s="104" t="s">
        <v>227</v>
      </c>
      <c r="B17" s="284">
        <f>B15+B16</f>
        <v>0</v>
      </c>
      <c r="C17" s="105" t="s">
        <v>45</v>
      </c>
    </row>
    <row r="18" spans="1:2" ht="15.75">
      <c r="A18" s="106"/>
      <c r="B18" s="285"/>
    </row>
  </sheetData>
  <sheetProtection/>
  <mergeCells count="3">
    <mergeCell ref="A1:C1"/>
    <mergeCell ref="A2:C2"/>
    <mergeCell ref="A3:C3"/>
  </mergeCells>
  <printOptions/>
  <pageMargins left="0.7" right="0.7" top="0.75" bottom="0.75" header="0.3" footer="0.3"/>
  <pageSetup horizontalDpi="600" verticalDpi="600" orientation="portrait" paperSize="9" r:id="rId1"/>
  <headerFooter>
    <oddHeader>&amp;L&amp;"Arial Narrow,Navadno"KANALIZACIJA PLAČE&amp;C&amp;"Arial Narrow,Navadno"rekapitulacija&amp;R&amp;"Arial Narrow,Navadno"Detajl infrastruktura d.o.o., Na produ 13, Vipava</oddHeader>
  </headerFooter>
</worksheet>
</file>

<file path=xl/worksheets/sheet2.xml><?xml version="1.0" encoding="utf-8"?>
<worksheet xmlns="http://schemas.openxmlformats.org/spreadsheetml/2006/main" xmlns:r="http://schemas.openxmlformats.org/officeDocument/2006/relationships">
  <dimension ref="A1:J84"/>
  <sheetViews>
    <sheetView zoomScaleSheetLayoutView="100" workbookViewId="0" topLeftCell="A19">
      <selection activeCell="A80" sqref="A80:IV82"/>
    </sheetView>
  </sheetViews>
  <sheetFormatPr defaultColWidth="9.375" defaultRowHeight="12.75"/>
  <cols>
    <col min="1" max="1" width="9.375" style="39" customWidth="1"/>
    <col min="2" max="2" width="6.75390625" style="79" customWidth="1"/>
    <col min="3" max="3" width="45.00390625" style="138" customWidth="1"/>
    <col min="4" max="4" width="8.375" style="39" customWidth="1"/>
    <col min="5" max="5" width="9.375" style="80" customWidth="1"/>
    <col min="6" max="6" width="9.875" style="80" customWidth="1"/>
    <col min="7" max="7" width="14.25390625" style="80" customWidth="1"/>
    <col min="8" max="8" width="12.125" style="39" customWidth="1"/>
    <col min="9" max="16384" width="9.375" style="39" customWidth="1"/>
  </cols>
  <sheetData>
    <row r="1" spans="2:7" ht="38.25" customHeight="1">
      <c r="B1" s="254" t="s">
        <v>65</v>
      </c>
      <c r="C1" s="254"/>
      <c r="D1" s="254"/>
      <c r="E1" s="254"/>
      <c r="F1" s="254"/>
      <c r="G1" s="254"/>
    </row>
    <row r="2" spans="2:7" ht="16.5" customHeight="1">
      <c r="B2" s="253" t="s">
        <v>66</v>
      </c>
      <c r="C2" s="253"/>
      <c r="D2" s="253"/>
      <c r="E2" s="253"/>
      <c r="F2" s="253"/>
      <c r="G2" s="253"/>
    </row>
    <row r="3" spans="2:7" ht="18" customHeight="1">
      <c r="B3" s="253" t="s">
        <v>18</v>
      </c>
      <c r="C3" s="253"/>
      <c r="D3" s="253"/>
      <c r="E3" s="253"/>
      <c r="F3" s="253"/>
      <c r="G3" s="253"/>
    </row>
    <row r="4" spans="2:7" ht="13.5" customHeight="1" thickBot="1">
      <c r="B4" s="255"/>
      <c r="C4" s="255"/>
      <c r="D4" s="255"/>
      <c r="E4" s="255"/>
      <c r="F4" s="255"/>
      <c r="G4" s="255"/>
    </row>
    <row r="5" spans="2:7" ht="15.75">
      <c r="B5" s="107" t="s">
        <v>0</v>
      </c>
      <c r="C5" s="108" t="s">
        <v>1</v>
      </c>
      <c r="D5" s="256"/>
      <c r="E5" s="256"/>
      <c r="F5" s="256"/>
      <c r="G5" s="109">
        <f>+G18</f>
        <v>0</v>
      </c>
    </row>
    <row r="6" spans="2:7" ht="15.75">
      <c r="B6" s="110" t="s">
        <v>2</v>
      </c>
      <c r="C6" s="111" t="s">
        <v>36</v>
      </c>
      <c r="D6" s="252"/>
      <c r="E6" s="252"/>
      <c r="F6" s="252"/>
      <c r="G6" s="112">
        <f>G28</f>
        <v>0</v>
      </c>
    </row>
    <row r="7" spans="1:10" s="113" customFormat="1" ht="15.75">
      <c r="A7" s="46"/>
      <c r="B7" s="110" t="s">
        <v>4</v>
      </c>
      <c r="C7" s="111" t="s">
        <v>3</v>
      </c>
      <c r="D7" s="252"/>
      <c r="E7" s="252"/>
      <c r="F7" s="252"/>
      <c r="G7" s="112">
        <f>+G47</f>
        <v>0</v>
      </c>
      <c r="H7" s="39"/>
      <c r="I7" s="39"/>
      <c r="J7" s="39"/>
    </row>
    <row r="8" spans="1:10" s="113" customFormat="1" ht="15.75">
      <c r="A8" s="46"/>
      <c r="B8" s="110" t="s">
        <v>6</v>
      </c>
      <c r="C8" s="111" t="s">
        <v>5</v>
      </c>
      <c r="D8" s="252"/>
      <c r="E8" s="252"/>
      <c r="F8" s="252"/>
      <c r="G8" s="112">
        <f>+G71</f>
        <v>0</v>
      </c>
      <c r="H8" s="39"/>
      <c r="I8" s="39"/>
      <c r="J8" s="39"/>
    </row>
    <row r="9" spans="1:7" ht="16.5" thickBot="1">
      <c r="A9" s="46"/>
      <c r="B9" s="114" t="s">
        <v>16</v>
      </c>
      <c r="C9" s="115" t="s">
        <v>7</v>
      </c>
      <c r="D9" s="250"/>
      <c r="E9" s="250"/>
      <c r="F9" s="250"/>
      <c r="G9" s="116">
        <f>+G84</f>
        <v>0</v>
      </c>
    </row>
    <row r="10" spans="1:7" ht="17.25" thickBot="1" thickTop="1">
      <c r="A10" s="46"/>
      <c r="B10" s="117"/>
      <c r="C10" s="118" t="s">
        <v>22</v>
      </c>
      <c r="D10" s="251"/>
      <c r="E10" s="251"/>
      <c r="F10" s="251"/>
      <c r="G10" s="119">
        <f>SUM(G5:G9)</f>
        <v>0</v>
      </c>
    </row>
    <row r="11" spans="1:7" ht="12.75">
      <c r="A11" s="46"/>
      <c r="B11" s="53" t="s">
        <v>0</v>
      </c>
      <c r="C11" s="120" t="s">
        <v>8</v>
      </c>
      <c r="E11" s="55"/>
      <c r="F11" s="55"/>
      <c r="G11" s="55"/>
    </row>
    <row r="12" spans="2:7" ht="15">
      <c r="B12" s="56"/>
      <c r="C12" s="39"/>
      <c r="E12" s="39"/>
      <c r="F12" s="39"/>
      <c r="G12" s="39"/>
    </row>
    <row r="13" spans="1:10" s="113" customFormat="1" ht="15.75" customHeight="1">
      <c r="A13" s="46"/>
      <c r="B13" s="56">
        <v>1</v>
      </c>
      <c r="C13" s="121" t="s">
        <v>23</v>
      </c>
      <c r="D13" s="122" t="s">
        <v>9</v>
      </c>
      <c r="E13" s="123">
        <v>80</v>
      </c>
      <c r="F13" s="124"/>
      <c r="G13" s="123">
        <f>+E13*F13</f>
        <v>0</v>
      </c>
      <c r="H13" s="39"/>
      <c r="I13" s="39"/>
      <c r="J13" s="39"/>
    </row>
    <row r="14" spans="1:7" ht="15">
      <c r="A14" s="46"/>
      <c r="B14" s="56"/>
      <c r="C14" s="125"/>
      <c r="E14" s="55"/>
      <c r="F14" s="126"/>
      <c r="G14" s="55"/>
    </row>
    <row r="15" spans="1:7" ht="30">
      <c r="A15" s="46"/>
      <c r="B15" s="56">
        <v>2</v>
      </c>
      <c r="C15" s="121" t="s">
        <v>17</v>
      </c>
      <c r="D15" s="122" t="s">
        <v>10</v>
      </c>
      <c r="E15" s="123">
        <v>4</v>
      </c>
      <c r="F15" s="124"/>
      <c r="G15" s="123">
        <f>+E15*F15</f>
        <v>0</v>
      </c>
    </row>
    <row r="16" spans="1:7" ht="15">
      <c r="A16" s="46"/>
      <c r="B16" s="56"/>
      <c r="C16" s="127"/>
      <c r="D16" s="59"/>
      <c r="E16" s="60"/>
      <c r="F16" s="128"/>
      <c r="G16" s="60"/>
    </row>
    <row r="17" spans="1:7" ht="10.5" customHeight="1">
      <c r="A17" s="46"/>
      <c r="B17" s="56"/>
      <c r="C17" s="39"/>
      <c r="E17" s="55"/>
      <c r="F17" s="126"/>
      <c r="G17" s="55"/>
    </row>
    <row r="18" spans="1:7" ht="15">
      <c r="A18" s="46"/>
      <c r="B18" s="56"/>
      <c r="C18" s="129" t="s">
        <v>12</v>
      </c>
      <c r="D18" s="130"/>
      <c r="E18" s="131"/>
      <c r="F18" s="131"/>
      <c r="G18" s="132">
        <f>SUM(G13:G17)</f>
        <v>0</v>
      </c>
    </row>
    <row r="19" spans="1:7" ht="15">
      <c r="A19" s="46"/>
      <c r="B19" s="68"/>
      <c r="C19" s="133"/>
      <c r="D19" s="70"/>
      <c r="E19" s="71"/>
      <c r="F19" s="71"/>
      <c r="G19" s="72"/>
    </row>
    <row r="20" spans="1:7" ht="15">
      <c r="A20" s="46"/>
      <c r="B20" s="53" t="s">
        <v>2</v>
      </c>
      <c r="C20" s="133" t="s">
        <v>36</v>
      </c>
      <c r="D20" s="70"/>
      <c r="E20" s="71"/>
      <c r="F20" s="73"/>
      <c r="G20" s="72"/>
    </row>
    <row r="21" spans="1:7" ht="15">
      <c r="A21" s="46"/>
      <c r="B21" s="56"/>
      <c r="C21" s="133"/>
      <c r="D21" s="70"/>
      <c r="E21" s="71"/>
      <c r="F21" s="73"/>
      <c r="G21" s="72"/>
    </row>
    <row r="22" spans="1:7" ht="30">
      <c r="A22" s="46"/>
      <c r="B22" s="56">
        <v>1</v>
      </c>
      <c r="C22" s="134" t="s">
        <v>37</v>
      </c>
      <c r="D22" s="122" t="s">
        <v>9</v>
      </c>
      <c r="E22" s="135">
        <v>83</v>
      </c>
      <c r="F22" s="124"/>
      <c r="G22" s="123">
        <f>F22*E22</f>
        <v>0</v>
      </c>
    </row>
    <row r="23" spans="1:7" ht="15">
      <c r="A23" s="46"/>
      <c r="B23" s="56"/>
      <c r="C23" s="127"/>
      <c r="D23" s="70"/>
      <c r="E23" s="71"/>
      <c r="F23" s="128"/>
      <c r="G23" s="60"/>
    </row>
    <row r="24" spans="1:7" ht="90">
      <c r="A24" s="46"/>
      <c r="B24" s="56">
        <v>2</v>
      </c>
      <c r="C24" s="134" t="s">
        <v>38</v>
      </c>
      <c r="D24" s="39" t="s">
        <v>266</v>
      </c>
      <c r="E24" s="135">
        <v>40</v>
      </c>
      <c r="F24" s="124"/>
      <c r="G24" s="123">
        <f>F24*E24</f>
        <v>0</v>
      </c>
    </row>
    <row r="25" spans="1:7" ht="15">
      <c r="A25" s="46"/>
      <c r="B25" s="56"/>
      <c r="C25" s="136"/>
      <c r="D25" s="70"/>
      <c r="E25" s="71"/>
      <c r="F25" s="128"/>
      <c r="G25" s="60"/>
    </row>
    <row r="26" spans="1:7" ht="60">
      <c r="A26" s="46"/>
      <c r="B26" s="56">
        <v>3</v>
      </c>
      <c r="C26" s="134" t="s">
        <v>67</v>
      </c>
      <c r="D26" s="39" t="s">
        <v>266</v>
      </c>
      <c r="E26" s="135">
        <v>60</v>
      </c>
      <c r="F26" s="124"/>
      <c r="G26" s="123">
        <f>F26*E26</f>
        <v>0</v>
      </c>
    </row>
    <row r="27" spans="1:7" ht="15">
      <c r="A27" s="46"/>
      <c r="B27" s="56"/>
      <c r="C27" s="127"/>
      <c r="D27" s="59"/>
      <c r="E27" s="71"/>
      <c r="F27" s="128"/>
      <c r="G27" s="60"/>
    </row>
    <row r="28" spans="1:7" ht="12.75">
      <c r="A28" s="46"/>
      <c r="B28" s="68"/>
      <c r="C28" s="129" t="s">
        <v>39</v>
      </c>
      <c r="D28" s="130"/>
      <c r="E28" s="131"/>
      <c r="F28" s="131"/>
      <c r="G28" s="132">
        <f>SUM(G22:G27)</f>
        <v>0</v>
      </c>
    </row>
    <row r="29" spans="1:7" ht="15">
      <c r="A29" s="46"/>
      <c r="B29" s="68"/>
      <c r="C29" s="133"/>
      <c r="D29" s="75"/>
      <c r="E29" s="71"/>
      <c r="F29" s="71"/>
      <c r="G29" s="60"/>
    </row>
    <row r="30" spans="1:7" ht="15">
      <c r="A30" s="46"/>
      <c r="B30" s="53" t="s">
        <v>4</v>
      </c>
      <c r="C30" s="120" t="s">
        <v>11</v>
      </c>
      <c r="E30" s="55"/>
      <c r="F30" s="55"/>
      <c r="G30" s="60"/>
    </row>
    <row r="31" spans="1:7" ht="15">
      <c r="A31" s="46"/>
      <c r="B31" s="76"/>
      <c r="C31" s="120"/>
      <c r="E31" s="55"/>
      <c r="F31" s="55"/>
      <c r="G31" s="60"/>
    </row>
    <row r="32" spans="2:7" ht="90">
      <c r="B32" s="56">
        <v>1</v>
      </c>
      <c r="C32" s="127" t="s">
        <v>68</v>
      </c>
      <c r="D32" s="59"/>
      <c r="E32" s="60"/>
      <c r="F32" s="128"/>
      <c r="G32" s="60"/>
    </row>
    <row r="33" spans="2:7" ht="17.25">
      <c r="B33" s="56"/>
      <c r="C33" s="121" t="s">
        <v>69</v>
      </c>
      <c r="D33" s="39" t="s">
        <v>267</v>
      </c>
      <c r="E33" s="123">
        <f>+E13*1.5</f>
        <v>120</v>
      </c>
      <c r="F33" s="124"/>
      <c r="G33" s="123">
        <f>F33*E33</f>
        <v>0</v>
      </c>
    </row>
    <row r="34" spans="2:8" ht="15">
      <c r="B34" s="56"/>
      <c r="C34" s="127"/>
      <c r="D34" s="59"/>
      <c r="E34" s="60"/>
      <c r="F34" s="128"/>
      <c r="G34" s="60"/>
      <c r="H34" s="113"/>
    </row>
    <row r="35" spans="2:8" ht="17.25">
      <c r="B35" s="56"/>
      <c r="C35" s="121" t="s">
        <v>70</v>
      </c>
      <c r="D35" s="39" t="s">
        <v>267</v>
      </c>
      <c r="E35" s="123">
        <f>+E13*0.2</f>
        <v>16</v>
      </c>
      <c r="F35" s="124"/>
      <c r="G35" s="123">
        <f>F35*E35</f>
        <v>0</v>
      </c>
      <c r="H35" s="113"/>
    </row>
    <row r="36" spans="2:8" ht="15">
      <c r="B36" s="56"/>
      <c r="C36" s="127"/>
      <c r="D36" s="59"/>
      <c r="E36" s="60"/>
      <c r="F36" s="137"/>
      <c r="G36" s="60"/>
      <c r="H36" s="113"/>
    </row>
    <row r="37" spans="2:7" ht="30">
      <c r="B37" s="56">
        <v>2</v>
      </c>
      <c r="C37" s="121" t="s">
        <v>24</v>
      </c>
      <c r="D37" s="39" t="s">
        <v>266</v>
      </c>
      <c r="E37" s="123">
        <v>80</v>
      </c>
      <c r="F37" s="124"/>
      <c r="G37" s="123">
        <f>F37*E37</f>
        <v>0</v>
      </c>
    </row>
    <row r="38" spans="2:7" ht="15">
      <c r="B38" s="56"/>
      <c r="C38" s="127"/>
      <c r="D38" s="59"/>
      <c r="E38" s="60"/>
      <c r="F38" s="128"/>
      <c r="G38" s="60"/>
    </row>
    <row r="39" spans="2:7" ht="60">
      <c r="B39" s="56">
        <v>3</v>
      </c>
      <c r="C39" s="121" t="s">
        <v>71</v>
      </c>
      <c r="D39" s="39" t="s">
        <v>267</v>
      </c>
      <c r="E39" s="123">
        <v>84</v>
      </c>
      <c r="F39" s="124"/>
      <c r="G39" s="123">
        <f>F39*E39</f>
        <v>0</v>
      </c>
    </row>
    <row r="40" spans="2:7" ht="15">
      <c r="B40" s="56"/>
      <c r="C40" s="127"/>
      <c r="D40" s="59"/>
      <c r="E40" s="60"/>
      <c r="F40" s="128"/>
      <c r="G40" s="60"/>
    </row>
    <row r="41" spans="2:7" ht="75">
      <c r="B41" s="56">
        <v>4</v>
      </c>
      <c r="C41" s="121" t="s">
        <v>72</v>
      </c>
      <c r="D41" s="39" t="s">
        <v>267</v>
      </c>
      <c r="E41" s="123">
        <v>120</v>
      </c>
      <c r="F41" s="124"/>
      <c r="G41" s="123">
        <f>+E41*F41</f>
        <v>0</v>
      </c>
    </row>
    <row r="42" spans="2:7" ht="15">
      <c r="B42" s="56"/>
      <c r="C42" s="127"/>
      <c r="D42" s="59"/>
      <c r="E42" s="60"/>
      <c r="F42" s="128"/>
      <c r="G42" s="60"/>
    </row>
    <row r="43" spans="2:7" ht="60">
      <c r="B43" s="56">
        <v>5</v>
      </c>
      <c r="C43" s="121" t="s">
        <v>73</v>
      </c>
      <c r="D43" s="39" t="s">
        <v>267</v>
      </c>
      <c r="E43" s="123">
        <v>40</v>
      </c>
      <c r="F43" s="124"/>
      <c r="G43" s="123">
        <f>+E43*F43</f>
        <v>0</v>
      </c>
    </row>
    <row r="44" spans="2:7" ht="15">
      <c r="B44" s="56"/>
      <c r="C44" s="127"/>
      <c r="D44" s="75"/>
      <c r="E44" s="71"/>
      <c r="F44" s="137"/>
      <c r="G44" s="60"/>
    </row>
    <row r="45" spans="2:7" ht="45">
      <c r="B45" s="56">
        <v>6</v>
      </c>
      <c r="C45" s="127" t="s">
        <v>91</v>
      </c>
      <c r="D45" s="39" t="s">
        <v>272</v>
      </c>
      <c r="E45" s="71">
        <f>80*0.15</f>
        <v>12</v>
      </c>
      <c r="F45" s="137"/>
      <c r="G45" s="60">
        <f>+E45*F45</f>
        <v>0</v>
      </c>
    </row>
    <row r="46" spans="2:7" ht="15">
      <c r="B46" s="56"/>
      <c r="C46" s="127"/>
      <c r="E46" s="71"/>
      <c r="F46" s="137"/>
      <c r="G46" s="60"/>
    </row>
    <row r="47" spans="2:7" ht="12.75">
      <c r="B47" s="39"/>
      <c r="C47" s="129" t="s">
        <v>13</v>
      </c>
      <c r="D47" s="130"/>
      <c r="E47" s="131"/>
      <c r="F47" s="131"/>
      <c r="G47" s="132">
        <f>SUM(G32:G45)</f>
        <v>0</v>
      </c>
    </row>
    <row r="49" spans="2:7" ht="12.75">
      <c r="B49" s="53" t="s">
        <v>6</v>
      </c>
      <c r="C49" s="120" t="s">
        <v>5</v>
      </c>
      <c r="E49" s="39"/>
      <c r="F49" s="39"/>
      <c r="G49" s="39"/>
    </row>
    <row r="50" spans="2:7" ht="12.75">
      <c r="B50" s="53"/>
      <c r="C50" s="120"/>
      <c r="E50" s="39"/>
      <c r="F50" s="39"/>
      <c r="G50" s="39"/>
    </row>
    <row r="51" spans="2:7" ht="12.75">
      <c r="B51" s="53" t="s">
        <v>74</v>
      </c>
      <c r="C51" s="120" t="s">
        <v>75</v>
      </c>
      <c r="E51" s="39"/>
      <c r="F51" s="39"/>
      <c r="G51" s="39"/>
    </row>
    <row r="52" spans="2:7" ht="12.75">
      <c r="B52" s="53"/>
      <c r="C52" s="120"/>
      <c r="E52" s="39"/>
      <c r="F52" s="39"/>
      <c r="G52" s="39"/>
    </row>
    <row r="53" spans="2:7" ht="75">
      <c r="B53" s="56">
        <v>1</v>
      </c>
      <c r="C53" s="121" t="s">
        <v>76</v>
      </c>
      <c r="D53" s="122" t="s">
        <v>9</v>
      </c>
      <c r="E53" s="123">
        <v>80</v>
      </c>
      <c r="F53" s="124"/>
      <c r="G53" s="123">
        <f>+E53*F53</f>
        <v>0</v>
      </c>
    </row>
    <row r="54" spans="1:10" s="113" customFormat="1" ht="15">
      <c r="A54" s="46"/>
      <c r="B54" s="56"/>
      <c r="C54" s="127"/>
      <c r="D54" s="59"/>
      <c r="E54" s="60"/>
      <c r="F54" s="128"/>
      <c r="G54" s="60"/>
      <c r="H54" s="39"/>
      <c r="I54" s="39"/>
      <c r="J54" s="39"/>
    </row>
    <row r="55" spans="1:7" ht="15">
      <c r="A55" s="46"/>
      <c r="B55" s="56"/>
      <c r="C55" s="127"/>
      <c r="D55" s="59"/>
      <c r="E55" s="60"/>
      <c r="F55" s="128"/>
      <c r="G55" s="60"/>
    </row>
    <row r="56" spans="1:7" ht="30">
      <c r="A56" s="46"/>
      <c r="B56" s="56">
        <v>2</v>
      </c>
      <c r="C56" s="127" t="s">
        <v>77</v>
      </c>
      <c r="D56" s="59" t="s">
        <v>10</v>
      </c>
      <c r="E56" s="60">
        <v>3</v>
      </c>
      <c r="F56" s="128"/>
      <c r="G56" s="60">
        <f>+E56*F56</f>
        <v>0</v>
      </c>
    </row>
    <row r="57" spans="1:7" ht="15">
      <c r="A57" s="46"/>
      <c r="B57" s="56"/>
      <c r="C57" s="127"/>
      <c r="D57" s="59"/>
      <c r="E57" s="60"/>
      <c r="F57" s="128"/>
      <c r="G57" s="60"/>
    </row>
    <row r="58" spans="1:7" ht="15">
      <c r="A58" s="46"/>
      <c r="B58" s="56"/>
      <c r="C58" s="127"/>
      <c r="D58" s="59"/>
      <c r="E58" s="60"/>
      <c r="F58" s="128"/>
      <c r="G58" s="60"/>
    </row>
    <row r="59" spans="1:7" ht="15">
      <c r="A59" s="46"/>
      <c r="B59" s="56" t="s">
        <v>78</v>
      </c>
      <c r="C59" s="120" t="s">
        <v>79</v>
      </c>
      <c r="D59" s="59"/>
      <c r="E59" s="60"/>
      <c r="F59" s="128"/>
      <c r="G59" s="60"/>
    </row>
    <row r="60" spans="1:7" ht="45">
      <c r="A60" s="46"/>
      <c r="B60" s="56"/>
      <c r="C60" s="127" t="s">
        <v>80</v>
      </c>
      <c r="D60" s="59"/>
      <c r="E60" s="60"/>
      <c r="F60" s="128"/>
      <c r="G60" s="60"/>
    </row>
    <row r="61" spans="1:7" ht="15">
      <c r="A61" s="46"/>
      <c r="B61" s="56"/>
      <c r="C61" s="127"/>
      <c r="D61" s="59"/>
      <c r="E61" s="60"/>
      <c r="F61" s="128"/>
      <c r="G61" s="60"/>
    </row>
    <row r="62" spans="1:7" ht="15">
      <c r="A62" s="46"/>
      <c r="B62" s="56">
        <v>1</v>
      </c>
      <c r="C62" s="127" t="s">
        <v>81</v>
      </c>
      <c r="D62" s="59" t="s">
        <v>10</v>
      </c>
      <c r="E62" s="60">
        <v>1</v>
      </c>
      <c r="F62" s="128"/>
      <c r="G62" s="60">
        <f aca="true" t="shared" si="0" ref="G62:G69">+E62*F62</f>
        <v>0</v>
      </c>
    </row>
    <row r="63" spans="1:7" ht="15">
      <c r="A63" s="46"/>
      <c r="B63" s="56">
        <v>2</v>
      </c>
      <c r="C63" s="127" t="s">
        <v>82</v>
      </c>
      <c r="D63" s="59" t="s">
        <v>10</v>
      </c>
      <c r="E63" s="60">
        <v>1</v>
      </c>
      <c r="F63" s="128"/>
      <c r="G63" s="60">
        <f t="shared" si="0"/>
        <v>0</v>
      </c>
    </row>
    <row r="64" spans="1:7" ht="15">
      <c r="A64" s="46"/>
      <c r="B64" s="56">
        <v>3</v>
      </c>
      <c r="C64" s="127" t="s">
        <v>83</v>
      </c>
      <c r="D64" s="59" t="s">
        <v>10</v>
      </c>
      <c r="E64" s="60">
        <v>1</v>
      </c>
      <c r="F64" s="128"/>
      <c r="G64" s="60">
        <f t="shared" si="0"/>
        <v>0</v>
      </c>
    </row>
    <row r="65" spans="1:7" ht="30">
      <c r="A65" s="46"/>
      <c r="B65" s="56">
        <v>4</v>
      </c>
      <c r="C65" s="127" t="s">
        <v>84</v>
      </c>
      <c r="D65" s="59" t="s">
        <v>10</v>
      </c>
      <c r="E65" s="60">
        <v>1</v>
      </c>
      <c r="F65" s="128"/>
      <c r="G65" s="60">
        <f t="shared" si="0"/>
        <v>0</v>
      </c>
    </row>
    <row r="66" spans="1:7" ht="15">
      <c r="A66" s="46"/>
      <c r="B66" s="56">
        <v>5</v>
      </c>
      <c r="C66" s="127" t="s">
        <v>85</v>
      </c>
      <c r="D66" s="59" t="s">
        <v>10</v>
      </c>
      <c r="E66" s="60">
        <v>1</v>
      </c>
      <c r="F66" s="128"/>
      <c r="G66" s="60">
        <f t="shared" si="0"/>
        <v>0</v>
      </c>
    </row>
    <row r="67" spans="1:7" ht="30">
      <c r="A67" s="46"/>
      <c r="B67" s="56">
        <v>6</v>
      </c>
      <c r="C67" s="127" t="s">
        <v>86</v>
      </c>
      <c r="D67" s="59" t="s">
        <v>10</v>
      </c>
      <c r="E67" s="60">
        <v>2</v>
      </c>
      <c r="F67" s="128"/>
      <c r="G67" s="60">
        <f t="shared" si="0"/>
        <v>0</v>
      </c>
    </row>
    <row r="68" spans="1:7" ht="15">
      <c r="A68" s="46"/>
      <c r="B68" s="56">
        <v>7</v>
      </c>
      <c r="C68" s="127" t="s">
        <v>87</v>
      </c>
      <c r="D68" s="59" t="s">
        <v>10</v>
      </c>
      <c r="E68" s="60">
        <v>2</v>
      </c>
      <c r="F68" s="128"/>
      <c r="G68" s="60">
        <f t="shared" si="0"/>
        <v>0</v>
      </c>
    </row>
    <row r="69" spans="1:7" ht="15">
      <c r="A69" s="46"/>
      <c r="B69" s="56">
        <v>8</v>
      </c>
      <c r="C69" s="127" t="s">
        <v>88</v>
      </c>
      <c r="D69" s="59" t="s">
        <v>10</v>
      </c>
      <c r="E69" s="60">
        <v>2</v>
      </c>
      <c r="F69" s="128"/>
      <c r="G69" s="60">
        <f t="shared" si="0"/>
        <v>0</v>
      </c>
    </row>
    <row r="70" spans="1:7" ht="15">
      <c r="A70" s="46"/>
      <c r="B70" s="56"/>
      <c r="C70" s="39"/>
      <c r="E70" s="55"/>
      <c r="F70" s="126"/>
      <c r="G70" s="55"/>
    </row>
    <row r="71" spans="1:7" ht="12.75">
      <c r="A71" s="46"/>
      <c r="B71" s="68"/>
      <c r="C71" s="129" t="s">
        <v>14</v>
      </c>
      <c r="D71" s="130"/>
      <c r="E71" s="131"/>
      <c r="F71" s="131"/>
      <c r="G71" s="132">
        <f>SUM(G53:G70)</f>
        <v>0</v>
      </c>
    </row>
    <row r="72" spans="1:7" ht="12.75">
      <c r="A72" s="46"/>
      <c r="B72" s="68"/>
      <c r="C72" s="133"/>
      <c r="D72" s="75"/>
      <c r="E72" s="71"/>
      <c r="F72" s="71"/>
      <c r="G72" s="72"/>
    </row>
    <row r="73" spans="2:10" ht="15">
      <c r="B73" s="53" t="s">
        <v>16</v>
      </c>
      <c r="C73" s="120" t="s">
        <v>7</v>
      </c>
      <c r="D73" s="59"/>
      <c r="E73" s="39"/>
      <c r="F73" s="39"/>
      <c r="G73" s="39"/>
      <c r="J73" s="138"/>
    </row>
    <row r="74" spans="2:10" ht="15">
      <c r="B74" s="76"/>
      <c r="C74" s="120"/>
      <c r="D74" s="59"/>
      <c r="E74" s="39"/>
      <c r="F74" s="39"/>
      <c r="G74" s="39"/>
      <c r="J74" s="138"/>
    </row>
    <row r="75" spans="2:10" ht="30">
      <c r="B75" s="56">
        <v>1</v>
      </c>
      <c r="C75" s="121" t="s">
        <v>89</v>
      </c>
      <c r="D75" s="39" t="s">
        <v>266</v>
      </c>
      <c r="E75" s="123">
        <v>60</v>
      </c>
      <c r="F75" s="124"/>
      <c r="G75" s="123">
        <f>+E75*F75</f>
        <v>0</v>
      </c>
      <c r="J75" s="138"/>
    </row>
    <row r="76" spans="2:10" ht="15">
      <c r="B76" s="56"/>
      <c r="C76" s="127"/>
      <c r="D76" s="59"/>
      <c r="E76" s="60"/>
      <c r="F76" s="128"/>
      <c r="G76" s="60"/>
      <c r="J76" s="138"/>
    </row>
    <row r="77" spans="1:10" s="113" customFormat="1" ht="15">
      <c r="A77" s="46"/>
      <c r="B77" s="56"/>
      <c r="C77" s="127"/>
      <c r="D77" s="59"/>
      <c r="E77" s="60"/>
      <c r="F77" s="128"/>
      <c r="G77" s="60"/>
      <c r="H77" s="39"/>
      <c r="I77" s="39"/>
      <c r="J77" s="39"/>
    </row>
    <row r="78" spans="1:7" ht="15">
      <c r="A78" s="46"/>
      <c r="B78" s="56">
        <v>2</v>
      </c>
      <c r="C78" s="121" t="s">
        <v>90</v>
      </c>
      <c r="D78" s="122" t="s">
        <v>9</v>
      </c>
      <c r="E78" s="123">
        <v>80</v>
      </c>
      <c r="F78" s="124"/>
      <c r="G78" s="123">
        <f>+E78*F78</f>
        <v>0</v>
      </c>
    </row>
    <row r="79" spans="1:7" ht="15">
      <c r="A79" s="46"/>
      <c r="B79" s="56"/>
      <c r="C79" s="127"/>
      <c r="D79" s="59"/>
      <c r="E79" s="60"/>
      <c r="F79" s="128"/>
      <c r="G79" s="123"/>
    </row>
    <row r="80" spans="1:7" ht="26.25" customHeight="1">
      <c r="A80" s="46"/>
      <c r="B80" s="56">
        <v>3</v>
      </c>
      <c r="C80" s="127" t="s">
        <v>19</v>
      </c>
      <c r="D80" s="59" t="s">
        <v>9</v>
      </c>
      <c r="E80" s="60">
        <v>80</v>
      </c>
      <c r="F80" s="60"/>
      <c r="G80" s="123">
        <f>+E80*F80</f>
        <v>0</v>
      </c>
    </row>
    <row r="81" spans="1:7" ht="16.5" customHeight="1">
      <c r="A81" s="46"/>
      <c r="B81" s="56"/>
      <c r="C81" s="127"/>
      <c r="D81" s="59"/>
      <c r="E81" s="60"/>
      <c r="F81" s="60"/>
      <c r="G81" s="123"/>
    </row>
    <row r="82" spans="1:7" ht="51.75" customHeight="1">
      <c r="A82" s="46"/>
      <c r="B82" s="56">
        <v>4</v>
      </c>
      <c r="C82" s="127" t="s">
        <v>323</v>
      </c>
      <c r="D82" s="59" t="s">
        <v>9</v>
      </c>
      <c r="E82" s="60">
        <v>80</v>
      </c>
      <c r="F82" s="60"/>
      <c r="G82" s="123">
        <f>+E82*F82</f>
        <v>0</v>
      </c>
    </row>
    <row r="83" spans="1:7" ht="15">
      <c r="A83" s="46"/>
      <c r="B83" s="56"/>
      <c r="C83" s="39"/>
      <c r="E83" s="55"/>
      <c r="F83" s="126"/>
      <c r="G83" s="55"/>
    </row>
    <row r="84" spans="1:7" ht="15">
      <c r="A84" s="46"/>
      <c r="B84" s="56"/>
      <c r="C84" s="129" t="s">
        <v>15</v>
      </c>
      <c r="D84" s="130"/>
      <c r="E84" s="131"/>
      <c r="F84" s="131"/>
      <c r="G84" s="132">
        <f>SUM(G74:G79)</f>
        <v>0</v>
      </c>
    </row>
  </sheetData>
  <sheetProtection/>
  <mergeCells count="10">
    <mergeCell ref="D9:F9"/>
    <mergeCell ref="D10:F10"/>
    <mergeCell ref="D6:F6"/>
    <mergeCell ref="B2:G2"/>
    <mergeCell ref="B1:G1"/>
    <mergeCell ref="B3:G3"/>
    <mergeCell ref="B4:G4"/>
    <mergeCell ref="D5:F5"/>
    <mergeCell ref="D7:F7"/>
    <mergeCell ref="D8:F8"/>
  </mergeCells>
  <printOptions gridLines="1"/>
  <pageMargins left="1.1023622047244095" right="0.31496062992125984" top="0.7480314960629921" bottom="0.7480314960629921" header="0.31496062992125984" footer="0.31496062992125984"/>
  <pageSetup horizontalDpi="600" verticalDpi="600" orientation="portrait" paperSize="9" r:id="rId1"/>
  <headerFooter>
    <oddHeader>&amp;L&amp;"Arial Narrow,Navadno"KANALIZACIJA PLAČE&amp;C&amp;"Arial Narrow,Navadno"kanal P2&amp;R&amp;"Arial Narrow,Navadno"Detajl infrastruktura d.o.o., Na produ 13, Vipava</oddHeader>
    <oddFooter>&amp;C&amp;8stran &amp;P</oddFooter>
  </headerFooter>
  <rowBreaks count="1" manualBreakCount="1">
    <brk id="10" min="1" max="6" man="1"/>
  </rowBreaks>
</worksheet>
</file>

<file path=xl/worksheets/sheet3.xml><?xml version="1.0" encoding="utf-8"?>
<worksheet xmlns="http://schemas.openxmlformats.org/spreadsheetml/2006/main" xmlns:r="http://schemas.openxmlformats.org/officeDocument/2006/relationships">
  <dimension ref="A1:H86"/>
  <sheetViews>
    <sheetView view="pageBreakPreview" zoomScaleSheetLayoutView="100" workbookViewId="0" topLeftCell="A67">
      <selection activeCell="C80" sqref="C80"/>
    </sheetView>
  </sheetViews>
  <sheetFormatPr defaultColWidth="9.00390625" defaultRowHeight="12.75"/>
  <cols>
    <col min="1" max="1" width="9.00390625" style="39" customWidth="1"/>
    <col min="2" max="2" width="7.875" style="39" customWidth="1"/>
    <col min="3" max="3" width="43.125" style="39" customWidth="1"/>
    <col min="4" max="4" width="8.25390625" style="39" customWidth="1"/>
    <col min="5" max="5" width="13.375" style="39" customWidth="1"/>
    <col min="6" max="6" width="8.875" style="39" customWidth="1"/>
    <col min="7" max="7" width="12.625" style="39" customWidth="1"/>
    <col min="8" max="16384" width="9.125" style="39" customWidth="1"/>
  </cols>
  <sheetData>
    <row r="1" spans="1:7" ht="51" customHeight="1">
      <c r="A1" s="46"/>
      <c r="B1" s="261" t="s">
        <v>92</v>
      </c>
      <c r="C1" s="262"/>
      <c r="D1" s="262"/>
      <c r="E1" s="262"/>
      <c r="F1" s="262"/>
      <c r="G1" s="262"/>
    </row>
    <row r="2" spans="1:7" ht="16.5" customHeight="1">
      <c r="A2" s="46"/>
      <c r="B2" s="263" t="s">
        <v>64</v>
      </c>
      <c r="C2" s="263"/>
      <c r="D2" s="263"/>
      <c r="E2" s="263"/>
      <c r="F2" s="263"/>
      <c r="G2" s="263"/>
    </row>
    <row r="3" spans="1:7" ht="16.5" customHeight="1">
      <c r="A3" s="46"/>
      <c r="B3" s="263" t="s">
        <v>18</v>
      </c>
      <c r="C3" s="263"/>
      <c r="D3" s="263"/>
      <c r="E3" s="263"/>
      <c r="F3" s="263"/>
      <c r="G3" s="263"/>
    </row>
    <row r="4" spans="1:7" ht="13.5" thickBot="1">
      <c r="A4" s="46"/>
      <c r="B4" s="264"/>
      <c r="C4" s="264"/>
      <c r="D4" s="264"/>
      <c r="E4" s="264"/>
      <c r="F4" s="264"/>
      <c r="G4" s="264"/>
    </row>
    <row r="5" spans="1:7" ht="15.75">
      <c r="A5" s="46"/>
      <c r="B5" s="139" t="s">
        <v>0</v>
      </c>
      <c r="C5" s="140" t="s">
        <v>1</v>
      </c>
      <c r="D5" s="259"/>
      <c r="E5" s="259"/>
      <c r="F5" s="259"/>
      <c r="G5" s="85">
        <f>G23</f>
        <v>0</v>
      </c>
    </row>
    <row r="6" spans="1:7" ht="15.75">
      <c r="A6" s="46"/>
      <c r="B6" s="141" t="s">
        <v>2</v>
      </c>
      <c r="C6" s="142" t="s">
        <v>36</v>
      </c>
      <c r="D6" s="260"/>
      <c r="E6" s="260"/>
      <c r="F6" s="260"/>
      <c r="G6" s="87">
        <f>G31</f>
        <v>0</v>
      </c>
    </row>
    <row r="7" spans="1:7" ht="15.75">
      <c r="A7" s="46"/>
      <c r="B7" s="141" t="s">
        <v>4</v>
      </c>
      <c r="C7" s="142" t="s">
        <v>3</v>
      </c>
      <c r="D7" s="260"/>
      <c r="E7" s="260"/>
      <c r="F7" s="260"/>
      <c r="G7" s="87">
        <f>G48</f>
        <v>0</v>
      </c>
    </row>
    <row r="8" spans="1:7" ht="15.75">
      <c r="A8" s="46"/>
      <c r="B8" s="141" t="s">
        <v>6</v>
      </c>
      <c r="C8" s="142" t="s">
        <v>5</v>
      </c>
      <c r="D8" s="260"/>
      <c r="E8" s="260"/>
      <c r="F8" s="260"/>
      <c r="G8" s="87">
        <f>G65</f>
        <v>0</v>
      </c>
    </row>
    <row r="9" spans="1:7" ht="16.5" thickBot="1">
      <c r="A9" s="46"/>
      <c r="B9" s="143" t="s">
        <v>16</v>
      </c>
      <c r="C9" s="144" t="s">
        <v>7</v>
      </c>
      <c r="D9" s="257"/>
      <c r="E9" s="257"/>
      <c r="F9" s="257"/>
      <c r="G9" s="145">
        <f>G86</f>
        <v>0</v>
      </c>
    </row>
    <row r="10" spans="1:7" ht="17.25" thickBot="1" thickTop="1">
      <c r="A10" s="46"/>
      <c r="B10" s="146"/>
      <c r="C10" s="147" t="s">
        <v>22</v>
      </c>
      <c r="D10" s="258"/>
      <c r="E10" s="258"/>
      <c r="F10" s="258"/>
      <c r="G10" s="95">
        <f>SUM(G5:G9)</f>
        <v>0</v>
      </c>
    </row>
    <row r="11" spans="1:7" ht="15">
      <c r="A11" s="46"/>
      <c r="B11" s="76" t="s">
        <v>0</v>
      </c>
      <c r="C11" s="148" t="s">
        <v>8</v>
      </c>
      <c r="E11" s="55"/>
      <c r="F11" s="55"/>
      <c r="G11" s="55"/>
    </row>
    <row r="12" spans="1:7" ht="15">
      <c r="A12" s="46"/>
      <c r="B12" s="56"/>
      <c r="C12" s="149"/>
      <c r="D12" s="59"/>
      <c r="E12" s="60"/>
      <c r="F12" s="60"/>
      <c r="G12" s="60"/>
    </row>
    <row r="13" spans="1:7" ht="15">
      <c r="A13" s="46">
        <v>1</v>
      </c>
      <c r="B13" s="56">
        <v>1</v>
      </c>
      <c r="C13" s="150" t="s">
        <v>23</v>
      </c>
      <c r="D13" s="70" t="s">
        <v>9</v>
      </c>
      <c r="E13" s="73">
        <v>160</v>
      </c>
      <c r="F13" s="151"/>
      <c r="G13" s="73">
        <f>+E13*F13</f>
        <v>0</v>
      </c>
    </row>
    <row r="14" spans="1:7" ht="15">
      <c r="A14" s="46"/>
      <c r="B14" s="56"/>
      <c r="C14" s="152"/>
      <c r="D14" s="59"/>
      <c r="E14" s="60"/>
      <c r="F14" s="128"/>
      <c r="G14" s="60"/>
    </row>
    <row r="15" spans="1:7" ht="30">
      <c r="A15" s="46"/>
      <c r="B15" s="56">
        <v>2</v>
      </c>
      <c r="C15" s="150" t="s">
        <v>17</v>
      </c>
      <c r="D15" s="70" t="s">
        <v>10</v>
      </c>
      <c r="E15" s="73">
        <v>8</v>
      </c>
      <c r="F15" s="151"/>
      <c r="G15" s="73">
        <f>+E15*F15</f>
        <v>0</v>
      </c>
    </row>
    <row r="16" spans="1:7" ht="15">
      <c r="A16" s="46"/>
      <c r="B16" s="56"/>
      <c r="C16" s="153"/>
      <c r="D16" s="59"/>
      <c r="E16" s="60"/>
      <c r="F16" s="128"/>
      <c r="G16" s="60"/>
    </row>
    <row r="17" spans="1:7" ht="75">
      <c r="A17" s="46">
        <v>1</v>
      </c>
      <c r="B17" s="56">
        <v>3</v>
      </c>
      <c r="C17" s="154" t="s">
        <v>30</v>
      </c>
      <c r="D17" s="59" t="s">
        <v>25</v>
      </c>
      <c r="E17" s="60">
        <v>1</v>
      </c>
      <c r="F17" s="128"/>
      <c r="G17" s="60">
        <f>+E17*F17</f>
        <v>0</v>
      </c>
    </row>
    <row r="18" spans="1:7" ht="15">
      <c r="A18" s="46"/>
      <c r="B18" s="56"/>
      <c r="C18" s="154"/>
      <c r="D18" s="59"/>
      <c r="E18" s="60"/>
      <c r="F18" s="128"/>
      <c r="G18" s="60"/>
    </row>
    <row r="19" spans="1:7" ht="166.5" customHeight="1">
      <c r="A19" s="46"/>
      <c r="B19" s="56">
        <v>4</v>
      </c>
      <c r="C19" s="154" t="s">
        <v>43</v>
      </c>
      <c r="D19" s="59" t="s">
        <v>25</v>
      </c>
      <c r="E19" s="60">
        <v>1</v>
      </c>
      <c r="F19" s="128"/>
      <c r="G19" s="60">
        <f>+E19*F19</f>
        <v>0</v>
      </c>
    </row>
    <row r="20" spans="1:7" ht="15">
      <c r="A20" s="46"/>
      <c r="B20" s="56"/>
      <c r="C20" s="155"/>
      <c r="D20" s="59"/>
      <c r="E20" s="156"/>
      <c r="F20" s="128"/>
      <c r="G20" s="60"/>
    </row>
    <row r="21" spans="1:7" ht="45">
      <c r="A21" s="46"/>
      <c r="B21" s="56">
        <v>5</v>
      </c>
      <c r="C21" s="153" t="s">
        <v>28</v>
      </c>
      <c r="D21" s="59" t="s">
        <v>25</v>
      </c>
      <c r="E21" s="60">
        <v>1</v>
      </c>
      <c r="F21" s="128"/>
      <c r="G21" s="60">
        <f>+E21*F21</f>
        <v>0</v>
      </c>
    </row>
    <row r="22" spans="1:7" ht="15">
      <c r="A22" s="46"/>
      <c r="B22" s="56"/>
      <c r="C22" s="155"/>
      <c r="D22" s="59"/>
      <c r="E22" s="60"/>
      <c r="F22" s="128"/>
      <c r="G22" s="60"/>
    </row>
    <row r="23" spans="1:7" ht="15">
      <c r="A23" s="46">
        <v>1</v>
      </c>
      <c r="B23" s="68"/>
      <c r="C23" s="157" t="s">
        <v>12</v>
      </c>
      <c r="D23" s="158"/>
      <c r="E23" s="159"/>
      <c r="F23" s="159"/>
      <c r="G23" s="160">
        <f>SUM(G13:G22)</f>
        <v>0</v>
      </c>
    </row>
    <row r="24" spans="1:7" ht="15">
      <c r="A24" s="46"/>
      <c r="B24" s="68"/>
      <c r="C24" s="161"/>
      <c r="D24" s="70"/>
      <c r="E24" s="73"/>
      <c r="F24" s="73"/>
      <c r="G24" s="162"/>
    </row>
    <row r="25" spans="1:7" ht="15">
      <c r="A25" s="46">
        <v>1</v>
      </c>
      <c r="B25" s="76" t="s">
        <v>2</v>
      </c>
      <c r="C25" s="163" t="s">
        <v>36</v>
      </c>
      <c r="D25" s="70"/>
      <c r="E25" s="73"/>
      <c r="F25" s="73"/>
      <c r="G25" s="162"/>
    </row>
    <row r="26" spans="1:7" ht="15">
      <c r="A26" s="46"/>
      <c r="B26" s="56"/>
      <c r="C26" s="161"/>
      <c r="D26" s="70"/>
      <c r="E26" s="73"/>
      <c r="F26" s="73"/>
      <c r="G26" s="162"/>
    </row>
    <row r="27" spans="1:7" ht="30">
      <c r="A27" s="46"/>
      <c r="B27" s="56">
        <v>1</v>
      </c>
      <c r="C27" s="154" t="s">
        <v>37</v>
      </c>
      <c r="D27" s="70" t="s">
        <v>9</v>
      </c>
      <c r="E27" s="73">
        <f>106*2</f>
        <v>212</v>
      </c>
      <c r="F27" s="128"/>
      <c r="G27" s="73">
        <f>F27*E27</f>
        <v>0</v>
      </c>
    </row>
    <row r="28" spans="1:7" ht="15">
      <c r="A28" s="46"/>
      <c r="B28" s="56"/>
      <c r="C28" s="154"/>
      <c r="D28" s="70"/>
      <c r="E28" s="73"/>
      <c r="F28" s="128"/>
      <c r="G28" s="73"/>
    </row>
    <row r="29" spans="1:7" ht="90">
      <c r="A29" s="46"/>
      <c r="B29" s="56">
        <v>2</v>
      </c>
      <c r="C29" s="154" t="s">
        <v>38</v>
      </c>
      <c r="D29" s="70" t="s">
        <v>273</v>
      </c>
      <c r="E29" s="73">
        <f>106*2</f>
        <v>212</v>
      </c>
      <c r="F29" s="128"/>
      <c r="G29" s="73">
        <f>F29*E29</f>
        <v>0</v>
      </c>
    </row>
    <row r="30" spans="1:7" ht="15">
      <c r="A30" s="46"/>
      <c r="B30" s="56"/>
      <c r="C30" s="164"/>
      <c r="D30" s="70"/>
      <c r="E30" s="73"/>
      <c r="F30" s="73"/>
      <c r="G30" s="73"/>
    </row>
    <row r="31" spans="1:7" ht="15">
      <c r="A31" s="46"/>
      <c r="B31" s="56"/>
      <c r="C31" s="165" t="s">
        <v>39</v>
      </c>
      <c r="D31" s="158"/>
      <c r="E31" s="159"/>
      <c r="F31" s="159"/>
      <c r="G31" s="160">
        <f>SUM(G27:G30)</f>
        <v>0</v>
      </c>
    </row>
    <row r="32" spans="1:7" ht="15">
      <c r="A32" s="46"/>
      <c r="B32" s="56"/>
      <c r="C32" s="164"/>
      <c r="D32" s="70"/>
      <c r="E32" s="73"/>
      <c r="F32" s="73"/>
      <c r="G32" s="73"/>
    </row>
    <row r="33" spans="1:7" ht="15">
      <c r="A33" s="46"/>
      <c r="B33" s="76" t="s">
        <v>4</v>
      </c>
      <c r="C33" s="148" t="s">
        <v>11</v>
      </c>
      <c r="E33" s="55"/>
      <c r="F33" s="55"/>
      <c r="G33" s="73"/>
    </row>
    <row r="34" spans="1:7" ht="15">
      <c r="A34" s="46"/>
      <c r="B34" s="56"/>
      <c r="C34" s="149"/>
      <c r="D34" s="59"/>
      <c r="E34" s="60"/>
      <c r="F34" s="60"/>
      <c r="G34" s="73"/>
    </row>
    <row r="35" spans="1:7" ht="75" customHeight="1">
      <c r="A35" s="46"/>
      <c r="B35" s="56">
        <v>1</v>
      </c>
      <c r="C35" s="153" t="s">
        <v>32</v>
      </c>
      <c r="D35" s="59"/>
      <c r="E35" s="60"/>
      <c r="F35" s="60"/>
      <c r="G35" s="73"/>
    </row>
    <row r="36" spans="1:8" ht="17.25">
      <c r="A36" s="46"/>
      <c r="B36" s="56"/>
      <c r="C36" s="166" t="s">
        <v>191</v>
      </c>
      <c r="D36" s="70" t="s">
        <v>274</v>
      </c>
      <c r="E36" s="73">
        <f>+E13*3*2*0.7</f>
        <v>672</v>
      </c>
      <c r="F36" s="151"/>
      <c r="G36" s="73">
        <f>F36*E36</f>
        <v>0</v>
      </c>
      <c r="H36" s="167"/>
    </row>
    <row r="37" spans="1:7" ht="15">
      <c r="A37" s="46"/>
      <c r="B37" s="56"/>
      <c r="C37" s="155"/>
      <c r="D37" s="59"/>
      <c r="E37" s="60"/>
      <c r="F37" s="128"/>
      <c r="G37" s="60"/>
    </row>
    <row r="38" spans="1:7" ht="17.25">
      <c r="A38" s="46"/>
      <c r="B38" s="56"/>
      <c r="C38" s="166" t="s">
        <v>192</v>
      </c>
      <c r="D38" s="70" t="s">
        <v>274</v>
      </c>
      <c r="E38" s="73">
        <f>E13*3*2*0.3</f>
        <v>288</v>
      </c>
      <c r="F38" s="151"/>
      <c r="G38" s="73">
        <f>F38*E38</f>
        <v>0</v>
      </c>
    </row>
    <row r="39" spans="1:7" ht="15">
      <c r="A39" s="46"/>
      <c r="B39" s="56"/>
      <c r="C39" s="155"/>
      <c r="D39" s="59"/>
      <c r="E39" s="60"/>
      <c r="F39" s="128"/>
      <c r="G39" s="73"/>
    </row>
    <row r="40" spans="1:7" ht="30">
      <c r="A40" s="46"/>
      <c r="B40" s="56">
        <v>2</v>
      </c>
      <c r="C40" s="150" t="s">
        <v>24</v>
      </c>
      <c r="D40" s="70" t="s">
        <v>273</v>
      </c>
      <c r="E40" s="73">
        <f>0.9*E13</f>
        <v>144</v>
      </c>
      <c r="F40" s="151"/>
      <c r="G40" s="73">
        <f>F40*E40</f>
        <v>0</v>
      </c>
    </row>
    <row r="41" spans="1:7" ht="15">
      <c r="A41" s="46"/>
      <c r="B41" s="56"/>
      <c r="C41" s="168"/>
      <c r="D41" s="70"/>
      <c r="E41" s="73"/>
      <c r="F41" s="151"/>
      <c r="G41" s="73"/>
    </row>
    <row r="42" spans="1:7" ht="60">
      <c r="A42" s="46"/>
      <c r="B42" s="56"/>
      <c r="C42" s="127" t="s">
        <v>193</v>
      </c>
      <c r="D42" s="70"/>
      <c r="E42" s="73"/>
      <c r="F42" s="151"/>
      <c r="G42" s="73"/>
    </row>
    <row r="43" spans="1:7" ht="15">
      <c r="A43" s="46"/>
      <c r="B43" s="56"/>
      <c r="C43" s="168"/>
      <c r="D43" s="59" t="s">
        <v>9</v>
      </c>
      <c r="E43" s="60">
        <v>80</v>
      </c>
      <c r="F43" s="137"/>
      <c r="G43" s="60">
        <f>F43*E43</f>
        <v>0</v>
      </c>
    </row>
    <row r="44" spans="1:7" ht="75">
      <c r="A44" s="46"/>
      <c r="B44" s="56">
        <v>3</v>
      </c>
      <c r="C44" s="150" t="s">
        <v>29</v>
      </c>
      <c r="D44" s="70" t="s">
        <v>274</v>
      </c>
      <c r="E44" s="73">
        <f>(+E36+E38)*0.8</f>
        <v>768</v>
      </c>
      <c r="F44" s="151"/>
      <c r="G44" s="73">
        <f>+E44*F44</f>
        <v>0</v>
      </c>
    </row>
    <row r="45" spans="1:7" ht="15">
      <c r="A45" s="46">
        <v>1</v>
      </c>
      <c r="B45" s="56"/>
      <c r="C45" s="168"/>
      <c r="D45" s="70"/>
      <c r="E45" s="73"/>
      <c r="F45" s="151"/>
      <c r="G45" s="73"/>
    </row>
    <row r="46" spans="1:7" ht="75">
      <c r="A46" s="46"/>
      <c r="B46" s="56">
        <v>4</v>
      </c>
      <c r="C46" s="150" t="s">
        <v>42</v>
      </c>
      <c r="D46" s="70" t="s">
        <v>274</v>
      </c>
      <c r="E46" s="73">
        <f>(E36+E38)*0.2</f>
        <v>192</v>
      </c>
      <c r="F46" s="151"/>
      <c r="G46" s="73">
        <f>+E46*F46</f>
        <v>0</v>
      </c>
    </row>
    <row r="47" spans="1:7" ht="15">
      <c r="A47" s="46"/>
      <c r="B47" s="56"/>
      <c r="C47" s="81"/>
      <c r="D47" s="70"/>
      <c r="E47" s="73"/>
      <c r="F47" s="151"/>
      <c r="G47" s="73"/>
    </row>
    <row r="48" spans="1:7" ht="15">
      <c r="A48" s="46"/>
      <c r="B48" s="68"/>
      <c r="C48" s="165" t="s">
        <v>13</v>
      </c>
      <c r="D48" s="158"/>
      <c r="E48" s="159"/>
      <c r="F48" s="159"/>
      <c r="G48" s="160">
        <f>SUM(G35:G47)</f>
        <v>0</v>
      </c>
    </row>
    <row r="49" spans="1:7" ht="12.75">
      <c r="A49" s="46"/>
      <c r="B49" s="68"/>
      <c r="C49" s="138"/>
      <c r="E49" s="55"/>
      <c r="F49" s="55"/>
      <c r="G49" s="55"/>
    </row>
    <row r="50" spans="1:7" ht="15">
      <c r="A50" s="46"/>
      <c r="B50" s="76" t="s">
        <v>6</v>
      </c>
      <c r="C50" s="148" t="s">
        <v>5</v>
      </c>
      <c r="E50" s="55"/>
      <c r="F50" s="55"/>
      <c r="G50" s="55"/>
    </row>
    <row r="51" spans="1:7" ht="12.75">
      <c r="A51" s="46"/>
      <c r="B51" s="53"/>
      <c r="C51" s="120"/>
      <c r="E51" s="55"/>
      <c r="F51" s="55"/>
      <c r="G51" s="55"/>
    </row>
    <row r="52" spans="1:7" ht="64.5">
      <c r="A52" s="46"/>
      <c r="B52" s="56">
        <v>1</v>
      </c>
      <c r="C52" s="150" t="s">
        <v>275</v>
      </c>
      <c r="D52" s="70" t="s">
        <v>9</v>
      </c>
      <c r="E52" s="73">
        <f>E13</f>
        <v>160</v>
      </c>
      <c r="F52" s="151"/>
      <c r="G52" s="73">
        <f>+E52*F52</f>
        <v>0</v>
      </c>
    </row>
    <row r="53" spans="1:7" ht="15">
      <c r="A53" s="46"/>
      <c r="B53" s="56"/>
      <c r="C53" s="150"/>
      <c r="D53" s="70"/>
      <c r="E53" s="73"/>
      <c r="F53" s="151"/>
      <c r="G53" s="73"/>
    </row>
    <row r="54" spans="1:7" ht="79.5">
      <c r="A54" s="46"/>
      <c r="B54" s="56">
        <v>2</v>
      </c>
      <c r="C54" s="150" t="s">
        <v>285</v>
      </c>
      <c r="D54" s="70" t="s">
        <v>9</v>
      </c>
      <c r="E54" s="73">
        <v>10</v>
      </c>
      <c r="F54" s="151"/>
      <c r="G54" s="73">
        <f>+E54*F54</f>
        <v>0</v>
      </c>
    </row>
    <row r="55" spans="1:7" ht="15">
      <c r="A55" s="46"/>
      <c r="B55" s="56"/>
      <c r="C55" s="153"/>
      <c r="D55" s="59"/>
      <c r="E55" s="60"/>
      <c r="F55" s="128"/>
      <c r="G55" s="60"/>
    </row>
    <row r="56" spans="1:7" ht="105">
      <c r="A56" s="46">
        <v>1</v>
      </c>
      <c r="B56" s="56">
        <v>3</v>
      </c>
      <c r="C56" s="169" t="s">
        <v>33</v>
      </c>
      <c r="D56" s="59"/>
      <c r="E56" s="60"/>
      <c r="F56" s="128"/>
      <c r="G56" s="60"/>
    </row>
    <row r="57" spans="1:7" ht="15">
      <c r="A57" s="46"/>
      <c r="B57" s="56"/>
      <c r="C57" s="153" t="s">
        <v>62</v>
      </c>
      <c r="D57" s="59" t="s">
        <v>10</v>
      </c>
      <c r="E57" s="60">
        <v>2</v>
      </c>
      <c r="F57" s="128"/>
      <c r="G57" s="60">
        <f>+E57*F57</f>
        <v>0</v>
      </c>
    </row>
    <row r="58" spans="1:7" ht="15">
      <c r="A58" s="46"/>
      <c r="B58" s="56"/>
      <c r="C58" s="153" t="s">
        <v>61</v>
      </c>
      <c r="D58" s="59" t="s">
        <v>10</v>
      </c>
      <c r="E58" s="60">
        <v>4</v>
      </c>
      <c r="F58" s="128"/>
      <c r="G58" s="60">
        <f>+E58*F58</f>
        <v>0</v>
      </c>
    </row>
    <row r="59" spans="1:7" ht="15">
      <c r="A59" s="46"/>
      <c r="B59" s="56"/>
      <c r="C59" s="153" t="s">
        <v>63</v>
      </c>
      <c r="D59" s="59" t="s">
        <v>10</v>
      </c>
      <c r="E59" s="60">
        <v>2</v>
      </c>
      <c r="F59" s="128"/>
      <c r="G59" s="60">
        <f>+E59*F59</f>
        <v>0</v>
      </c>
    </row>
    <row r="60" spans="1:7" ht="15">
      <c r="A60" s="46"/>
      <c r="B60" s="56"/>
      <c r="C60" s="153"/>
      <c r="D60" s="59"/>
      <c r="E60" s="60"/>
      <c r="G60" s="60"/>
    </row>
    <row r="61" spans="1:7" ht="135">
      <c r="A61" s="46"/>
      <c r="B61" s="56">
        <v>4</v>
      </c>
      <c r="C61" s="169" t="s">
        <v>284</v>
      </c>
      <c r="D61" s="59" t="s">
        <v>10</v>
      </c>
      <c r="E61" s="60">
        <f>SUM(E57:E59)</f>
        <v>8</v>
      </c>
      <c r="F61" s="128"/>
      <c r="G61" s="60">
        <f>+E61*F61</f>
        <v>0</v>
      </c>
    </row>
    <row r="62" spans="1:7" ht="15">
      <c r="A62" s="46"/>
      <c r="B62" s="56"/>
      <c r="C62" s="153"/>
      <c r="D62" s="59"/>
      <c r="E62" s="60"/>
      <c r="F62" s="128"/>
      <c r="G62" s="60"/>
    </row>
    <row r="63" spans="1:7" ht="60">
      <c r="A63" s="46"/>
      <c r="B63" s="56">
        <v>5</v>
      </c>
      <c r="C63" s="153" t="s">
        <v>283</v>
      </c>
      <c r="D63" s="59" t="s">
        <v>25</v>
      </c>
      <c r="E63" s="60">
        <v>1</v>
      </c>
      <c r="F63" s="128"/>
      <c r="G63" s="60">
        <f>+E63*F63</f>
        <v>0</v>
      </c>
    </row>
    <row r="64" spans="1:7" ht="15">
      <c r="A64" s="46"/>
      <c r="B64" s="56"/>
      <c r="C64" s="127"/>
      <c r="D64" s="59"/>
      <c r="E64" s="60"/>
      <c r="F64" s="128"/>
      <c r="G64" s="60"/>
    </row>
    <row r="65" spans="1:7" ht="15">
      <c r="A65" s="46"/>
      <c r="B65" s="68"/>
      <c r="C65" s="165" t="s">
        <v>14</v>
      </c>
      <c r="D65" s="170"/>
      <c r="E65" s="171"/>
      <c r="F65" s="128"/>
      <c r="G65" s="160">
        <f>SUM(G52:G64)</f>
        <v>0</v>
      </c>
    </row>
    <row r="66" spans="1:7" ht="15">
      <c r="A66" s="46"/>
      <c r="B66" s="68"/>
      <c r="C66" s="120"/>
      <c r="E66" s="55"/>
      <c r="F66" s="128"/>
      <c r="G66" s="82"/>
    </row>
    <row r="67" spans="1:7" ht="15">
      <c r="A67" s="46"/>
      <c r="B67" s="76" t="s">
        <v>16</v>
      </c>
      <c r="C67" s="148" t="s">
        <v>7</v>
      </c>
      <c r="E67" s="55"/>
      <c r="F67" s="171"/>
      <c r="G67" s="55"/>
    </row>
    <row r="68" spans="1:7" ht="12.75">
      <c r="A68" s="46"/>
      <c r="B68" s="53"/>
      <c r="C68" s="120"/>
      <c r="E68" s="55"/>
      <c r="F68" s="55"/>
      <c r="G68" s="55"/>
    </row>
    <row r="69" spans="1:7" ht="30">
      <c r="A69" s="46"/>
      <c r="B69" s="56">
        <v>1</v>
      </c>
      <c r="C69" s="150" t="s">
        <v>34</v>
      </c>
      <c r="D69" s="70" t="s">
        <v>273</v>
      </c>
      <c r="E69" s="73">
        <f>106*5+35*3</f>
        <v>635</v>
      </c>
      <c r="F69" s="55"/>
      <c r="G69" s="60">
        <f>+E69*F69</f>
        <v>0</v>
      </c>
    </row>
    <row r="70" spans="1:7" ht="15">
      <c r="A70" s="46"/>
      <c r="B70" s="56"/>
      <c r="C70" s="172"/>
      <c r="E70" s="60"/>
      <c r="F70" s="55"/>
      <c r="G70" s="60"/>
    </row>
    <row r="71" spans="1:7" ht="30">
      <c r="A71" s="46"/>
      <c r="B71" s="56">
        <v>2</v>
      </c>
      <c r="C71" s="153" t="s">
        <v>35</v>
      </c>
      <c r="D71" s="173" t="s">
        <v>9</v>
      </c>
      <c r="E71" s="60">
        <f>E69*2</f>
        <v>1270</v>
      </c>
      <c r="F71" s="71"/>
      <c r="G71" s="60">
        <f>+E71*F71</f>
        <v>0</v>
      </c>
    </row>
    <row r="72" spans="1:7" ht="15">
      <c r="A72" s="46"/>
      <c r="B72" s="56"/>
      <c r="C72" s="155"/>
      <c r="D72" s="173"/>
      <c r="E72" s="60"/>
      <c r="F72" s="55"/>
      <c r="G72" s="60"/>
    </row>
    <row r="73" spans="1:7" ht="30">
      <c r="A73" s="46"/>
      <c r="B73" s="56">
        <v>3</v>
      </c>
      <c r="C73" s="153" t="s">
        <v>40</v>
      </c>
      <c r="D73" s="70" t="s">
        <v>273</v>
      </c>
      <c r="E73" s="60">
        <f>E69</f>
        <v>635</v>
      </c>
      <c r="F73" s="55"/>
      <c r="G73" s="60">
        <f>+E73*F73</f>
        <v>0</v>
      </c>
    </row>
    <row r="74" spans="1:7" ht="15">
      <c r="A74" s="46"/>
      <c r="B74" s="56"/>
      <c r="C74" s="155"/>
      <c r="D74" s="173"/>
      <c r="E74" s="60"/>
      <c r="F74" s="55"/>
      <c r="G74" s="60"/>
    </row>
    <row r="75" spans="1:7" ht="45">
      <c r="A75" s="46">
        <v>1</v>
      </c>
      <c r="B75" s="56">
        <v>4</v>
      </c>
      <c r="C75" s="153" t="s">
        <v>27</v>
      </c>
      <c r="D75" s="70" t="s">
        <v>273</v>
      </c>
      <c r="E75" s="60">
        <f>E73</f>
        <v>635</v>
      </c>
      <c r="F75" s="55"/>
      <c r="G75" s="60">
        <f>+E75*F75</f>
        <v>0</v>
      </c>
    </row>
    <row r="76" spans="1:7" ht="15">
      <c r="A76" s="46"/>
      <c r="B76" s="56"/>
      <c r="C76" s="155"/>
      <c r="D76" s="173"/>
      <c r="E76" s="60"/>
      <c r="F76" s="55"/>
      <c r="G76" s="60"/>
    </row>
    <row r="77" spans="1:7" ht="45">
      <c r="A77" s="46"/>
      <c r="B77" s="56">
        <v>5</v>
      </c>
      <c r="C77" s="153" t="s">
        <v>41</v>
      </c>
      <c r="D77" s="70" t="s">
        <v>273</v>
      </c>
      <c r="E77" s="60">
        <f>E75*2</f>
        <v>1270</v>
      </c>
      <c r="F77" s="55"/>
      <c r="G77" s="60">
        <f>+E77*F77</f>
        <v>0</v>
      </c>
    </row>
    <row r="78" spans="1:7" ht="15">
      <c r="A78" s="46"/>
      <c r="B78" s="56"/>
      <c r="C78" s="172"/>
      <c r="E78" s="55"/>
      <c r="F78" s="55"/>
      <c r="G78" s="60"/>
    </row>
    <row r="79" spans="1:7" ht="30">
      <c r="A79" s="46">
        <v>1</v>
      </c>
      <c r="B79" s="56">
        <v>6</v>
      </c>
      <c r="C79" s="153" t="s">
        <v>19</v>
      </c>
      <c r="D79" s="59" t="s">
        <v>9</v>
      </c>
      <c r="E79" s="60">
        <f>E13</f>
        <v>160</v>
      </c>
      <c r="F79" s="55"/>
      <c r="G79" s="60">
        <f>+E79*F79</f>
        <v>0</v>
      </c>
    </row>
    <row r="80" spans="1:7" ht="45">
      <c r="A80" s="46"/>
      <c r="B80" s="56">
        <v>7</v>
      </c>
      <c r="C80" s="127" t="s">
        <v>323</v>
      </c>
      <c r="D80" s="59" t="s">
        <v>9</v>
      </c>
      <c r="E80" s="60">
        <v>160</v>
      </c>
      <c r="F80" s="55"/>
      <c r="G80" s="60">
        <f>+E80*F80</f>
        <v>0</v>
      </c>
    </row>
    <row r="81" spans="1:7" ht="15">
      <c r="A81" s="46">
        <v>1</v>
      </c>
      <c r="B81" s="56">
        <v>8</v>
      </c>
      <c r="C81" s="153" t="s">
        <v>21</v>
      </c>
      <c r="D81" s="59" t="s">
        <v>9</v>
      </c>
      <c r="E81" s="60">
        <f>E79</f>
        <v>160</v>
      </c>
      <c r="F81" s="128"/>
      <c r="G81" s="60">
        <f>+E81*F81</f>
        <v>0</v>
      </c>
    </row>
    <row r="82" spans="1:7" ht="15">
      <c r="A82" s="46"/>
      <c r="B82" s="56"/>
      <c r="C82" s="153"/>
      <c r="D82" s="59"/>
      <c r="E82" s="60"/>
      <c r="F82" s="60"/>
      <c r="G82" s="60"/>
    </row>
    <row r="83" spans="1:7" ht="15">
      <c r="A83" s="46"/>
      <c r="B83" s="56">
        <v>9</v>
      </c>
      <c r="C83" s="153" t="s">
        <v>20</v>
      </c>
      <c r="D83" s="59" t="s">
        <v>9</v>
      </c>
      <c r="E83" s="60">
        <f>E81</f>
        <v>160</v>
      </c>
      <c r="F83" s="128"/>
      <c r="G83" s="60">
        <f>+E83*F83</f>
        <v>0</v>
      </c>
    </row>
    <row r="84" spans="1:7" ht="15">
      <c r="A84" s="46"/>
      <c r="B84" s="56"/>
      <c r="C84" s="153"/>
      <c r="D84" s="59"/>
      <c r="E84" s="60"/>
      <c r="F84" s="60"/>
      <c r="G84" s="60"/>
    </row>
    <row r="85" spans="1:7" ht="15">
      <c r="A85" s="46"/>
      <c r="B85" s="56">
        <v>10</v>
      </c>
      <c r="C85" s="153" t="s">
        <v>26</v>
      </c>
      <c r="D85" s="59" t="s">
        <v>25</v>
      </c>
      <c r="E85" s="60">
        <v>1</v>
      </c>
      <c r="F85" s="128"/>
      <c r="G85" s="60">
        <f>+E85*F85</f>
        <v>0</v>
      </c>
    </row>
    <row r="86" spans="1:7" ht="15">
      <c r="A86" s="46"/>
      <c r="B86" s="68"/>
      <c r="C86" s="165" t="s">
        <v>15</v>
      </c>
      <c r="D86" s="170"/>
      <c r="E86" s="171"/>
      <c r="F86" s="128"/>
      <c r="G86" s="160">
        <f>SUM(G69:G85)</f>
        <v>0</v>
      </c>
    </row>
  </sheetData>
  <sheetProtection/>
  <mergeCells count="10">
    <mergeCell ref="D9:F9"/>
    <mergeCell ref="D10:F10"/>
    <mergeCell ref="D5:F5"/>
    <mergeCell ref="D6:F6"/>
    <mergeCell ref="B1:G1"/>
    <mergeCell ref="B2:G2"/>
    <mergeCell ref="B3:G3"/>
    <mergeCell ref="B4:G4"/>
    <mergeCell ref="D7:F7"/>
    <mergeCell ref="D8:F8"/>
  </mergeCells>
  <printOptions gridLines="1"/>
  <pageMargins left="0.7" right="0.7" top="0.75" bottom="0.75" header="0.3" footer="0.3"/>
  <pageSetup horizontalDpi="600" verticalDpi="600" orientation="portrait" paperSize="9" scale="94" r:id="rId1"/>
  <headerFooter>
    <oddHeader>&amp;L&amp;"Arial Narrow,Navadno"KANALIZACIJA PLAČE&amp;C&amp;"Arial Narrow,Navadno"kanal P3&amp;R&amp;"Arial Narrow,Navadno"Detajl infrastruktura d.o.o., Na produ 13, Vipava</oddHeader>
  </headerFooter>
  <rowBreaks count="3" manualBreakCount="3">
    <brk id="10" min="1" max="6" man="1"/>
    <brk id="32" min="1" max="6" man="1"/>
    <brk id="60" min="1" max="6" man="1"/>
  </rowBreaks>
</worksheet>
</file>

<file path=xl/worksheets/sheet4.xml><?xml version="1.0" encoding="utf-8"?>
<worksheet xmlns="http://schemas.openxmlformats.org/spreadsheetml/2006/main" xmlns:r="http://schemas.openxmlformats.org/officeDocument/2006/relationships">
  <dimension ref="B2:F27"/>
  <sheetViews>
    <sheetView zoomScalePageLayoutView="0" workbookViewId="0" topLeftCell="A16">
      <selection activeCell="H23" sqref="H23"/>
    </sheetView>
  </sheetViews>
  <sheetFormatPr defaultColWidth="9.00390625" defaultRowHeight="12.75"/>
  <cols>
    <col min="1" max="1" width="9.125" style="39" customWidth="1"/>
    <col min="2" max="2" width="58.125" style="39" customWidth="1"/>
    <col min="3" max="16384" width="9.125" style="39" customWidth="1"/>
  </cols>
  <sheetData>
    <row r="2" ht="12.75">
      <c r="B2" s="174" t="s">
        <v>95</v>
      </c>
    </row>
    <row r="5" spans="2:6" ht="60">
      <c r="B5" s="175" t="s">
        <v>60</v>
      </c>
      <c r="C5" s="176"/>
      <c r="D5" s="60"/>
      <c r="E5" s="128"/>
      <c r="F5" s="60"/>
    </row>
    <row r="6" spans="2:6" ht="17.25">
      <c r="B6" s="175" t="s">
        <v>48</v>
      </c>
      <c r="C6" s="39" t="s">
        <v>267</v>
      </c>
      <c r="D6" s="60">
        <v>0.25</v>
      </c>
      <c r="E6" s="128"/>
      <c r="F6" s="60">
        <f>+D6*E6</f>
        <v>0</v>
      </c>
    </row>
    <row r="7" spans="2:6" ht="15">
      <c r="B7" s="59" t="s">
        <v>228</v>
      </c>
      <c r="C7" s="149" t="s">
        <v>10</v>
      </c>
      <c r="D7" s="60">
        <v>1</v>
      </c>
      <c r="E7" s="128"/>
      <c r="F7" s="60">
        <f>+D7*E7</f>
        <v>0</v>
      </c>
    </row>
    <row r="8" spans="2:6" ht="45">
      <c r="B8" s="127" t="s">
        <v>49</v>
      </c>
      <c r="C8" s="59" t="s">
        <v>25</v>
      </c>
      <c r="D8" s="60">
        <v>1</v>
      </c>
      <c r="E8" s="128"/>
      <c r="F8" s="60">
        <f>+D8*E8</f>
        <v>0</v>
      </c>
    </row>
    <row r="9" spans="2:6" ht="30">
      <c r="B9" s="127" t="s">
        <v>50</v>
      </c>
      <c r="C9" s="39" t="s">
        <v>267</v>
      </c>
      <c r="D9" s="60">
        <v>0.2</v>
      </c>
      <c r="E9" s="128"/>
      <c r="F9" s="60">
        <f>+D9*E9</f>
        <v>0</v>
      </c>
    </row>
    <row r="10" spans="2:6" ht="30">
      <c r="B10" s="175" t="s">
        <v>51</v>
      </c>
      <c r="C10" s="39" t="s">
        <v>267</v>
      </c>
      <c r="D10" s="60">
        <v>0.35</v>
      </c>
      <c r="E10" s="128"/>
      <c r="F10" s="60">
        <f>+D10*E10</f>
        <v>0</v>
      </c>
    </row>
    <row r="11" spans="2:6" ht="15">
      <c r="B11" s="149"/>
      <c r="C11" s="59"/>
      <c r="D11" s="60"/>
      <c r="E11" s="128"/>
      <c r="F11" s="60"/>
    </row>
    <row r="12" spans="2:6" ht="30">
      <c r="B12" s="175" t="s">
        <v>52</v>
      </c>
      <c r="C12" s="75"/>
      <c r="D12" s="71"/>
      <c r="E12" s="61"/>
      <c r="F12" s="60"/>
    </row>
    <row r="13" spans="2:6" ht="45">
      <c r="B13" s="149" t="s">
        <v>194</v>
      </c>
      <c r="C13" s="138" t="s">
        <v>10</v>
      </c>
      <c r="D13" s="55">
        <v>1</v>
      </c>
      <c r="E13" s="61"/>
      <c r="F13" s="60">
        <f aca="true" t="shared" si="0" ref="F13:F24">+D13*E13</f>
        <v>0</v>
      </c>
    </row>
    <row r="14" spans="2:6" ht="30">
      <c r="B14" s="149" t="s">
        <v>195</v>
      </c>
      <c r="C14" s="149" t="s">
        <v>25</v>
      </c>
      <c r="D14" s="55">
        <v>1</v>
      </c>
      <c r="E14" s="61"/>
      <c r="F14" s="60">
        <f t="shared" si="0"/>
        <v>0</v>
      </c>
    </row>
    <row r="15" spans="2:6" ht="15">
      <c r="B15" s="149" t="s">
        <v>53</v>
      </c>
      <c r="C15" s="138" t="s">
        <v>10</v>
      </c>
      <c r="D15" s="55">
        <v>1</v>
      </c>
      <c r="E15" s="61"/>
      <c r="F15" s="60">
        <f t="shared" si="0"/>
        <v>0</v>
      </c>
    </row>
    <row r="16" spans="2:6" ht="15">
      <c r="B16" s="149" t="s">
        <v>54</v>
      </c>
      <c r="C16" s="138" t="s">
        <v>9</v>
      </c>
      <c r="D16" s="55">
        <v>2</v>
      </c>
      <c r="E16" s="61"/>
      <c r="F16" s="60">
        <f t="shared" si="0"/>
        <v>0</v>
      </c>
    </row>
    <row r="17" spans="2:6" ht="15">
      <c r="B17" s="149" t="s">
        <v>55</v>
      </c>
      <c r="C17" s="138" t="s">
        <v>10</v>
      </c>
      <c r="D17" s="55">
        <v>7</v>
      </c>
      <c r="E17" s="61"/>
      <c r="F17" s="60">
        <f t="shared" si="0"/>
        <v>0</v>
      </c>
    </row>
    <row r="18" spans="2:6" ht="15">
      <c r="B18" s="149" t="s">
        <v>56</v>
      </c>
      <c r="C18" s="138" t="s">
        <v>10</v>
      </c>
      <c r="D18" s="55">
        <v>2</v>
      </c>
      <c r="E18" s="61"/>
      <c r="F18" s="60">
        <f t="shared" si="0"/>
        <v>0</v>
      </c>
    </row>
    <row r="19" spans="2:6" ht="15">
      <c r="B19" s="149" t="s">
        <v>57</v>
      </c>
      <c r="C19" s="138" t="s">
        <v>10</v>
      </c>
      <c r="D19" s="55">
        <v>2</v>
      </c>
      <c r="E19" s="61"/>
      <c r="F19" s="60">
        <f t="shared" si="0"/>
        <v>0</v>
      </c>
    </row>
    <row r="20" spans="2:6" ht="15">
      <c r="B20" s="149" t="s">
        <v>58</v>
      </c>
      <c r="C20" s="138" t="s">
        <v>10</v>
      </c>
      <c r="D20" s="55">
        <v>1</v>
      </c>
      <c r="E20" s="61"/>
      <c r="F20" s="60">
        <f t="shared" si="0"/>
        <v>0</v>
      </c>
    </row>
    <row r="21" spans="2:6" ht="15">
      <c r="B21" s="39" t="s">
        <v>276</v>
      </c>
      <c r="C21" s="138" t="s">
        <v>10</v>
      </c>
      <c r="D21" s="55">
        <v>1</v>
      </c>
      <c r="E21" s="61"/>
      <c r="F21" s="60">
        <f t="shared" si="0"/>
        <v>0</v>
      </c>
    </row>
    <row r="22" spans="2:6" ht="90">
      <c r="B22" s="149" t="s">
        <v>325</v>
      </c>
      <c r="C22" s="138" t="s">
        <v>25</v>
      </c>
      <c r="D22" s="55">
        <v>2</v>
      </c>
      <c r="E22" s="61"/>
      <c r="F22" s="60">
        <f t="shared" si="0"/>
        <v>0</v>
      </c>
    </row>
    <row r="23" spans="2:6" ht="30">
      <c r="B23" s="149" t="s">
        <v>196</v>
      </c>
      <c r="C23" s="138" t="s">
        <v>10</v>
      </c>
      <c r="D23" s="55">
        <v>4</v>
      </c>
      <c r="E23" s="61"/>
      <c r="F23" s="60">
        <f t="shared" si="0"/>
        <v>0</v>
      </c>
    </row>
    <row r="24" spans="2:6" ht="15">
      <c r="B24" s="149" t="s">
        <v>59</v>
      </c>
      <c r="C24" s="59" t="s">
        <v>25</v>
      </c>
      <c r="D24" s="55">
        <v>1</v>
      </c>
      <c r="E24" s="61"/>
      <c r="F24" s="60">
        <f t="shared" si="0"/>
        <v>0</v>
      </c>
    </row>
    <row r="25" spans="2:6" ht="15">
      <c r="B25" s="149"/>
      <c r="C25" s="59"/>
      <c r="D25" s="60"/>
      <c r="E25" s="128"/>
      <c r="F25" s="60"/>
    </row>
    <row r="26" ht="13.5" thickBot="1"/>
    <row r="27" spans="2:6" ht="15.75" thickBot="1">
      <c r="B27" s="177" t="s">
        <v>190</v>
      </c>
      <c r="C27" s="178"/>
      <c r="D27" s="178"/>
      <c r="E27" s="178"/>
      <c r="F27" s="179">
        <f>SUM(F5:F25)</f>
        <v>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98"/>
  <sheetViews>
    <sheetView zoomScalePageLayoutView="0" workbookViewId="0" topLeftCell="A1">
      <selection activeCell="B1" sqref="B1"/>
    </sheetView>
  </sheetViews>
  <sheetFormatPr defaultColWidth="9.00390625" defaultRowHeight="12.75"/>
  <cols>
    <col min="2" max="2" width="63.75390625" style="0" customWidth="1"/>
    <col min="3" max="3" width="8.875" style="219" customWidth="1"/>
    <col min="4" max="4" width="8.875" style="223" customWidth="1"/>
    <col min="6" max="6" width="18.125" style="0" customWidth="1"/>
  </cols>
  <sheetData>
    <row r="1" spans="1:6" ht="22.5">
      <c r="A1" s="1" t="s">
        <v>4</v>
      </c>
      <c r="B1" s="2" t="s">
        <v>47</v>
      </c>
      <c r="C1" s="3" t="s">
        <v>96</v>
      </c>
      <c r="D1" s="222" t="s">
        <v>97</v>
      </c>
      <c r="E1" s="4" t="s">
        <v>98</v>
      </c>
      <c r="F1" s="4" t="s">
        <v>99</v>
      </c>
    </row>
    <row r="3" spans="1:2" ht="15.75">
      <c r="A3" s="5" t="s">
        <v>100</v>
      </c>
      <c r="B3" s="6" t="s">
        <v>101</v>
      </c>
    </row>
    <row r="4" ht="15.75">
      <c r="B4" s="7" t="s">
        <v>102</v>
      </c>
    </row>
    <row r="5" spans="1:2" ht="15.75">
      <c r="A5" s="1" t="s">
        <v>103</v>
      </c>
      <c r="B5" s="6" t="s">
        <v>104</v>
      </c>
    </row>
    <row r="7" ht="15.75">
      <c r="B7" s="7" t="s">
        <v>105</v>
      </c>
    </row>
    <row r="9" spans="1:6" ht="15.75">
      <c r="A9" s="8" t="s">
        <v>0</v>
      </c>
      <c r="B9" s="2" t="s">
        <v>8</v>
      </c>
      <c r="E9" s="9"/>
      <c r="F9" s="9"/>
    </row>
    <row r="10" spans="1:6" ht="15.75">
      <c r="A10" s="10"/>
      <c r="B10" s="11"/>
      <c r="E10" s="9"/>
      <c r="F10" s="9"/>
    </row>
    <row r="11" spans="1:6" ht="15.75">
      <c r="A11" s="10" t="s">
        <v>0</v>
      </c>
      <c r="B11" s="11" t="s">
        <v>106</v>
      </c>
      <c r="C11" s="5" t="s">
        <v>9</v>
      </c>
      <c r="D11" s="10">
        <v>99</v>
      </c>
      <c r="E11" s="9"/>
      <c r="F11" s="9">
        <f>E11*D11</f>
        <v>0</v>
      </c>
    </row>
    <row r="12" spans="1:6" ht="15.75">
      <c r="A12" s="10"/>
      <c r="B12" s="12"/>
      <c r="C12" s="1"/>
      <c r="D12" s="8"/>
      <c r="E12" s="14"/>
      <c r="F12" s="9"/>
    </row>
    <row r="13" spans="1:6" ht="63">
      <c r="A13" s="10" t="s">
        <v>2</v>
      </c>
      <c r="B13" s="15" t="s">
        <v>107</v>
      </c>
      <c r="C13" s="5" t="s">
        <v>25</v>
      </c>
      <c r="D13" s="10">
        <v>1</v>
      </c>
      <c r="E13" s="9"/>
      <c r="F13" s="9">
        <f>E13*D13</f>
        <v>0</v>
      </c>
    </row>
    <row r="14" spans="1:6" ht="15.75">
      <c r="A14" s="16" t="s">
        <v>108</v>
      </c>
      <c r="B14" s="17" t="s">
        <v>12</v>
      </c>
      <c r="C14" s="18"/>
      <c r="D14" s="16"/>
      <c r="E14" s="19"/>
      <c r="F14" s="20">
        <f>SUM(F11:F13)</f>
        <v>0</v>
      </c>
    </row>
    <row r="15" spans="1:6" ht="15.75">
      <c r="A15" s="10"/>
      <c r="B15" s="2"/>
      <c r="E15" s="9"/>
      <c r="F15" s="13"/>
    </row>
    <row r="16" spans="1:6" ht="15.75">
      <c r="A16" s="8" t="s">
        <v>2</v>
      </c>
      <c r="B16" s="2" t="s">
        <v>11</v>
      </c>
      <c r="E16" s="9"/>
      <c r="F16" s="9"/>
    </row>
    <row r="17" spans="1:6" ht="15.75">
      <c r="A17" s="10"/>
      <c r="B17" s="2"/>
      <c r="E17" s="9"/>
      <c r="F17" s="9"/>
    </row>
    <row r="18" spans="1:6" ht="63">
      <c r="A18" s="10" t="s">
        <v>0</v>
      </c>
      <c r="B18" s="11" t="s">
        <v>109</v>
      </c>
      <c r="E18" s="9"/>
      <c r="F18" s="9"/>
    </row>
    <row r="19" spans="1:6" ht="18">
      <c r="A19" s="10"/>
      <c r="B19" s="11" t="s">
        <v>110</v>
      </c>
      <c r="C19" s="219" t="s">
        <v>111</v>
      </c>
      <c r="D19" s="10">
        <v>35.5</v>
      </c>
      <c r="E19" s="9"/>
      <c r="F19" s="9">
        <f>E19*D19</f>
        <v>0</v>
      </c>
    </row>
    <row r="20" spans="1:6" ht="15.75">
      <c r="A20" s="10"/>
      <c r="B20" s="11"/>
      <c r="E20" s="9"/>
      <c r="F20" s="9"/>
    </row>
    <row r="21" spans="1:6" ht="31.5">
      <c r="A21" s="10" t="s">
        <v>2</v>
      </c>
      <c r="B21" s="11" t="s">
        <v>112</v>
      </c>
      <c r="E21" s="9"/>
      <c r="F21" s="9"/>
    </row>
    <row r="22" spans="1:6" ht="18">
      <c r="A22" s="10"/>
      <c r="B22" s="11" t="s">
        <v>113</v>
      </c>
      <c r="C22" s="219" t="s">
        <v>111</v>
      </c>
      <c r="D22" s="10">
        <v>12</v>
      </c>
      <c r="E22" s="9"/>
      <c r="F22" s="9">
        <f>E22*D22</f>
        <v>0</v>
      </c>
    </row>
    <row r="23" spans="1:6" ht="15.75">
      <c r="A23" s="10"/>
      <c r="B23" s="11"/>
      <c r="E23" s="9"/>
      <c r="F23" s="9"/>
    </row>
    <row r="24" spans="1:6" ht="18">
      <c r="A24" s="10" t="s">
        <v>4</v>
      </c>
      <c r="B24" s="11" t="s">
        <v>114</v>
      </c>
      <c r="C24" s="219" t="s">
        <v>115</v>
      </c>
      <c r="D24" s="10">
        <v>59</v>
      </c>
      <c r="E24" s="9"/>
      <c r="F24" s="9">
        <f>E24*D24</f>
        <v>0</v>
      </c>
    </row>
    <row r="25" spans="1:6" ht="15.75">
      <c r="A25" s="10"/>
      <c r="B25" s="11"/>
      <c r="E25" s="9"/>
      <c r="F25" s="9"/>
    </row>
    <row r="26" spans="1:6" ht="31.5">
      <c r="A26" s="10" t="s">
        <v>6</v>
      </c>
      <c r="B26" s="11" t="s">
        <v>116</v>
      </c>
      <c r="C26" s="219" t="s">
        <v>111</v>
      </c>
      <c r="D26" s="10">
        <v>6.2</v>
      </c>
      <c r="E26" s="9"/>
      <c r="F26" s="9">
        <f>E26*D26</f>
        <v>0</v>
      </c>
    </row>
    <row r="27" spans="1:6" ht="15.75">
      <c r="A27" s="10"/>
      <c r="B27" s="11"/>
      <c r="E27" s="9"/>
      <c r="F27" s="9"/>
    </row>
    <row r="28" spans="1:6" ht="19.5">
      <c r="A28" s="10" t="s">
        <v>16</v>
      </c>
      <c r="B28" t="s">
        <v>117</v>
      </c>
      <c r="C28" s="219" t="s">
        <v>111</v>
      </c>
      <c r="D28" s="10">
        <v>17.8</v>
      </c>
      <c r="E28" s="9"/>
      <c r="F28" s="9">
        <f>E28*D28</f>
        <v>0</v>
      </c>
    </row>
    <row r="29" spans="1:6" ht="15.75">
      <c r="A29" s="10"/>
      <c r="B29" s="11"/>
      <c r="E29" s="9"/>
      <c r="F29" s="9"/>
    </row>
    <row r="30" spans="1:6" ht="19.5">
      <c r="A30" s="10" t="s">
        <v>118</v>
      </c>
      <c r="B30" t="s">
        <v>119</v>
      </c>
      <c r="C30" s="219" t="s">
        <v>111</v>
      </c>
      <c r="D30" s="10">
        <v>10.3</v>
      </c>
      <c r="E30" s="9"/>
      <c r="F30" s="9">
        <f>E30*D30</f>
        <v>0</v>
      </c>
    </row>
    <row r="31" spans="1:6" ht="15.75">
      <c r="A31" s="10"/>
      <c r="B31" s="11"/>
      <c r="E31" s="9"/>
      <c r="F31" s="9"/>
    </row>
    <row r="32" spans="1:6" ht="31.5">
      <c r="A32" s="10" t="s">
        <v>120</v>
      </c>
      <c r="B32" s="11" t="s">
        <v>121</v>
      </c>
      <c r="C32" s="219" t="s">
        <v>111</v>
      </c>
      <c r="D32" s="10">
        <v>17</v>
      </c>
      <c r="E32" s="9"/>
      <c r="F32" s="9">
        <f>E32*D32</f>
        <v>0</v>
      </c>
    </row>
    <row r="33" spans="1:6" ht="15.75">
      <c r="A33" s="10"/>
      <c r="B33" s="11"/>
      <c r="E33" s="9"/>
      <c r="F33" s="9"/>
    </row>
    <row r="34" spans="1:6" ht="31.5">
      <c r="A34" s="10" t="s">
        <v>122</v>
      </c>
      <c r="B34" s="11" t="s">
        <v>123</v>
      </c>
      <c r="C34" s="219" t="s">
        <v>111</v>
      </c>
      <c r="D34" s="10">
        <v>3.4</v>
      </c>
      <c r="E34" s="9"/>
      <c r="F34" s="9">
        <f>E34*D34</f>
        <v>0</v>
      </c>
    </row>
    <row r="35" spans="1:6" ht="15.75">
      <c r="A35" s="10"/>
      <c r="B35" s="11"/>
      <c r="E35" s="9"/>
      <c r="F35" s="9"/>
    </row>
    <row r="36" spans="1:6" ht="15.75">
      <c r="A36" s="10"/>
      <c r="B36" s="11"/>
      <c r="E36" s="9"/>
      <c r="F36" s="9"/>
    </row>
    <row r="37" spans="1:6" ht="31.5">
      <c r="A37" s="10" t="s">
        <v>124</v>
      </c>
      <c r="B37" s="11" t="s">
        <v>125</v>
      </c>
      <c r="C37" s="219" t="s">
        <v>111</v>
      </c>
      <c r="D37" s="10">
        <v>1.2</v>
      </c>
      <c r="E37" s="9"/>
      <c r="F37" s="9">
        <f>E37*D37</f>
        <v>0</v>
      </c>
    </row>
    <row r="38" spans="1:6" ht="15.75">
      <c r="A38" s="16" t="s">
        <v>108</v>
      </c>
      <c r="B38" s="17" t="s">
        <v>13</v>
      </c>
      <c r="C38" s="18"/>
      <c r="D38" s="16"/>
      <c r="E38" s="19"/>
      <c r="F38" s="20">
        <f>SUM(F19:F37)</f>
        <v>0</v>
      </c>
    </row>
    <row r="39" spans="1:6" ht="15.75">
      <c r="A39" s="10"/>
      <c r="B39" s="11"/>
      <c r="E39" s="9"/>
      <c r="F39" s="9"/>
    </row>
    <row r="40" spans="1:6" ht="15.75">
      <c r="A40" s="8" t="s">
        <v>4</v>
      </c>
      <c r="B40" s="2" t="s">
        <v>5</v>
      </c>
      <c r="E40" s="9"/>
      <c r="F40" s="9"/>
    </row>
    <row r="41" ht="15.75">
      <c r="B41" s="6"/>
    </row>
    <row r="42" spans="1:6" ht="63">
      <c r="A42" s="10" t="s">
        <v>0</v>
      </c>
      <c r="B42" s="11" t="s">
        <v>126</v>
      </c>
      <c r="C42" s="5" t="s">
        <v>9</v>
      </c>
      <c r="D42" s="10">
        <v>99</v>
      </c>
      <c r="E42" s="9"/>
      <c r="F42" s="9">
        <f>E42*D42</f>
        <v>0</v>
      </c>
    </row>
    <row r="43" spans="1:6" ht="15.75">
      <c r="A43" s="10"/>
      <c r="B43" s="11"/>
      <c r="E43" s="9"/>
      <c r="F43" s="9"/>
    </row>
    <row r="44" spans="1:6" ht="63">
      <c r="A44" s="10" t="s">
        <v>4</v>
      </c>
      <c r="B44" s="11" t="s">
        <v>127</v>
      </c>
      <c r="C44" s="5" t="s">
        <v>25</v>
      </c>
      <c r="D44" s="10">
        <v>1</v>
      </c>
      <c r="E44" s="9"/>
      <c r="F44" s="9">
        <f>E44*D44</f>
        <v>0</v>
      </c>
    </row>
    <row r="45" spans="1:6" ht="15.75">
      <c r="A45" s="10"/>
      <c r="B45" s="11"/>
      <c r="E45" s="9"/>
      <c r="F45" s="9"/>
    </row>
    <row r="46" spans="1:6" ht="31.5">
      <c r="A46" s="10" t="s">
        <v>6</v>
      </c>
      <c r="B46" s="11" t="s">
        <v>128</v>
      </c>
      <c r="C46" s="5" t="s">
        <v>25</v>
      </c>
      <c r="D46" s="10">
        <v>4</v>
      </c>
      <c r="E46" s="9"/>
      <c r="F46" s="9">
        <f>E46*D46</f>
        <v>0</v>
      </c>
    </row>
    <row r="47" spans="1:6" ht="18">
      <c r="A47" s="10"/>
      <c r="B47" t="s">
        <v>129</v>
      </c>
      <c r="E47" s="9"/>
      <c r="F47" s="9"/>
    </row>
    <row r="48" spans="1:6" ht="26.25" customHeight="1">
      <c r="A48" s="10"/>
      <c r="B48" s="235" t="s">
        <v>130</v>
      </c>
      <c r="E48" s="9"/>
      <c r="F48" s="9"/>
    </row>
    <row r="49" spans="1:6" ht="31.5">
      <c r="A49" s="10"/>
      <c r="B49" s="11" t="s">
        <v>131</v>
      </c>
      <c r="E49" s="9"/>
      <c r="F49" s="9"/>
    </row>
    <row r="50" spans="1:6" ht="18">
      <c r="A50" s="10"/>
      <c r="B50" t="s">
        <v>132</v>
      </c>
      <c r="E50" s="9"/>
      <c r="F50" s="9"/>
    </row>
    <row r="51" spans="1:6" ht="18">
      <c r="A51" s="10"/>
      <c r="B51" t="s">
        <v>133</v>
      </c>
      <c r="E51" s="9"/>
      <c r="F51" s="9"/>
    </row>
    <row r="52" spans="1:6" ht="15.75">
      <c r="A52" s="10"/>
      <c r="B52" s="11" t="s">
        <v>134</v>
      </c>
      <c r="E52" s="9"/>
      <c r="F52" s="9"/>
    </row>
    <row r="53" spans="1:6" ht="31.5">
      <c r="A53" s="10"/>
      <c r="B53" s="11" t="s">
        <v>135</v>
      </c>
      <c r="E53" s="9"/>
      <c r="F53" s="9"/>
    </row>
    <row r="54" spans="1:6" ht="15.75">
      <c r="A54" s="16" t="s">
        <v>108</v>
      </c>
      <c r="B54" s="17" t="s">
        <v>14</v>
      </c>
      <c r="C54" s="18"/>
      <c r="D54" s="16"/>
      <c r="E54" s="19"/>
      <c r="F54" s="20">
        <f>SUM(F42:F53)</f>
        <v>0</v>
      </c>
    </row>
    <row r="55" spans="1:6" ht="15.75">
      <c r="A55" s="10"/>
      <c r="B55" s="2"/>
      <c r="E55" s="9"/>
      <c r="F55" s="13"/>
    </row>
    <row r="56" spans="1:6" ht="15.75">
      <c r="A56" s="10" t="s">
        <v>6</v>
      </c>
      <c r="B56" s="2" t="s">
        <v>7</v>
      </c>
      <c r="E56" s="9"/>
      <c r="F56" s="9"/>
    </row>
    <row r="57" spans="1:6" ht="15.75">
      <c r="A57" s="10"/>
      <c r="B57" s="2"/>
      <c r="E57" s="9"/>
      <c r="F57" s="9"/>
    </row>
    <row r="58" spans="1:6" ht="31.5">
      <c r="A58" s="10" t="s">
        <v>0</v>
      </c>
      <c r="B58" s="11" t="s">
        <v>136</v>
      </c>
      <c r="C58" s="5" t="s">
        <v>9</v>
      </c>
      <c r="D58" s="10">
        <f>D11</f>
        <v>99</v>
      </c>
      <c r="E58" s="9"/>
      <c r="F58" s="9">
        <f>E58*D58</f>
        <v>0</v>
      </c>
    </row>
    <row r="59" spans="1:6" ht="15.75">
      <c r="A59" s="16" t="s">
        <v>108</v>
      </c>
      <c r="B59" s="17" t="s">
        <v>15</v>
      </c>
      <c r="C59" s="18"/>
      <c r="D59" s="16"/>
      <c r="E59" s="19"/>
      <c r="F59" s="20">
        <f>SUM(F58)</f>
        <v>0</v>
      </c>
    </row>
    <row r="60" ht="15.75">
      <c r="B60" s="6"/>
    </row>
    <row r="61" spans="1:6" ht="15.75">
      <c r="A61" s="21" t="s">
        <v>108</v>
      </c>
      <c r="B61" s="22" t="s">
        <v>137</v>
      </c>
      <c r="C61" s="23"/>
      <c r="D61" s="224"/>
      <c r="E61" s="24"/>
      <c r="F61" s="25">
        <f>+F59+F54+F38+F14</f>
        <v>0</v>
      </c>
    </row>
    <row r="64" spans="1:6" ht="22.5">
      <c r="A64" s="1" t="s">
        <v>78</v>
      </c>
      <c r="B64" s="6" t="s">
        <v>138</v>
      </c>
      <c r="C64" s="3" t="s">
        <v>96</v>
      </c>
      <c r="D64" s="222" t="s">
        <v>97</v>
      </c>
      <c r="E64" s="4" t="s">
        <v>98</v>
      </c>
      <c r="F64" s="4" t="s">
        <v>99</v>
      </c>
    </row>
    <row r="66" spans="1:6" ht="15.75">
      <c r="A66" s="10"/>
      <c r="B66" s="11" t="s">
        <v>105</v>
      </c>
      <c r="E66" s="9"/>
      <c r="F66" s="9"/>
    </row>
    <row r="67" spans="1:6" ht="15.75">
      <c r="A67" s="10"/>
      <c r="B67" s="11"/>
      <c r="E67" s="9"/>
      <c r="F67" s="9"/>
    </row>
    <row r="68" spans="1:6" ht="31.5">
      <c r="A68" s="10" t="s">
        <v>0</v>
      </c>
      <c r="B68" s="11" t="s">
        <v>139</v>
      </c>
      <c r="C68" s="9" t="s">
        <v>9</v>
      </c>
      <c r="D68" s="10">
        <v>106</v>
      </c>
      <c r="E68" s="9"/>
      <c r="F68" s="9">
        <f>E68*D68</f>
        <v>0</v>
      </c>
    </row>
    <row r="69" spans="1:6" ht="15.75">
      <c r="A69" s="10"/>
      <c r="B69" s="11"/>
      <c r="C69" s="9"/>
      <c r="E69" s="9"/>
      <c r="F69" s="9"/>
    </row>
    <row r="70" spans="1:6" ht="15.75">
      <c r="A70" s="10" t="s">
        <v>2</v>
      </c>
      <c r="B70" s="11" t="s">
        <v>140</v>
      </c>
      <c r="C70" s="9" t="s">
        <v>9</v>
      </c>
      <c r="D70" s="10">
        <v>100</v>
      </c>
      <c r="E70" s="9"/>
      <c r="F70" s="9">
        <f>E70*D70</f>
        <v>0</v>
      </c>
    </row>
    <row r="71" spans="1:6" ht="15.75">
      <c r="A71" s="10"/>
      <c r="B71" s="11"/>
      <c r="C71" s="9"/>
      <c r="E71" s="9"/>
      <c r="F71" s="9"/>
    </row>
    <row r="72" spans="1:6" ht="15.75">
      <c r="A72" s="10" t="s">
        <v>4</v>
      </c>
      <c r="B72" s="11" t="s">
        <v>141</v>
      </c>
      <c r="C72" s="9" t="s">
        <v>25</v>
      </c>
      <c r="D72" s="10">
        <v>1</v>
      </c>
      <c r="E72" s="9"/>
      <c r="F72" s="9">
        <f>E72*D72</f>
        <v>0</v>
      </c>
    </row>
    <row r="73" spans="1:6" ht="15.75">
      <c r="A73" s="10"/>
      <c r="B73" s="11"/>
      <c r="C73" s="9"/>
      <c r="E73" s="9"/>
      <c r="F73" s="9"/>
    </row>
    <row r="74" spans="1:6" ht="31.5">
      <c r="A74" s="10" t="s">
        <v>6</v>
      </c>
      <c r="B74" s="11" t="s">
        <v>142</v>
      </c>
      <c r="C74" s="9" t="s">
        <v>10</v>
      </c>
      <c r="D74" s="10">
        <v>2</v>
      </c>
      <c r="E74" s="9"/>
      <c r="F74" s="9">
        <f>E74*D74</f>
        <v>0</v>
      </c>
    </row>
    <row r="75" spans="1:6" ht="15.75">
      <c r="A75" s="10"/>
      <c r="B75" s="11"/>
      <c r="C75" s="9"/>
      <c r="E75" s="9"/>
      <c r="F75" s="9"/>
    </row>
    <row r="76" spans="1:6" ht="15.75">
      <c r="A76" s="10" t="s">
        <v>16</v>
      </c>
      <c r="B76" s="11" t="s">
        <v>143</v>
      </c>
      <c r="C76" s="9" t="s">
        <v>9</v>
      </c>
      <c r="D76" s="10">
        <v>103</v>
      </c>
      <c r="E76" s="9"/>
      <c r="F76" s="9">
        <f>E76*D76</f>
        <v>0</v>
      </c>
    </row>
    <row r="77" spans="1:6" ht="15.75">
      <c r="A77" s="10"/>
      <c r="B77" s="11"/>
      <c r="E77" s="9"/>
      <c r="F77" s="9"/>
    </row>
    <row r="78" spans="1:6" ht="15.75">
      <c r="A78" s="10" t="s">
        <v>118</v>
      </c>
      <c r="B78" s="11" t="s">
        <v>144</v>
      </c>
      <c r="C78" s="9" t="s">
        <v>10</v>
      </c>
      <c r="D78" s="10">
        <v>4</v>
      </c>
      <c r="E78" s="9"/>
      <c r="F78" s="9">
        <f>E78*D78</f>
        <v>0</v>
      </c>
    </row>
    <row r="79" spans="1:6" ht="15.75">
      <c r="A79" s="10"/>
      <c r="B79" s="11"/>
      <c r="C79" s="9"/>
      <c r="F79" s="9"/>
    </row>
    <row r="80" spans="1:6" ht="31.5">
      <c r="A80" s="10" t="s">
        <v>120</v>
      </c>
      <c r="B80" s="11" t="s">
        <v>145</v>
      </c>
      <c r="C80" s="9"/>
      <c r="F80" s="9"/>
    </row>
    <row r="81" spans="1:6" ht="31.5">
      <c r="A81" s="10"/>
      <c r="B81" s="11" t="s">
        <v>146</v>
      </c>
      <c r="C81" s="9"/>
      <c r="F81" s="9"/>
    </row>
    <row r="82" spans="1:6" ht="15.75">
      <c r="A82" s="10"/>
      <c r="B82" s="11" t="s">
        <v>147</v>
      </c>
      <c r="C82" s="9"/>
      <c r="F82" s="9"/>
    </row>
    <row r="83" spans="1:6" ht="15.75">
      <c r="A83" s="10"/>
      <c r="B83" s="11" t="s">
        <v>148</v>
      </c>
      <c r="C83" s="9"/>
      <c r="F83" s="9"/>
    </row>
    <row r="84" spans="1:6" ht="15.75">
      <c r="A84" s="10"/>
      <c r="B84" s="11" t="s">
        <v>149</v>
      </c>
      <c r="C84" s="9"/>
      <c r="F84" s="9"/>
    </row>
    <row r="85" spans="1:6" ht="15.75">
      <c r="A85" s="10"/>
      <c r="B85" s="11" t="s">
        <v>150</v>
      </c>
      <c r="C85" s="9"/>
      <c r="F85" s="9"/>
    </row>
    <row r="86" spans="1:6" ht="15.75">
      <c r="A86" s="10"/>
      <c r="B86" s="11" t="s">
        <v>151</v>
      </c>
      <c r="C86" s="9"/>
      <c r="F86" s="9"/>
    </row>
    <row r="87" spans="1:6" ht="15.75">
      <c r="A87" s="10"/>
      <c r="B87" s="11" t="s">
        <v>152</v>
      </c>
      <c r="C87" s="9"/>
      <c r="F87" s="9"/>
    </row>
    <row r="88" spans="1:6" ht="15.75">
      <c r="A88" s="10"/>
      <c r="B88" s="11" t="s">
        <v>153</v>
      </c>
      <c r="C88" s="9"/>
      <c r="F88" s="9"/>
    </row>
    <row r="89" spans="1:6" ht="15.75">
      <c r="A89" s="10"/>
      <c r="B89" s="11" t="s">
        <v>154</v>
      </c>
      <c r="C89" s="9" t="s">
        <v>10</v>
      </c>
      <c r="D89" s="10">
        <v>1</v>
      </c>
      <c r="E89" s="9"/>
      <c r="F89" s="9">
        <f>E89*D89</f>
        <v>0</v>
      </c>
    </row>
    <row r="90" spans="1:6" ht="15.75">
      <c r="A90" s="10"/>
      <c r="B90" s="11"/>
      <c r="C90" s="9"/>
      <c r="E90" s="9"/>
      <c r="F90" s="9"/>
    </row>
    <row r="91" spans="1:6" ht="15.75">
      <c r="A91" s="10" t="s">
        <v>122</v>
      </c>
      <c r="B91" s="11" t="s">
        <v>155</v>
      </c>
      <c r="C91" s="9" t="s">
        <v>10</v>
      </c>
      <c r="D91" s="10">
        <v>1</v>
      </c>
      <c r="E91" s="9"/>
      <c r="F91" s="9">
        <f aca="true" t="shared" si="0" ref="F91:F130">E91*D91</f>
        <v>0</v>
      </c>
    </row>
    <row r="92" ht="15.75">
      <c r="F92" s="9">
        <f t="shared" si="0"/>
        <v>0</v>
      </c>
    </row>
    <row r="93" spans="2:6" ht="32.25">
      <c r="B93" s="212" t="s">
        <v>287</v>
      </c>
      <c r="C93" s="213" t="s">
        <v>10</v>
      </c>
      <c r="D93" s="225">
        <v>1</v>
      </c>
      <c r="F93" s="9">
        <f t="shared" si="0"/>
        <v>0</v>
      </c>
    </row>
    <row r="94" spans="2:6" ht="15.75">
      <c r="B94" s="212" t="s">
        <v>288</v>
      </c>
      <c r="C94" s="213" t="s">
        <v>10</v>
      </c>
      <c r="D94" s="225">
        <v>4</v>
      </c>
      <c r="F94" s="9">
        <f t="shared" si="0"/>
        <v>0</v>
      </c>
    </row>
    <row r="95" spans="2:6" ht="31.5">
      <c r="B95" s="212" t="s">
        <v>289</v>
      </c>
      <c r="C95" s="213" t="s">
        <v>10</v>
      </c>
      <c r="D95" s="225">
        <v>1</v>
      </c>
      <c r="F95" s="9">
        <f t="shared" si="0"/>
        <v>0</v>
      </c>
    </row>
    <row r="96" spans="2:6" ht="15.75">
      <c r="B96" s="212" t="s">
        <v>290</v>
      </c>
      <c r="C96" s="213" t="s">
        <v>10</v>
      </c>
      <c r="D96" s="225">
        <v>1</v>
      </c>
      <c r="F96" s="9">
        <f t="shared" si="0"/>
        <v>0</v>
      </c>
    </row>
    <row r="97" spans="2:6" ht="63">
      <c r="B97" s="212" t="s">
        <v>291</v>
      </c>
      <c r="C97" s="213" t="s">
        <v>10</v>
      </c>
      <c r="D97" s="225">
        <v>1</v>
      </c>
      <c r="F97" s="9">
        <f t="shared" si="0"/>
        <v>0</v>
      </c>
    </row>
    <row r="98" spans="2:6" ht="63">
      <c r="B98" s="212" t="s">
        <v>292</v>
      </c>
      <c r="C98" s="213" t="s">
        <v>10</v>
      </c>
      <c r="D98" s="225">
        <v>1</v>
      </c>
      <c r="F98" s="9">
        <f t="shared" si="0"/>
        <v>0</v>
      </c>
    </row>
    <row r="99" spans="2:6" ht="15.75">
      <c r="B99" s="212" t="s">
        <v>293</v>
      </c>
      <c r="C99" s="213" t="s">
        <v>10</v>
      </c>
      <c r="D99" s="225">
        <v>1</v>
      </c>
      <c r="F99" s="9">
        <f t="shared" si="0"/>
        <v>0</v>
      </c>
    </row>
    <row r="100" spans="2:6" ht="29.25">
      <c r="B100" s="212" t="s">
        <v>294</v>
      </c>
      <c r="C100" s="213" t="s">
        <v>10</v>
      </c>
      <c r="D100" s="225">
        <v>1</v>
      </c>
      <c r="F100" s="9">
        <f t="shared" si="0"/>
        <v>0</v>
      </c>
    </row>
    <row r="101" spans="2:6" ht="29.25">
      <c r="B101" s="216" t="s">
        <v>295</v>
      </c>
      <c r="C101" s="213" t="s">
        <v>10</v>
      </c>
      <c r="D101" s="225">
        <v>6</v>
      </c>
      <c r="F101" s="9">
        <f t="shared" si="0"/>
        <v>0</v>
      </c>
    </row>
    <row r="102" spans="2:6" ht="29.25">
      <c r="B102" s="212" t="s">
        <v>296</v>
      </c>
      <c r="C102" s="213" t="s">
        <v>10</v>
      </c>
      <c r="D102" s="225">
        <v>1</v>
      </c>
      <c r="F102" s="9">
        <f t="shared" si="0"/>
        <v>0</v>
      </c>
    </row>
    <row r="103" spans="2:6" ht="32.25">
      <c r="B103" s="212" t="s">
        <v>297</v>
      </c>
      <c r="C103" s="213" t="s">
        <v>10</v>
      </c>
      <c r="D103" s="225">
        <v>2</v>
      </c>
      <c r="F103" s="9">
        <f t="shared" si="0"/>
        <v>0</v>
      </c>
    </row>
    <row r="104" spans="2:6" ht="15.75">
      <c r="B104" s="236" t="s">
        <v>322</v>
      </c>
      <c r="C104" s="237" t="s">
        <v>10</v>
      </c>
      <c r="D104" s="238">
        <v>2</v>
      </c>
      <c r="E104" s="239"/>
      <c r="F104" s="240">
        <f t="shared" si="0"/>
        <v>0</v>
      </c>
    </row>
    <row r="105" spans="1:6" ht="15.75">
      <c r="A105" s="34"/>
      <c r="B105" s="241" t="s">
        <v>321</v>
      </c>
      <c r="C105" s="242" t="s">
        <v>10</v>
      </c>
      <c r="D105" s="243">
        <v>1</v>
      </c>
      <c r="E105" s="244"/>
      <c r="F105" s="240">
        <f t="shared" si="0"/>
        <v>0</v>
      </c>
    </row>
    <row r="106" spans="1:6" ht="15.75">
      <c r="A106" s="34"/>
      <c r="B106" s="241" t="s">
        <v>326</v>
      </c>
      <c r="C106" s="242" t="s">
        <v>10</v>
      </c>
      <c r="D106" s="243">
        <v>3</v>
      </c>
      <c r="E106" s="244"/>
      <c r="F106" s="240">
        <f t="shared" si="0"/>
        <v>0</v>
      </c>
    </row>
    <row r="107" spans="2:6" ht="31.5">
      <c r="B107" s="245" t="s">
        <v>298</v>
      </c>
      <c r="C107" s="237" t="s">
        <v>10</v>
      </c>
      <c r="D107" s="238">
        <v>6</v>
      </c>
      <c r="E107" s="239"/>
      <c r="F107" s="240">
        <f t="shared" si="0"/>
        <v>0</v>
      </c>
    </row>
    <row r="108" spans="2:6" ht="31.5">
      <c r="B108" s="212" t="s">
        <v>299</v>
      </c>
      <c r="C108" s="213" t="s">
        <v>10</v>
      </c>
      <c r="D108" s="225">
        <v>2</v>
      </c>
      <c r="F108" s="9">
        <f t="shared" si="0"/>
        <v>0</v>
      </c>
    </row>
    <row r="109" spans="2:6" ht="31.5">
      <c r="B109" s="212" t="s">
        <v>300</v>
      </c>
      <c r="C109" s="213" t="s">
        <v>10</v>
      </c>
      <c r="D109" s="225">
        <v>1</v>
      </c>
      <c r="F109" s="9">
        <f t="shared" si="0"/>
        <v>0</v>
      </c>
    </row>
    <row r="110" spans="2:6" ht="15.75">
      <c r="B110" s="212" t="s">
        <v>301</v>
      </c>
      <c r="C110" s="213" t="s">
        <v>10</v>
      </c>
      <c r="D110" s="225">
        <v>1</v>
      </c>
      <c r="F110" s="9">
        <f t="shared" si="0"/>
        <v>0</v>
      </c>
    </row>
    <row r="111" spans="2:6" ht="15.75">
      <c r="B111" s="212" t="s">
        <v>302</v>
      </c>
      <c r="C111" s="213" t="s">
        <v>10</v>
      </c>
      <c r="D111" s="225">
        <v>1</v>
      </c>
      <c r="F111" s="9">
        <f t="shared" si="0"/>
        <v>0</v>
      </c>
    </row>
    <row r="112" spans="2:6" ht="15.75">
      <c r="B112" s="212" t="s">
        <v>303</v>
      </c>
      <c r="C112" s="213" t="s">
        <v>10</v>
      </c>
      <c r="D112" s="225">
        <v>1</v>
      </c>
      <c r="F112" s="9">
        <f t="shared" si="0"/>
        <v>0</v>
      </c>
    </row>
    <row r="113" spans="2:6" ht="15.75">
      <c r="B113" s="212" t="s">
        <v>304</v>
      </c>
      <c r="C113" s="213" t="s">
        <v>10</v>
      </c>
      <c r="D113" s="225">
        <v>1</v>
      </c>
      <c r="F113" s="9">
        <f t="shared" si="0"/>
        <v>0</v>
      </c>
    </row>
    <row r="114" spans="2:6" ht="15.75">
      <c r="B114" s="212" t="s">
        <v>305</v>
      </c>
      <c r="C114" s="213" t="s">
        <v>10</v>
      </c>
      <c r="D114" s="225">
        <v>2</v>
      </c>
      <c r="F114" s="9">
        <f t="shared" si="0"/>
        <v>0</v>
      </c>
    </row>
    <row r="115" spans="2:6" ht="15.75">
      <c r="B115" s="212" t="s">
        <v>306</v>
      </c>
      <c r="C115" s="213" t="s">
        <v>9</v>
      </c>
      <c r="D115" s="225">
        <v>10</v>
      </c>
      <c r="F115" s="9">
        <f t="shared" si="0"/>
        <v>0</v>
      </c>
    </row>
    <row r="116" spans="2:6" ht="15.75">
      <c r="B116" s="212" t="s">
        <v>307</v>
      </c>
      <c r="C116" s="213" t="s">
        <v>25</v>
      </c>
      <c r="D116" s="225">
        <v>1</v>
      </c>
      <c r="F116" s="9">
        <f t="shared" si="0"/>
        <v>0</v>
      </c>
    </row>
    <row r="117" spans="2:6" ht="15.75">
      <c r="B117" s="212" t="s">
        <v>308</v>
      </c>
      <c r="C117" s="213" t="s">
        <v>25</v>
      </c>
      <c r="D117" s="225">
        <v>1</v>
      </c>
      <c r="F117" s="9">
        <f t="shared" si="0"/>
        <v>0</v>
      </c>
    </row>
    <row r="118" spans="2:6" ht="45">
      <c r="B118" s="212" t="s">
        <v>309</v>
      </c>
      <c r="C118" s="213" t="s">
        <v>10</v>
      </c>
      <c r="D118" s="225">
        <v>1</v>
      </c>
      <c r="F118" s="9">
        <f t="shared" si="0"/>
        <v>0</v>
      </c>
    </row>
    <row r="119" spans="2:6" ht="15.75">
      <c r="B119" s="212" t="s">
        <v>310</v>
      </c>
      <c r="C119" s="213" t="s">
        <v>10</v>
      </c>
      <c r="D119" s="225">
        <v>5</v>
      </c>
      <c r="F119" s="9">
        <f t="shared" si="0"/>
        <v>0</v>
      </c>
    </row>
    <row r="120" spans="2:6" ht="15.75">
      <c r="B120" s="212" t="s">
        <v>311</v>
      </c>
      <c r="C120" s="213" t="s">
        <v>10</v>
      </c>
      <c r="D120" s="225">
        <v>17</v>
      </c>
      <c r="F120" s="9">
        <f t="shared" si="0"/>
        <v>0</v>
      </c>
    </row>
    <row r="121" spans="2:6" ht="15.75">
      <c r="B121" s="212" t="s">
        <v>312</v>
      </c>
      <c r="C121" s="213" t="s">
        <v>10</v>
      </c>
      <c r="D121" s="225">
        <v>8</v>
      </c>
      <c r="F121" s="9">
        <f t="shared" si="0"/>
        <v>0</v>
      </c>
    </row>
    <row r="122" spans="2:6" ht="15.75">
      <c r="B122" s="212" t="s">
        <v>313</v>
      </c>
      <c r="C122" s="213" t="s">
        <v>10</v>
      </c>
      <c r="D122" s="225">
        <v>3</v>
      </c>
      <c r="F122" s="9">
        <f t="shared" si="0"/>
        <v>0</v>
      </c>
    </row>
    <row r="123" spans="2:6" ht="28.5">
      <c r="B123" s="212" t="s">
        <v>314</v>
      </c>
      <c r="C123" s="213" t="s">
        <v>10</v>
      </c>
      <c r="D123" s="225">
        <v>2</v>
      </c>
      <c r="F123" s="9">
        <f t="shared" si="0"/>
        <v>0</v>
      </c>
    </row>
    <row r="124" spans="2:6" ht="31.5">
      <c r="B124" s="212" t="s">
        <v>315</v>
      </c>
      <c r="C124" s="213" t="s">
        <v>10</v>
      </c>
      <c r="D124" s="225">
        <v>2</v>
      </c>
      <c r="F124" s="9">
        <f t="shared" si="0"/>
        <v>0</v>
      </c>
    </row>
    <row r="125" spans="2:6" ht="15.75">
      <c r="B125" s="212" t="s">
        <v>316</v>
      </c>
      <c r="C125" s="213" t="s">
        <v>10</v>
      </c>
      <c r="D125" s="225">
        <v>1</v>
      </c>
      <c r="F125" s="9">
        <f t="shared" si="0"/>
        <v>0</v>
      </c>
    </row>
    <row r="126" spans="2:6" ht="15.75">
      <c r="B126" s="212" t="s">
        <v>317</v>
      </c>
      <c r="C126" s="213" t="s">
        <v>10</v>
      </c>
      <c r="D126" s="225">
        <v>1</v>
      </c>
      <c r="F126" s="9">
        <f t="shared" si="0"/>
        <v>0</v>
      </c>
    </row>
    <row r="127" spans="2:6" ht="15.75">
      <c r="B127" s="212" t="s">
        <v>318</v>
      </c>
      <c r="C127" s="213" t="s">
        <v>10</v>
      </c>
      <c r="D127" s="225">
        <v>1</v>
      </c>
      <c r="F127" s="9">
        <f t="shared" si="0"/>
        <v>0</v>
      </c>
    </row>
    <row r="128" spans="2:6" ht="78.75">
      <c r="B128" s="214" t="s">
        <v>319</v>
      </c>
      <c r="C128" s="215" t="s">
        <v>10</v>
      </c>
      <c r="D128" s="226">
        <v>1</v>
      </c>
      <c r="F128" s="9">
        <f t="shared" si="0"/>
        <v>0</v>
      </c>
    </row>
    <row r="129" spans="2:6" ht="15.75">
      <c r="B129" s="33" t="s">
        <v>320</v>
      </c>
      <c r="F129" s="9">
        <f t="shared" si="0"/>
        <v>0</v>
      </c>
    </row>
    <row r="130" spans="1:6" ht="25.5">
      <c r="A130" s="34">
        <v>19</v>
      </c>
      <c r="B130" s="217" t="s">
        <v>286</v>
      </c>
      <c r="C130" s="233" t="s">
        <v>10</v>
      </c>
      <c r="D130" s="227">
        <v>1</v>
      </c>
      <c r="E130" s="61"/>
      <c r="F130" s="9">
        <f t="shared" si="0"/>
        <v>0</v>
      </c>
    </row>
    <row r="131" spans="1:6" ht="15">
      <c r="A131" s="34"/>
      <c r="B131" s="37"/>
      <c r="C131" s="234"/>
      <c r="D131" s="228"/>
      <c r="E131" s="36"/>
      <c r="F131" s="36"/>
    </row>
    <row r="132" spans="1:6" ht="15">
      <c r="A132" s="34"/>
      <c r="B132" s="38"/>
      <c r="C132" s="234"/>
      <c r="D132" s="228"/>
      <c r="E132" s="36"/>
      <c r="F132" s="35"/>
    </row>
    <row r="133" spans="1:6" ht="15.75">
      <c r="A133" s="10"/>
      <c r="B133" s="11"/>
      <c r="E133" s="9"/>
      <c r="F133" s="9"/>
    </row>
    <row r="134" spans="1:6" ht="38.25">
      <c r="A134" s="10">
        <v>20</v>
      </c>
      <c r="B134" s="11" t="s">
        <v>157</v>
      </c>
      <c r="C134" s="26" t="s">
        <v>158</v>
      </c>
      <c r="D134" s="10">
        <v>2</v>
      </c>
      <c r="E134" s="9"/>
      <c r="F134" s="9">
        <f>E134*D134</f>
        <v>0</v>
      </c>
    </row>
    <row r="135" ht="15.75">
      <c r="A135" s="10"/>
    </row>
    <row r="136" spans="1:6" ht="15.75">
      <c r="A136" s="10"/>
      <c r="B136" s="22" t="s">
        <v>159</v>
      </c>
      <c r="C136" s="23"/>
      <c r="D136" s="224"/>
      <c r="E136" s="24"/>
      <c r="F136" s="25">
        <f>SUM(F68:F135)</f>
        <v>0</v>
      </c>
    </row>
    <row r="137" spans="1:6" ht="15.75">
      <c r="A137" s="10"/>
      <c r="B137" s="6"/>
      <c r="E137" s="6"/>
      <c r="F137" s="27"/>
    </row>
    <row r="138" spans="1:6" ht="15.75">
      <c r="A138" s="10"/>
      <c r="B138" s="6"/>
      <c r="E138" s="6"/>
      <c r="F138" s="27"/>
    </row>
    <row r="139" spans="1:6" ht="22.5">
      <c r="A139" s="10">
        <v>21</v>
      </c>
      <c r="B139" s="28" t="s">
        <v>186</v>
      </c>
      <c r="C139" s="3" t="s">
        <v>96</v>
      </c>
      <c r="D139" s="229" t="s">
        <v>97</v>
      </c>
      <c r="E139" s="29" t="s">
        <v>98</v>
      </c>
      <c r="F139" s="29" t="s">
        <v>99</v>
      </c>
    </row>
    <row r="140" spans="1:4" ht="15.75">
      <c r="A140" s="10"/>
      <c r="B140" s="6"/>
      <c r="C140" s="13"/>
      <c r="D140" s="8"/>
    </row>
    <row r="141" spans="1:6" ht="15.75">
      <c r="A141" s="10">
        <v>22</v>
      </c>
      <c r="B141" s="11" t="s">
        <v>160</v>
      </c>
      <c r="E141" s="9"/>
      <c r="F141" s="10"/>
    </row>
    <row r="142" spans="1:6" ht="15.75">
      <c r="A142" s="10"/>
      <c r="B142" s="11"/>
      <c r="E142" s="9"/>
      <c r="F142" s="10"/>
    </row>
    <row r="143" spans="1:6" ht="31.5">
      <c r="A143" s="10">
        <v>23</v>
      </c>
      <c r="B143" s="11" t="s">
        <v>161</v>
      </c>
      <c r="E143" s="9"/>
      <c r="F143" s="10"/>
    </row>
    <row r="144" spans="1:6" ht="15.75">
      <c r="A144" s="10"/>
      <c r="B144" s="11" t="s">
        <v>162</v>
      </c>
      <c r="E144" s="9"/>
      <c r="F144" s="10"/>
    </row>
    <row r="145" spans="1:6" ht="15.75">
      <c r="A145" s="10"/>
      <c r="B145" s="11" t="s">
        <v>163</v>
      </c>
      <c r="C145" s="9" t="s">
        <v>10</v>
      </c>
      <c r="D145" s="10">
        <v>1</v>
      </c>
      <c r="F145" s="218"/>
    </row>
    <row r="146" spans="1:6" ht="15.75">
      <c r="A146" s="10"/>
      <c r="B146" s="11" t="s">
        <v>164</v>
      </c>
      <c r="C146" s="9" t="s">
        <v>10</v>
      </c>
      <c r="D146" s="10">
        <v>1</v>
      </c>
      <c r="F146" s="218"/>
    </row>
    <row r="147" spans="1:6" ht="15.75">
      <c r="A147" s="10"/>
      <c r="B147" s="11" t="s">
        <v>165</v>
      </c>
      <c r="C147" s="9" t="s">
        <v>10</v>
      </c>
      <c r="D147" s="10">
        <v>4</v>
      </c>
      <c r="F147" s="218"/>
    </row>
    <row r="148" spans="1:6" ht="15.75">
      <c r="A148" s="10"/>
      <c r="B148" s="11" t="s">
        <v>166</v>
      </c>
      <c r="C148" s="9" t="s">
        <v>10</v>
      </c>
      <c r="D148" s="10">
        <v>1</v>
      </c>
      <c r="F148" s="218"/>
    </row>
    <row r="149" spans="2:6" ht="15.75">
      <c r="B149" s="11" t="s">
        <v>167</v>
      </c>
      <c r="C149" s="9" t="s">
        <v>10</v>
      </c>
      <c r="D149" s="10">
        <v>2</v>
      </c>
      <c r="F149" s="218"/>
    </row>
    <row r="150" spans="1:6" ht="15.75">
      <c r="A150" s="276"/>
      <c r="B150" s="11" t="s">
        <v>168</v>
      </c>
      <c r="C150" s="9" t="s">
        <v>10</v>
      </c>
      <c r="D150" s="10">
        <v>3</v>
      </c>
      <c r="F150" s="218"/>
    </row>
    <row r="151" spans="2:6" ht="15.75">
      <c r="B151" s="11" t="s">
        <v>169</v>
      </c>
      <c r="C151" s="9" t="s">
        <v>10</v>
      </c>
      <c r="D151" s="10">
        <v>1</v>
      </c>
      <c r="F151" s="218"/>
    </row>
    <row r="152" spans="2:6" ht="15.75">
      <c r="B152" s="11" t="s">
        <v>170</v>
      </c>
      <c r="C152" s="9" t="s">
        <v>10</v>
      </c>
      <c r="D152" s="10">
        <v>1</v>
      </c>
      <c r="F152" s="218"/>
    </row>
    <row r="153" spans="1:6" ht="15.75">
      <c r="A153" s="1"/>
      <c r="B153" s="11" t="s">
        <v>171</v>
      </c>
      <c r="C153" s="9" t="s">
        <v>10</v>
      </c>
      <c r="D153" s="10">
        <v>1</v>
      </c>
      <c r="F153" s="218"/>
    </row>
    <row r="154" spans="2:6" ht="31.5">
      <c r="B154" s="11" t="s">
        <v>327</v>
      </c>
      <c r="C154" s="9"/>
      <c r="F154" s="10"/>
    </row>
    <row r="155" spans="1:6" ht="15.75">
      <c r="A155" s="10"/>
      <c r="B155" s="11" t="s">
        <v>172</v>
      </c>
      <c r="C155" s="9" t="s">
        <v>173</v>
      </c>
      <c r="D155" s="10">
        <v>1</v>
      </c>
      <c r="E155" s="9"/>
      <c r="F155" s="9">
        <f>E155*D155</f>
        <v>0</v>
      </c>
    </row>
    <row r="156" spans="1:6" ht="15.75">
      <c r="A156" s="10"/>
      <c r="B156" s="11"/>
      <c r="C156" s="220"/>
      <c r="D156" s="230"/>
      <c r="E156" s="9"/>
      <c r="F156" s="9"/>
    </row>
    <row r="157" spans="1:6" ht="15.75">
      <c r="A157" s="10">
        <v>24</v>
      </c>
      <c r="B157" s="11" t="s">
        <v>174</v>
      </c>
      <c r="C157" s="9" t="s">
        <v>173</v>
      </c>
      <c r="D157" s="10">
        <v>1</v>
      </c>
      <c r="E157" s="9"/>
      <c r="F157" s="9">
        <f>E157*D157</f>
        <v>0</v>
      </c>
    </row>
    <row r="158" spans="1:6" ht="15.75">
      <c r="A158" s="10"/>
      <c r="B158" s="11"/>
      <c r="C158" s="9"/>
      <c r="E158" s="9"/>
      <c r="F158" s="9"/>
    </row>
    <row r="159" spans="1:6" ht="18">
      <c r="A159" s="10">
        <v>25</v>
      </c>
      <c r="B159" t="s">
        <v>175</v>
      </c>
      <c r="C159" s="9" t="s">
        <v>9</v>
      </c>
      <c r="D159" s="10">
        <v>6</v>
      </c>
      <c r="E159" s="9"/>
      <c r="F159" s="9">
        <f>E159*D159</f>
        <v>0</v>
      </c>
    </row>
    <row r="160" spans="1:6" ht="15.75">
      <c r="A160" s="10"/>
      <c r="B160" s="11"/>
      <c r="C160" s="9"/>
      <c r="E160" s="9"/>
      <c r="F160" s="9"/>
    </row>
    <row r="161" spans="1:6" ht="18">
      <c r="A161" s="10">
        <v>26</v>
      </c>
      <c r="B161" t="s">
        <v>176</v>
      </c>
      <c r="C161" s="9" t="s">
        <v>9</v>
      </c>
      <c r="D161" s="10">
        <v>4</v>
      </c>
      <c r="E161" s="9"/>
      <c r="F161" s="9">
        <f>E161*D161</f>
        <v>0</v>
      </c>
    </row>
    <row r="162" spans="1:6" ht="15.75">
      <c r="A162" s="10"/>
      <c r="B162" s="11"/>
      <c r="C162" s="9"/>
      <c r="E162" s="9"/>
      <c r="F162" s="9"/>
    </row>
    <row r="163" spans="1:6" ht="18">
      <c r="A163" s="10">
        <v>27</v>
      </c>
      <c r="B163" t="s">
        <v>177</v>
      </c>
      <c r="C163" s="9" t="s">
        <v>9</v>
      </c>
      <c r="D163" s="10">
        <v>25</v>
      </c>
      <c r="E163" s="9"/>
      <c r="F163" s="9">
        <f>E163*D163</f>
        <v>0</v>
      </c>
    </row>
    <row r="164" spans="1:6" ht="15.75">
      <c r="A164" s="10"/>
      <c r="B164" s="11"/>
      <c r="C164" s="9"/>
      <c r="E164" s="9"/>
      <c r="F164" s="9"/>
    </row>
    <row r="165" spans="1:6" ht="15.75">
      <c r="A165" s="10">
        <v>28</v>
      </c>
      <c r="B165" s="11" t="s">
        <v>178</v>
      </c>
      <c r="C165" s="9" t="s">
        <v>10</v>
      </c>
      <c r="D165" s="10">
        <v>1</v>
      </c>
      <c r="E165" s="9"/>
      <c r="F165" s="9">
        <f>E165*D165</f>
        <v>0</v>
      </c>
    </row>
    <row r="166" spans="1:6" ht="15.75">
      <c r="A166" s="10"/>
      <c r="B166" s="11"/>
      <c r="C166" s="9"/>
      <c r="E166" s="9"/>
      <c r="F166" s="9"/>
    </row>
    <row r="167" spans="1:6" ht="15.75">
      <c r="A167" s="10">
        <v>29</v>
      </c>
      <c r="B167" s="11" t="s">
        <v>179</v>
      </c>
      <c r="C167" s="9" t="s">
        <v>9</v>
      </c>
      <c r="D167" s="10">
        <v>14</v>
      </c>
      <c r="E167" s="9"/>
      <c r="F167" s="9">
        <f>E167*D167</f>
        <v>0</v>
      </c>
    </row>
    <row r="168" spans="1:6" ht="15.75">
      <c r="A168" s="10"/>
      <c r="B168" s="11"/>
      <c r="C168" s="9"/>
      <c r="E168" s="9"/>
      <c r="F168" s="9"/>
    </row>
    <row r="169" spans="1:6" ht="15.75">
      <c r="A169" s="10">
        <v>30</v>
      </c>
      <c r="B169" s="11" t="s">
        <v>180</v>
      </c>
      <c r="C169" s="9" t="s">
        <v>9</v>
      </c>
      <c r="D169" s="10">
        <v>12</v>
      </c>
      <c r="E169" s="9"/>
      <c r="F169" s="9">
        <f>E169*D169</f>
        <v>0</v>
      </c>
    </row>
    <row r="170" spans="1:6" ht="15.75">
      <c r="A170" s="10"/>
      <c r="B170" s="11"/>
      <c r="C170" s="9"/>
      <c r="E170" s="9"/>
      <c r="F170" s="9"/>
    </row>
    <row r="171" spans="1:6" ht="15.75">
      <c r="A171" s="10">
        <v>31</v>
      </c>
      <c r="B171" s="11" t="s">
        <v>181</v>
      </c>
      <c r="C171" s="9" t="s">
        <v>9</v>
      </c>
      <c r="D171" s="10">
        <v>8</v>
      </c>
      <c r="E171" s="9"/>
      <c r="F171" s="9">
        <f>E171*D171</f>
        <v>0</v>
      </c>
    </row>
    <row r="172" spans="1:6" ht="15.75">
      <c r="A172" s="10"/>
      <c r="B172" s="11"/>
      <c r="C172" s="9"/>
      <c r="E172" s="9"/>
      <c r="F172" s="9"/>
    </row>
    <row r="173" spans="1:6" ht="15.75">
      <c r="A173" s="10">
        <v>32</v>
      </c>
      <c r="B173" s="11" t="s">
        <v>182</v>
      </c>
      <c r="C173" s="9" t="s">
        <v>10</v>
      </c>
      <c r="D173" s="10">
        <v>6</v>
      </c>
      <c r="E173" s="9"/>
      <c r="F173" s="9">
        <f>E173*D173</f>
        <v>0</v>
      </c>
    </row>
    <row r="174" spans="1:6" ht="15.75">
      <c r="A174" s="10"/>
      <c r="B174" s="11"/>
      <c r="E174" s="9"/>
      <c r="F174" s="9"/>
    </row>
    <row r="175" spans="1:6" ht="15.75">
      <c r="A175" s="10">
        <v>33</v>
      </c>
      <c r="B175" s="11" t="s">
        <v>183</v>
      </c>
      <c r="C175" s="9" t="s">
        <v>156</v>
      </c>
      <c r="D175" s="231">
        <v>0.05</v>
      </c>
      <c r="E175" s="9"/>
      <c r="F175" s="9">
        <f>E175*D175</f>
        <v>0</v>
      </c>
    </row>
    <row r="176" spans="1:6" ht="15.75">
      <c r="A176" s="10"/>
      <c r="B176" s="11"/>
      <c r="C176" s="9"/>
      <c r="E176" s="9"/>
      <c r="F176" s="9"/>
    </row>
    <row r="177" spans="1:6" ht="15.75">
      <c r="A177" s="10">
        <v>34</v>
      </c>
      <c r="B177" s="11" t="s">
        <v>184</v>
      </c>
      <c r="C177" s="9" t="s">
        <v>25</v>
      </c>
      <c r="D177" s="10">
        <v>1</v>
      </c>
      <c r="E177" s="9"/>
      <c r="F177" s="9">
        <f>E177*D177</f>
        <v>0</v>
      </c>
    </row>
    <row r="178" spans="1:6" ht="15.75">
      <c r="A178" s="10"/>
      <c r="B178" s="11"/>
      <c r="C178" s="9"/>
      <c r="E178" s="9"/>
      <c r="F178" s="9"/>
    </row>
    <row r="179" spans="1:6" ht="15.75">
      <c r="A179" s="10">
        <v>35</v>
      </c>
      <c r="B179" s="11" t="s">
        <v>185</v>
      </c>
      <c r="C179" s="9" t="s">
        <v>25</v>
      </c>
      <c r="D179" s="10">
        <v>1</v>
      </c>
      <c r="E179" s="9"/>
      <c r="F179" s="9">
        <f>E179*D179</f>
        <v>0</v>
      </c>
    </row>
    <row r="180" spans="1:6" ht="15.75">
      <c r="A180" s="10"/>
      <c r="B180" s="11"/>
      <c r="C180" s="9"/>
      <c r="D180" s="10"/>
      <c r="E180" s="9"/>
      <c r="F180" s="9"/>
    </row>
    <row r="181" spans="1:6" ht="33.75" customHeight="1">
      <c r="A181" s="10">
        <v>36</v>
      </c>
      <c r="B181" s="246" t="s">
        <v>323</v>
      </c>
      <c r="C181" s="9" t="s">
        <v>9</v>
      </c>
      <c r="D181" s="10">
        <v>99</v>
      </c>
      <c r="E181" s="9"/>
      <c r="F181" s="9">
        <f>E181*D181</f>
        <v>0</v>
      </c>
    </row>
    <row r="182" spans="1:6" ht="15.75">
      <c r="A182" s="10"/>
      <c r="B182" s="11"/>
      <c r="C182" s="9"/>
      <c r="D182" s="10"/>
      <c r="E182" s="9"/>
      <c r="F182" s="9"/>
    </row>
    <row r="183" spans="1:6" ht="15.75">
      <c r="A183" s="10"/>
      <c r="B183" s="11"/>
      <c r="C183" s="9"/>
      <c r="E183" s="9"/>
      <c r="F183" s="9"/>
    </row>
    <row r="184" spans="1:6" ht="15.75">
      <c r="A184" s="10"/>
      <c r="B184" s="22" t="s">
        <v>187</v>
      </c>
      <c r="C184" s="23"/>
      <c r="D184" s="224"/>
      <c r="E184" s="24"/>
      <c r="F184" s="25">
        <f>SUM(F155:F183)</f>
        <v>0</v>
      </c>
    </row>
    <row r="185" ht="15.75">
      <c r="A185" s="10"/>
    </row>
    <row r="186" ht="16.5" thickBot="1">
      <c r="A186" s="10"/>
    </row>
    <row r="187" spans="1:6" ht="16.5" thickBot="1">
      <c r="A187" s="10"/>
      <c r="B187" s="30" t="s">
        <v>188</v>
      </c>
      <c r="C187" s="221"/>
      <c r="D187" s="232"/>
      <c r="E187" s="31"/>
      <c r="F187" s="32">
        <f>F184+F136+F61</f>
        <v>0</v>
      </c>
    </row>
    <row r="188" ht="15.75">
      <c r="A188" s="10"/>
    </row>
    <row r="189" ht="15.75">
      <c r="A189" s="10"/>
    </row>
    <row r="190" ht="15.75">
      <c r="A190" s="10"/>
    </row>
    <row r="191" ht="15.75">
      <c r="A191" s="10"/>
    </row>
    <row r="192" ht="15.75">
      <c r="A192" s="10"/>
    </row>
    <row r="193" ht="15.75">
      <c r="A193" s="10"/>
    </row>
    <row r="194" ht="15.75">
      <c r="A194" s="10"/>
    </row>
    <row r="195" ht="15.75">
      <c r="A195" s="10"/>
    </row>
    <row r="196" ht="15.75">
      <c r="A196" s="10"/>
    </row>
    <row r="197" ht="15.75">
      <c r="A197" s="10"/>
    </row>
    <row r="198" ht="15.75">
      <c r="A198" s="275"/>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49"/>
  <sheetViews>
    <sheetView zoomScalePageLayoutView="0" workbookViewId="0" topLeftCell="A136">
      <selection activeCell="C142" sqref="C142"/>
    </sheetView>
  </sheetViews>
  <sheetFormatPr defaultColWidth="9.00390625" defaultRowHeight="12.75"/>
  <cols>
    <col min="1" max="2" width="9.125" style="39" customWidth="1"/>
    <col min="3" max="3" width="36.875" style="57" customWidth="1"/>
    <col min="4" max="6" width="9.125" style="39" customWidth="1"/>
    <col min="7" max="7" width="20.00390625" style="39" customWidth="1"/>
    <col min="8" max="16384" width="9.125" style="39" customWidth="1"/>
  </cols>
  <sheetData>
    <row r="1" spans="2:7" ht="17.25">
      <c r="B1" s="254"/>
      <c r="C1" s="254"/>
      <c r="D1" s="254"/>
      <c r="E1" s="254"/>
      <c r="F1" s="254"/>
      <c r="G1" s="254"/>
    </row>
    <row r="2" spans="2:7" ht="17.25">
      <c r="B2" s="253" t="s">
        <v>229</v>
      </c>
      <c r="C2" s="253"/>
      <c r="D2" s="253"/>
      <c r="E2" s="253"/>
      <c r="F2" s="253"/>
      <c r="G2" s="253"/>
    </row>
    <row r="3" spans="2:7" ht="17.25">
      <c r="B3" s="253" t="s">
        <v>18</v>
      </c>
      <c r="C3" s="253"/>
      <c r="D3" s="253"/>
      <c r="E3" s="253"/>
      <c r="F3" s="253"/>
      <c r="G3" s="253"/>
    </row>
    <row r="4" spans="2:7" ht="13.5" thickBot="1">
      <c r="B4" s="264"/>
      <c r="C4" s="264"/>
      <c r="D4" s="264"/>
      <c r="E4" s="264"/>
      <c r="F4" s="264"/>
      <c r="G4" s="264"/>
    </row>
    <row r="5" spans="2:7" ht="15.75">
      <c r="B5" s="40" t="s">
        <v>0</v>
      </c>
      <c r="C5" s="41" t="s">
        <v>1</v>
      </c>
      <c r="D5" s="268"/>
      <c r="E5" s="268"/>
      <c r="F5" s="268"/>
      <c r="G5" s="42">
        <f>+G20</f>
        <v>0</v>
      </c>
    </row>
    <row r="6" spans="2:7" ht="15.75">
      <c r="B6" s="43" t="s">
        <v>2</v>
      </c>
      <c r="C6" s="44" t="s">
        <v>36</v>
      </c>
      <c r="D6" s="265"/>
      <c r="E6" s="265"/>
      <c r="F6" s="265"/>
      <c r="G6" s="45">
        <f>G40</f>
        <v>0</v>
      </c>
    </row>
    <row r="7" spans="1:7" ht="15.75">
      <c r="A7" s="46"/>
      <c r="B7" s="43" t="s">
        <v>4</v>
      </c>
      <c r="C7" s="44" t="s">
        <v>3</v>
      </c>
      <c r="D7" s="265"/>
      <c r="E7" s="265"/>
      <c r="F7" s="265"/>
      <c r="G7" s="45">
        <f>+G85</f>
        <v>0</v>
      </c>
    </row>
    <row r="8" spans="1:7" ht="15.75">
      <c r="A8" s="46"/>
      <c r="B8" s="43" t="s">
        <v>6</v>
      </c>
      <c r="C8" s="44" t="s">
        <v>5</v>
      </c>
      <c r="D8" s="265"/>
      <c r="E8" s="265"/>
      <c r="F8" s="265"/>
      <c r="G8" s="45">
        <f>+G125</f>
        <v>0</v>
      </c>
    </row>
    <row r="9" spans="1:7" ht="16.5" thickBot="1">
      <c r="A9" s="46"/>
      <c r="B9" s="47" t="s">
        <v>16</v>
      </c>
      <c r="C9" s="48" t="s">
        <v>7</v>
      </c>
      <c r="D9" s="266"/>
      <c r="E9" s="266"/>
      <c r="F9" s="266"/>
      <c r="G9" s="49">
        <f>+G148</f>
        <v>0</v>
      </c>
    </row>
    <row r="10" spans="1:7" ht="17.25" thickBot="1" thickTop="1">
      <c r="A10" s="46"/>
      <c r="B10" s="50"/>
      <c r="C10" s="51" t="s">
        <v>22</v>
      </c>
      <c r="D10" s="267"/>
      <c r="E10" s="267"/>
      <c r="F10" s="267"/>
      <c r="G10" s="52">
        <f>SUM(G5:G9)</f>
        <v>0</v>
      </c>
    </row>
    <row r="11" spans="1:7" ht="12.75">
      <c r="A11" s="46"/>
      <c r="B11" s="53" t="s">
        <v>0</v>
      </c>
      <c r="C11" s="54" t="s">
        <v>8</v>
      </c>
      <c r="E11" s="55"/>
      <c r="F11" s="55"/>
      <c r="G11" s="55"/>
    </row>
    <row r="12" ht="15">
      <c r="B12" s="56"/>
    </row>
    <row r="13" spans="1:7" ht="30">
      <c r="A13" s="46"/>
      <c r="B13" s="56">
        <v>1</v>
      </c>
      <c r="C13" s="58" t="s">
        <v>23</v>
      </c>
      <c r="D13" s="59" t="s">
        <v>9</v>
      </c>
      <c r="E13" s="60">
        <v>195</v>
      </c>
      <c r="F13" s="61"/>
      <c r="G13" s="60">
        <f>+E13*F13</f>
        <v>0</v>
      </c>
    </row>
    <row r="14" spans="1:7" ht="15">
      <c r="A14" s="46"/>
      <c r="B14" s="56"/>
      <c r="C14" s="62"/>
      <c r="E14" s="55"/>
      <c r="F14" s="63"/>
      <c r="G14" s="55"/>
    </row>
    <row r="15" spans="1:7" ht="45">
      <c r="A15" s="46"/>
      <c r="B15" s="56">
        <v>2</v>
      </c>
      <c r="C15" s="58" t="s">
        <v>17</v>
      </c>
      <c r="D15" s="59" t="s">
        <v>10</v>
      </c>
      <c r="E15" s="60">
        <v>10</v>
      </c>
      <c r="F15" s="61"/>
      <c r="G15" s="60">
        <f>+E15*F15</f>
        <v>0</v>
      </c>
    </row>
    <row r="16" spans="1:7" ht="15">
      <c r="A16" s="46"/>
      <c r="B16" s="56"/>
      <c r="C16" s="58"/>
      <c r="D16" s="59"/>
      <c r="E16" s="60"/>
      <c r="F16" s="61"/>
      <c r="G16" s="60"/>
    </row>
    <row r="17" spans="1:7" ht="210">
      <c r="A17" s="46"/>
      <c r="B17" s="56">
        <v>3</v>
      </c>
      <c r="C17" s="58" t="s">
        <v>230</v>
      </c>
      <c r="D17" s="59" t="s">
        <v>25</v>
      </c>
      <c r="E17" s="60">
        <v>0</v>
      </c>
      <c r="F17" s="61"/>
      <c r="G17" s="60">
        <f>+E17*F17</f>
        <v>0</v>
      </c>
    </row>
    <row r="18" spans="1:7" ht="15">
      <c r="A18" s="46"/>
      <c r="B18" s="56"/>
      <c r="C18" s="58"/>
      <c r="D18" s="59"/>
      <c r="E18" s="60"/>
      <c r="F18" s="61"/>
      <c r="G18" s="60"/>
    </row>
    <row r="19" spans="1:7" ht="15">
      <c r="A19" s="46"/>
      <c r="B19" s="56"/>
      <c r="E19" s="55"/>
      <c r="F19" s="63"/>
      <c r="G19" s="55"/>
    </row>
    <row r="20" spans="1:7" ht="15">
      <c r="A20" s="46"/>
      <c r="B20" s="56"/>
      <c r="C20" s="64" t="s">
        <v>12</v>
      </c>
      <c r="D20" s="65"/>
      <c r="E20" s="66"/>
      <c r="F20" s="66"/>
      <c r="G20" s="67">
        <f>SUM(G13:G19)</f>
        <v>0</v>
      </c>
    </row>
    <row r="21" spans="1:7" ht="15">
      <c r="A21" s="46"/>
      <c r="B21" s="68"/>
      <c r="C21" s="69"/>
      <c r="D21" s="70"/>
      <c r="E21" s="71"/>
      <c r="F21" s="71"/>
      <c r="G21" s="72"/>
    </row>
    <row r="22" spans="1:7" ht="15">
      <c r="A22" s="46"/>
      <c r="B22" s="53" t="s">
        <v>2</v>
      </c>
      <c r="C22" s="69" t="s">
        <v>36</v>
      </c>
      <c r="D22" s="70"/>
      <c r="E22" s="71"/>
      <c r="F22" s="71"/>
      <c r="G22" s="72"/>
    </row>
    <row r="23" spans="1:7" ht="15">
      <c r="A23" s="46"/>
      <c r="B23" s="56"/>
      <c r="C23" s="69"/>
      <c r="D23" s="70"/>
      <c r="E23" s="71"/>
      <c r="F23" s="71"/>
      <c r="G23" s="72"/>
    </row>
    <row r="24" spans="1:7" ht="30">
      <c r="A24" s="46"/>
      <c r="B24" s="56">
        <v>1</v>
      </c>
      <c r="C24" s="58" t="s">
        <v>37</v>
      </c>
      <c r="D24" s="70" t="s">
        <v>9</v>
      </c>
      <c r="E24" s="71">
        <v>5</v>
      </c>
      <c r="F24" s="61"/>
      <c r="G24" s="60">
        <f>F24*E24</f>
        <v>0</v>
      </c>
    </row>
    <row r="25" spans="1:7" ht="15">
      <c r="A25" s="46"/>
      <c r="B25" s="56"/>
      <c r="C25" s="58"/>
      <c r="D25" s="70"/>
      <c r="E25" s="71"/>
      <c r="F25" s="61"/>
      <c r="G25" s="60"/>
    </row>
    <row r="26" spans="1:7" ht="105">
      <c r="A26" s="46"/>
      <c r="B26" s="56">
        <v>2</v>
      </c>
      <c r="C26" s="58" t="s">
        <v>38</v>
      </c>
      <c r="D26" s="39" t="s">
        <v>266</v>
      </c>
      <c r="E26" s="71">
        <v>10</v>
      </c>
      <c r="F26" s="61"/>
      <c r="G26" s="60">
        <f>F26*E26</f>
        <v>0</v>
      </c>
    </row>
    <row r="27" spans="1:7" ht="15">
      <c r="A27" s="46"/>
      <c r="B27" s="56"/>
      <c r="C27" s="58"/>
      <c r="D27" s="59"/>
      <c r="E27" s="71"/>
      <c r="F27" s="61"/>
      <c r="G27" s="60"/>
    </row>
    <row r="28" spans="1:7" ht="60">
      <c r="A28" s="46"/>
      <c r="B28" s="56">
        <v>3</v>
      </c>
      <c r="C28" s="58" t="s">
        <v>67</v>
      </c>
      <c r="D28" s="39" t="s">
        <v>266</v>
      </c>
      <c r="E28" s="71">
        <v>0</v>
      </c>
      <c r="F28" s="61"/>
      <c r="G28" s="60">
        <f>F28*E28</f>
        <v>0</v>
      </c>
    </row>
    <row r="29" spans="1:7" ht="15">
      <c r="A29" s="46"/>
      <c r="B29" s="56"/>
      <c r="C29" s="58"/>
      <c r="D29" s="59"/>
      <c r="E29" s="71"/>
      <c r="F29" s="61"/>
      <c r="G29" s="60"/>
    </row>
    <row r="30" spans="1:7" ht="30">
      <c r="A30" s="46"/>
      <c r="B30" s="56">
        <v>4</v>
      </c>
      <c r="C30" s="58" t="s">
        <v>231</v>
      </c>
      <c r="D30" s="39" t="s">
        <v>266</v>
      </c>
      <c r="E30" s="73">
        <v>380</v>
      </c>
      <c r="F30" s="61"/>
      <c r="G30" s="60">
        <f>F30*E30</f>
        <v>0</v>
      </c>
    </row>
    <row r="31" spans="1:7" ht="15">
      <c r="A31" s="46"/>
      <c r="B31" s="56"/>
      <c r="C31" s="58"/>
      <c r="D31" s="59"/>
      <c r="E31" s="73"/>
      <c r="F31" s="61"/>
      <c r="G31" s="60"/>
    </row>
    <row r="32" spans="1:7" ht="75">
      <c r="A32" s="46"/>
      <c r="B32" s="56">
        <v>5</v>
      </c>
      <c r="C32" s="74" t="s">
        <v>232</v>
      </c>
      <c r="D32" s="59" t="s">
        <v>10</v>
      </c>
      <c r="E32" s="73">
        <v>45</v>
      </c>
      <c r="F32" s="61"/>
      <c r="G32" s="60">
        <f>F32*E32</f>
        <v>0</v>
      </c>
    </row>
    <row r="33" spans="1:7" ht="15">
      <c r="A33" s="46"/>
      <c r="B33" s="56"/>
      <c r="C33" s="74"/>
      <c r="D33" s="59"/>
      <c r="E33" s="73"/>
      <c r="F33" s="61"/>
      <c r="G33" s="60"/>
    </row>
    <row r="34" spans="1:7" ht="75">
      <c r="A34" s="46"/>
      <c r="B34" s="56">
        <v>6</v>
      </c>
      <c r="C34" s="74" t="s">
        <v>233</v>
      </c>
      <c r="D34" s="59" t="s">
        <v>10</v>
      </c>
      <c r="E34" s="73">
        <v>6</v>
      </c>
      <c r="F34" s="61"/>
      <c r="G34" s="60">
        <f>F34*E34</f>
        <v>0</v>
      </c>
    </row>
    <row r="35" spans="1:7" ht="15">
      <c r="A35" s="46"/>
      <c r="B35" s="56"/>
      <c r="C35" s="74"/>
      <c r="D35" s="59"/>
      <c r="E35" s="73"/>
      <c r="F35" s="61"/>
      <c r="G35" s="60"/>
    </row>
    <row r="36" spans="1:7" ht="75">
      <c r="A36" s="46"/>
      <c r="B36" s="56">
        <v>7</v>
      </c>
      <c r="C36" s="74" t="s">
        <v>234</v>
      </c>
      <c r="D36" s="59" t="s">
        <v>10</v>
      </c>
      <c r="E36" s="73">
        <v>45</v>
      </c>
      <c r="F36" s="61"/>
      <c r="G36" s="60">
        <f>F36*E36</f>
        <v>0</v>
      </c>
    </row>
    <row r="37" spans="1:7" ht="15">
      <c r="A37" s="46"/>
      <c r="B37" s="56"/>
      <c r="C37" s="58"/>
      <c r="D37" s="59"/>
      <c r="E37" s="71"/>
      <c r="F37" s="61"/>
      <c r="G37" s="60"/>
    </row>
    <row r="38" spans="1:7" ht="75">
      <c r="A38" s="46"/>
      <c r="B38" s="56">
        <v>8</v>
      </c>
      <c r="C38" s="74" t="s">
        <v>235</v>
      </c>
      <c r="D38" s="59" t="s">
        <v>10</v>
      </c>
      <c r="E38" s="71">
        <v>6</v>
      </c>
      <c r="F38" s="61"/>
      <c r="G38" s="60">
        <f>F38*E38</f>
        <v>0</v>
      </c>
    </row>
    <row r="39" spans="1:7" ht="15">
      <c r="A39" s="46"/>
      <c r="B39" s="56"/>
      <c r="C39" s="58"/>
      <c r="D39" s="59"/>
      <c r="E39" s="71"/>
      <c r="F39" s="61"/>
      <c r="G39" s="60"/>
    </row>
    <row r="40" spans="1:7" ht="12.75">
      <c r="A40" s="46"/>
      <c r="B40" s="68"/>
      <c r="C40" s="64" t="s">
        <v>39</v>
      </c>
      <c r="D40" s="65"/>
      <c r="E40" s="66"/>
      <c r="F40" s="66"/>
      <c r="G40" s="67">
        <f>SUM(G24:G39)</f>
        <v>0</v>
      </c>
    </row>
    <row r="41" spans="1:7" ht="15">
      <c r="A41" s="46"/>
      <c r="B41" s="68"/>
      <c r="C41" s="69"/>
      <c r="D41" s="75"/>
      <c r="E41" s="71"/>
      <c r="F41" s="71"/>
      <c r="G41" s="60"/>
    </row>
    <row r="42" spans="1:7" ht="15">
      <c r="A42" s="46"/>
      <c r="B42" s="53" t="s">
        <v>4</v>
      </c>
      <c r="C42" s="54" t="s">
        <v>11</v>
      </c>
      <c r="E42" s="55"/>
      <c r="F42" s="55"/>
      <c r="G42" s="60"/>
    </row>
    <row r="43" spans="1:7" ht="15">
      <c r="A43" s="46"/>
      <c r="B43" s="76"/>
      <c r="C43" s="54"/>
      <c r="E43" s="55"/>
      <c r="F43" s="55"/>
      <c r="G43" s="60"/>
    </row>
    <row r="44" spans="1:7" ht="45">
      <c r="A44" s="46"/>
      <c r="B44" s="56">
        <v>1</v>
      </c>
      <c r="C44" s="58" t="s">
        <v>236</v>
      </c>
      <c r="D44" s="39" t="s">
        <v>267</v>
      </c>
      <c r="E44" s="60">
        <v>0</v>
      </c>
      <c r="F44" s="61"/>
      <c r="G44" s="60">
        <f>F44*E44</f>
        <v>0</v>
      </c>
    </row>
    <row r="45" spans="1:7" ht="15">
      <c r="A45" s="46"/>
      <c r="B45" s="56"/>
      <c r="C45" s="58"/>
      <c r="D45" s="59"/>
      <c r="E45" s="60"/>
      <c r="F45" s="61"/>
      <c r="G45" s="60"/>
    </row>
    <row r="46" spans="1:7" ht="60">
      <c r="A46" s="46"/>
      <c r="B46" s="56">
        <v>2</v>
      </c>
      <c r="C46" s="58" t="s">
        <v>237</v>
      </c>
      <c r="D46" s="39" t="s">
        <v>267</v>
      </c>
      <c r="E46" s="60">
        <v>81</v>
      </c>
      <c r="F46" s="61"/>
      <c r="G46" s="60">
        <f>F46*E46</f>
        <v>0</v>
      </c>
    </row>
    <row r="47" spans="2:7" ht="15">
      <c r="B47" s="56"/>
      <c r="D47" s="59"/>
      <c r="G47" s="60"/>
    </row>
    <row r="48" spans="2:7" ht="120">
      <c r="B48" s="56">
        <v>3</v>
      </c>
      <c r="C48" s="58" t="s">
        <v>238</v>
      </c>
      <c r="D48" s="59"/>
      <c r="E48" s="60"/>
      <c r="F48" s="61"/>
      <c r="G48" s="60"/>
    </row>
    <row r="49" spans="2:7" ht="60">
      <c r="B49" s="56"/>
      <c r="C49" s="58" t="s">
        <v>239</v>
      </c>
      <c r="D49" s="59"/>
      <c r="E49" s="60"/>
      <c r="F49" s="61"/>
      <c r="G49" s="60"/>
    </row>
    <row r="50" spans="2:7" ht="17.25">
      <c r="B50" s="56"/>
      <c r="C50" s="58" t="s">
        <v>204</v>
      </c>
      <c r="D50" s="39" t="s">
        <v>267</v>
      </c>
      <c r="E50" s="60">
        <f>70*2.5*0.3</f>
        <v>52.5</v>
      </c>
      <c r="F50" s="61"/>
      <c r="G50" s="60">
        <f>F50*E50</f>
        <v>0</v>
      </c>
    </row>
    <row r="51" spans="2:7" ht="15">
      <c r="B51" s="56"/>
      <c r="C51" s="58"/>
      <c r="D51" s="59"/>
      <c r="E51" s="60"/>
      <c r="F51" s="61"/>
      <c r="G51" s="60"/>
    </row>
    <row r="52" spans="2:7" ht="17.25">
      <c r="B52" s="56"/>
      <c r="C52" s="58" t="s">
        <v>205</v>
      </c>
      <c r="D52" s="39" t="s">
        <v>267</v>
      </c>
      <c r="E52" s="60">
        <f>70*2.5*0.6</f>
        <v>105</v>
      </c>
      <c r="F52" s="61"/>
      <c r="G52" s="60">
        <f>F52*E52</f>
        <v>0</v>
      </c>
    </row>
    <row r="53" spans="2:7" ht="15">
      <c r="B53" s="56"/>
      <c r="C53" s="58"/>
      <c r="D53" s="59"/>
      <c r="E53" s="60"/>
      <c r="F53" s="61"/>
      <c r="G53" s="60"/>
    </row>
    <row r="54" spans="2:7" ht="17.25">
      <c r="B54" s="56"/>
      <c r="C54" s="58" t="s">
        <v>70</v>
      </c>
      <c r="D54" s="39" t="s">
        <v>267</v>
      </c>
      <c r="E54" s="60">
        <f>70*2.5*0.1</f>
        <v>17.5</v>
      </c>
      <c r="F54" s="61"/>
      <c r="G54" s="60">
        <f>F54*E54</f>
        <v>0</v>
      </c>
    </row>
    <row r="55" spans="2:7" ht="15">
      <c r="B55" s="56"/>
      <c r="C55" s="58"/>
      <c r="D55" s="59"/>
      <c r="E55" s="60"/>
      <c r="F55" s="61"/>
      <c r="G55" s="60"/>
    </row>
    <row r="56" spans="2:7" ht="75">
      <c r="B56" s="56">
        <v>4</v>
      </c>
      <c r="C56" s="77" t="s">
        <v>268</v>
      </c>
      <c r="D56" s="39" t="s">
        <v>267</v>
      </c>
      <c r="E56" s="60">
        <f>412</f>
        <v>412</v>
      </c>
      <c r="F56" s="78"/>
      <c r="G56" s="60">
        <f>F56*E56</f>
        <v>0</v>
      </c>
    </row>
    <row r="57" spans="2:7" ht="15">
      <c r="B57" s="56"/>
      <c r="C57" s="58"/>
      <c r="D57" s="59"/>
      <c r="E57" s="60"/>
      <c r="F57" s="78"/>
      <c r="G57" s="60"/>
    </row>
    <row r="58" spans="2:7" ht="30">
      <c r="B58" s="56">
        <v>5</v>
      </c>
      <c r="C58" s="58" t="s">
        <v>24</v>
      </c>
      <c r="D58" s="39" t="s">
        <v>266</v>
      </c>
      <c r="E58" s="60">
        <v>200</v>
      </c>
      <c r="F58" s="61"/>
      <c r="G58" s="60">
        <f>F58*E58</f>
        <v>0</v>
      </c>
    </row>
    <row r="59" spans="2:7" ht="15">
      <c r="B59" s="56"/>
      <c r="C59" s="58"/>
      <c r="D59" s="59"/>
      <c r="E59" s="60"/>
      <c r="F59" s="61"/>
      <c r="G59" s="60"/>
    </row>
    <row r="60" spans="2:7" ht="60">
      <c r="B60" s="56">
        <v>6</v>
      </c>
      <c r="C60" s="58" t="s">
        <v>71</v>
      </c>
      <c r="D60" s="39" t="s">
        <v>267</v>
      </c>
      <c r="E60" s="60">
        <f>242*0.5</f>
        <v>121</v>
      </c>
      <c r="F60" s="61"/>
      <c r="G60" s="60">
        <f>F60*E60</f>
        <v>0</v>
      </c>
    </row>
    <row r="61" spans="2:7" ht="15">
      <c r="B61" s="56"/>
      <c r="C61" s="58"/>
      <c r="D61" s="59"/>
      <c r="E61" s="60"/>
      <c r="F61" s="61"/>
      <c r="G61" s="60"/>
    </row>
    <row r="62" spans="2:7" ht="15">
      <c r="B62" s="56"/>
      <c r="C62" s="58"/>
      <c r="D62" s="59"/>
      <c r="E62" s="60"/>
      <c r="F62" s="61"/>
      <c r="G62" s="60"/>
    </row>
    <row r="63" spans="2:7" ht="15">
      <c r="B63" s="56"/>
      <c r="C63" s="58"/>
      <c r="D63" s="70"/>
      <c r="E63" s="71"/>
      <c r="F63" s="78"/>
      <c r="G63" s="60"/>
    </row>
    <row r="64" spans="2:7" ht="75">
      <c r="B64" s="56">
        <v>7</v>
      </c>
      <c r="C64" s="58" t="s">
        <v>240</v>
      </c>
      <c r="D64" s="39" t="s">
        <v>267</v>
      </c>
      <c r="E64" s="71">
        <v>204</v>
      </c>
      <c r="F64" s="78"/>
      <c r="G64" s="60">
        <f>+E64*F64</f>
        <v>0</v>
      </c>
    </row>
    <row r="65" spans="2:7" ht="15">
      <c r="B65" s="56"/>
      <c r="C65" s="58"/>
      <c r="D65" s="70"/>
      <c r="E65" s="71"/>
      <c r="F65" s="78"/>
      <c r="G65" s="60"/>
    </row>
    <row r="66" spans="2:7" ht="60">
      <c r="B66" s="56">
        <v>8</v>
      </c>
      <c r="C66" s="58" t="s">
        <v>241</v>
      </c>
      <c r="D66" s="39" t="s">
        <v>267</v>
      </c>
      <c r="E66" s="71">
        <v>80</v>
      </c>
      <c r="F66" s="61"/>
      <c r="G66" s="60">
        <f>+E66*F66</f>
        <v>0</v>
      </c>
    </row>
    <row r="67" spans="2:7" ht="15">
      <c r="B67" s="56"/>
      <c r="C67" s="58"/>
      <c r="D67" s="59"/>
      <c r="E67" s="71"/>
      <c r="F67" s="61"/>
      <c r="G67" s="60"/>
    </row>
    <row r="68" spans="2:7" ht="30">
      <c r="B68" s="56">
        <v>9</v>
      </c>
      <c r="C68" s="58" t="s">
        <v>242</v>
      </c>
      <c r="D68" s="39" t="s">
        <v>266</v>
      </c>
      <c r="E68" s="71">
        <v>384</v>
      </c>
      <c r="F68" s="61"/>
      <c r="G68" s="60">
        <f>+E68*F68</f>
        <v>0</v>
      </c>
    </row>
    <row r="69" spans="2:7" ht="15">
      <c r="B69" s="56"/>
      <c r="C69" s="58"/>
      <c r="D69" s="70"/>
      <c r="E69" s="71"/>
      <c r="F69" s="78"/>
      <c r="G69" s="60"/>
    </row>
    <row r="70" spans="2:7" ht="60">
      <c r="B70" s="56">
        <v>10</v>
      </c>
      <c r="C70" s="58" t="s">
        <v>243</v>
      </c>
      <c r="D70" s="39" t="s">
        <v>267</v>
      </c>
      <c r="E70" s="71">
        <v>32</v>
      </c>
      <c r="F70" s="78"/>
      <c r="G70" s="60">
        <f>+E70*F70</f>
        <v>0</v>
      </c>
    </row>
    <row r="71" spans="2:7" ht="15">
      <c r="B71" s="56"/>
      <c r="C71" s="58"/>
      <c r="D71" s="70"/>
      <c r="E71" s="71"/>
      <c r="F71" s="78"/>
      <c r="G71" s="60"/>
    </row>
    <row r="72" spans="2:7" ht="15">
      <c r="B72" s="56"/>
      <c r="C72" s="58"/>
      <c r="D72" s="70"/>
      <c r="E72" s="71"/>
      <c r="F72" s="78"/>
      <c r="G72" s="60"/>
    </row>
    <row r="73" spans="2:7" ht="75">
      <c r="B73" s="56">
        <v>11</v>
      </c>
      <c r="C73" s="58" t="s">
        <v>244</v>
      </c>
      <c r="D73" s="39" t="s">
        <v>267</v>
      </c>
      <c r="E73" s="71">
        <f>1.3*(E56+E66+E70)-1.05*E64</f>
        <v>467</v>
      </c>
      <c r="F73" s="78"/>
      <c r="G73" s="60">
        <f>+E73*F73</f>
        <v>0</v>
      </c>
    </row>
    <row r="74" spans="2:7" ht="15">
      <c r="B74" s="56"/>
      <c r="C74" s="58"/>
      <c r="D74" s="70"/>
      <c r="E74" s="71"/>
      <c r="F74" s="78"/>
      <c r="G74" s="60"/>
    </row>
    <row r="75" spans="2:7" ht="45">
      <c r="B75" s="56">
        <v>12</v>
      </c>
      <c r="C75" s="58" t="s">
        <v>245</v>
      </c>
      <c r="D75" s="39" t="s">
        <v>267</v>
      </c>
      <c r="E75" s="71">
        <f>E44</f>
        <v>0</v>
      </c>
      <c r="F75" s="78"/>
      <c r="G75" s="60">
        <f>+E75*F75</f>
        <v>0</v>
      </c>
    </row>
    <row r="76" spans="2:7" ht="15">
      <c r="B76" s="56"/>
      <c r="C76" s="58"/>
      <c r="D76" s="70"/>
      <c r="E76" s="71"/>
      <c r="F76" s="78"/>
      <c r="G76" s="60"/>
    </row>
    <row r="77" spans="2:7" ht="45">
      <c r="B77" s="56">
        <v>13</v>
      </c>
      <c r="C77" s="58" t="s">
        <v>246</v>
      </c>
      <c r="D77" s="39" t="s">
        <v>267</v>
      </c>
      <c r="E77" s="71">
        <f>E46</f>
        <v>81</v>
      </c>
      <c r="F77" s="78"/>
      <c r="G77" s="60">
        <f>+E77*F77</f>
        <v>0</v>
      </c>
    </row>
    <row r="78" spans="2:7" ht="15">
      <c r="B78" s="56"/>
      <c r="C78" s="58"/>
      <c r="D78" s="70"/>
      <c r="E78" s="71"/>
      <c r="F78" s="78"/>
      <c r="G78" s="60"/>
    </row>
    <row r="79" spans="2:7" ht="45">
      <c r="B79" s="56">
        <v>14</v>
      </c>
      <c r="C79" s="58" t="s">
        <v>247</v>
      </c>
      <c r="D79" s="39" t="s">
        <v>267</v>
      </c>
      <c r="E79" s="71">
        <v>18</v>
      </c>
      <c r="F79" s="78"/>
      <c r="G79" s="60">
        <f>+E79*F79</f>
        <v>0</v>
      </c>
    </row>
    <row r="80" spans="2:7" ht="15">
      <c r="B80" s="56"/>
      <c r="C80" s="58"/>
      <c r="D80" s="70"/>
      <c r="E80" s="71"/>
      <c r="F80" s="78"/>
      <c r="G80" s="60"/>
    </row>
    <row r="81" spans="2:7" ht="86.25">
      <c r="B81" s="56">
        <v>15</v>
      </c>
      <c r="C81" s="77" t="s">
        <v>269</v>
      </c>
      <c r="D81" s="39" t="s">
        <v>266</v>
      </c>
      <c r="E81" s="71">
        <v>207</v>
      </c>
      <c r="F81" s="78"/>
      <c r="G81" s="60">
        <f>+E81*F81</f>
        <v>0</v>
      </c>
    </row>
    <row r="82" spans="2:7" ht="15">
      <c r="B82" s="56"/>
      <c r="C82" s="58"/>
      <c r="D82" s="70"/>
      <c r="E82" s="71"/>
      <c r="F82" s="78"/>
      <c r="G82" s="60"/>
    </row>
    <row r="83" spans="2:7" ht="86.25">
      <c r="B83" s="56">
        <v>16</v>
      </c>
      <c r="C83" s="77" t="s">
        <v>270</v>
      </c>
      <c r="D83" s="39" t="s">
        <v>266</v>
      </c>
      <c r="E83" s="71">
        <v>500</v>
      </c>
      <c r="F83" s="78"/>
      <c r="G83" s="60">
        <f>+E83*F83</f>
        <v>0</v>
      </c>
    </row>
    <row r="84" spans="2:7" ht="15">
      <c r="B84" s="56"/>
      <c r="C84" s="58"/>
      <c r="E84" s="71"/>
      <c r="F84" s="78"/>
      <c r="G84" s="60"/>
    </row>
    <row r="85" spans="3:7" ht="12.75">
      <c r="C85" s="64" t="s">
        <v>13</v>
      </c>
      <c r="D85" s="65"/>
      <c r="E85" s="66"/>
      <c r="F85" s="66"/>
      <c r="G85" s="67">
        <f>SUM(G44:G84)</f>
        <v>0</v>
      </c>
    </row>
    <row r="86" spans="2:7" ht="12.75">
      <c r="B86" s="79"/>
      <c r="C86" s="77"/>
      <c r="E86" s="80"/>
      <c r="F86" s="80"/>
      <c r="G86" s="80"/>
    </row>
    <row r="87" spans="2:3" ht="12.75">
      <c r="B87" s="53" t="s">
        <v>6</v>
      </c>
      <c r="C87" s="54" t="s">
        <v>5</v>
      </c>
    </row>
    <row r="88" spans="2:3" ht="12.75">
      <c r="B88" s="53"/>
      <c r="C88" s="54"/>
    </row>
    <row r="89" spans="2:7" ht="120">
      <c r="B89" s="56">
        <v>1</v>
      </c>
      <c r="C89" s="58" t="s">
        <v>248</v>
      </c>
      <c r="D89" s="59" t="s">
        <v>9</v>
      </c>
      <c r="E89" s="60">
        <v>71</v>
      </c>
      <c r="F89" s="61"/>
      <c r="G89" s="60">
        <f>+E89*F89</f>
        <v>0</v>
      </c>
    </row>
    <row r="90" spans="2:7" ht="15">
      <c r="B90" s="56"/>
      <c r="C90" s="58"/>
      <c r="D90" s="59"/>
      <c r="E90" s="60"/>
      <c r="F90" s="61"/>
      <c r="G90" s="60"/>
    </row>
    <row r="91" spans="2:7" ht="105">
      <c r="B91" s="56">
        <v>2</v>
      </c>
      <c r="C91" s="58" t="s">
        <v>249</v>
      </c>
      <c r="D91" s="59" t="s">
        <v>9</v>
      </c>
      <c r="E91" s="60">
        <v>122.2</v>
      </c>
      <c r="F91" s="61"/>
      <c r="G91" s="60">
        <f>+E91*F91</f>
        <v>0</v>
      </c>
    </row>
    <row r="92" spans="2:7" ht="15">
      <c r="B92" s="56"/>
      <c r="C92" s="58"/>
      <c r="D92" s="59"/>
      <c r="E92" s="60"/>
      <c r="F92" s="61"/>
      <c r="G92" s="60"/>
    </row>
    <row r="93" spans="2:7" ht="15">
      <c r="B93" s="56"/>
      <c r="C93" s="58"/>
      <c r="D93" s="59"/>
      <c r="E93" s="60"/>
      <c r="F93" s="61"/>
      <c r="G93" s="60"/>
    </row>
    <row r="94" spans="2:7" ht="105">
      <c r="B94" s="56">
        <v>4</v>
      </c>
      <c r="C94" s="58" t="s">
        <v>250</v>
      </c>
      <c r="D94" s="59" t="s">
        <v>9</v>
      </c>
      <c r="E94" s="60">
        <v>9.5</v>
      </c>
      <c r="F94" s="61"/>
      <c r="G94" s="60">
        <f>+E94*F94</f>
        <v>0</v>
      </c>
    </row>
    <row r="95" spans="2:7" ht="15">
      <c r="B95" s="56"/>
      <c r="C95" s="58"/>
      <c r="D95" s="59"/>
      <c r="E95" s="60"/>
      <c r="F95" s="61"/>
      <c r="G95" s="60"/>
    </row>
    <row r="96" spans="2:7" ht="150">
      <c r="B96" s="56">
        <v>5</v>
      </c>
      <c r="C96" s="58" t="s">
        <v>251</v>
      </c>
      <c r="D96" s="59"/>
      <c r="E96" s="60"/>
      <c r="F96" s="61"/>
      <c r="G96" s="60"/>
    </row>
    <row r="97" spans="2:7" ht="15">
      <c r="B97" s="56"/>
      <c r="C97" s="74" t="s">
        <v>213</v>
      </c>
      <c r="D97" s="59" t="s">
        <v>10</v>
      </c>
      <c r="E97" s="60">
        <v>3</v>
      </c>
      <c r="F97" s="61"/>
      <c r="G97" s="60">
        <f>+E97*F97</f>
        <v>0</v>
      </c>
    </row>
    <row r="98" spans="2:7" ht="15">
      <c r="B98" s="56"/>
      <c r="C98" s="74" t="s">
        <v>252</v>
      </c>
      <c r="D98" s="59" t="s">
        <v>10</v>
      </c>
      <c r="E98" s="60">
        <v>2</v>
      </c>
      <c r="F98" s="61"/>
      <c r="G98" s="60">
        <f>+E98*F98</f>
        <v>0</v>
      </c>
    </row>
    <row r="99" spans="2:7" ht="15">
      <c r="B99" s="56"/>
      <c r="C99" s="74" t="s">
        <v>62</v>
      </c>
      <c r="D99" s="59" t="s">
        <v>10</v>
      </c>
      <c r="E99" s="60">
        <v>1</v>
      </c>
      <c r="F99" s="61"/>
      <c r="G99" s="60">
        <f>+E99*F99</f>
        <v>0</v>
      </c>
    </row>
    <row r="100" spans="2:7" ht="15">
      <c r="B100" s="56"/>
      <c r="C100" s="74"/>
      <c r="D100" s="59"/>
      <c r="E100" s="60"/>
      <c r="F100" s="61"/>
      <c r="G100" s="60"/>
    </row>
    <row r="101" spans="2:7" ht="225">
      <c r="B101" s="56">
        <v>6</v>
      </c>
      <c r="C101" s="58" t="s">
        <v>253</v>
      </c>
      <c r="D101" s="59" t="s">
        <v>10</v>
      </c>
      <c r="E101" s="60">
        <v>2</v>
      </c>
      <c r="F101" s="61"/>
      <c r="G101" s="60">
        <f>+E101*F101</f>
        <v>0</v>
      </c>
    </row>
    <row r="102" spans="2:7" ht="15">
      <c r="B102" s="56"/>
      <c r="C102" s="74"/>
      <c r="D102" s="59"/>
      <c r="E102" s="60"/>
      <c r="F102" s="61"/>
      <c r="G102" s="60"/>
    </row>
    <row r="103" spans="2:7" ht="195">
      <c r="B103" s="56">
        <v>7</v>
      </c>
      <c r="C103" s="58" t="s">
        <v>254</v>
      </c>
      <c r="D103" s="59" t="s">
        <v>10</v>
      </c>
      <c r="E103" s="60">
        <v>1</v>
      </c>
      <c r="F103" s="61"/>
      <c r="G103" s="60">
        <f>+E103*F103</f>
        <v>0</v>
      </c>
    </row>
    <row r="104" spans="2:7" ht="15">
      <c r="B104" s="56"/>
      <c r="C104" s="74"/>
      <c r="D104" s="59"/>
      <c r="E104" s="60"/>
      <c r="F104" s="61"/>
      <c r="G104" s="60"/>
    </row>
    <row r="105" spans="2:7" ht="90">
      <c r="B105" s="56">
        <v>8</v>
      </c>
      <c r="C105" s="58" t="s">
        <v>255</v>
      </c>
      <c r="D105" s="59" t="s">
        <v>10</v>
      </c>
      <c r="E105" s="60">
        <v>1</v>
      </c>
      <c r="F105" s="61"/>
      <c r="G105" s="60">
        <f>+E105*F105</f>
        <v>0</v>
      </c>
    </row>
    <row r="106" spans="2:7" ht="15">
      <c r="B106" s="56"/>
      <c r="C106" s="74"/>
      <c r="D106" s="59"/>
      <c r="E106" s="60"/>
      <c r="F106" s="61"/>
      <c r="G106" s="60"/>
    </row>
    <row r="107" spans="2:7" ht="135">
      <c r="B107" s="56">
        <v>9</v>
      </c>
      <c r="C107" s="58" t="s">
        <v>256</v>
      </c>
      <c r="D107" s="59" t="s">
        <v>10</v>
      </c>
      <c r="E107" s="60">
        <v>9</v>
      </c>
      <c r="F107" s="61"/>
      <c r="G107" s="60">
        <f>+E107*F107</f>
        <v>0</v>
      </c>
    </row>
    <row r="108" spans="2:7" ht="15">
      <c r="B108" s="56"/>
      <c r="C108" s="58"/>
      <c r="D108" s="59"/>
      <c r="E108" s="60"/>
      <c r="F108" s="61"/>
      <c r="G108" s="60"/>
    </row>
    <row r="109" spans="2:7" ht="105">
      <c r="B109" s="56">
        <v>10</v>
      </c>
      <c r="C109" s="58" t="s">
        <v>257</v>
      </c>
      <c r="D109" s="59" t="s">
        <v>10</v>
      </c>
      <c r="E109" s="60">
        <v>1</v>
      </c>
      <c r="F109" s="61"/>
      <c r="G109" s="60">
        <f>+E109*F109</f>
        <v>0</v>
      </c>
    </row>
    <row r="110" spans="2:7" ht="15">
      <c r="B110" s="56"/>
      <c r="C110" s="58"/>
      <c r="D110" s="59"/>
      <c r="E110" s="60"/>
      <c r="F110" s="61"/>
      <c r="G110" s="60"/>
    </row>
    <row r="111" spans="2:7" ht="105">
      <c r="B111" s="56">
        <v>11</v>
      </c>
      <c r="C111" s="81" t="s">
        <v>258</v>
      </c>
      <c r="D111" s="59" t="s">
        <v>25</v>
      </c>
      <c r="E111" s="60">
        <v>1</v>
      </c>
      <c r="F111" s="61"/>
      <c r="G111" s="60">
        <f>+E111*F111</f>
        <v>0</v>
      </c>
    </row>
    <row r="112" spans="2:7" ht="15">
      <c r="B112" s="56"/>
      <c r="C112" s="74"/>
      <c r="D112" s="59"/>
      <c r="F112" s="63"/>
      <c r="G112" s="60"/>
    </row>
    <row r="113" spans="2:7" ht="240">
      <c r="B113" s="56">
        <v>12</v>
      </c>
      <c r="C113" s="81" t="s">
        <v>259</v>
      </c>
      <c r="D113" s="59" t="s">
        <v>10</v>
      </c>
      <c r="E113" s="55">
        <v>4</v>
      </c>
      <c r="F113" s="63"/>
      <c r="G113" s="60">
        <f>+E113*F113</f>
        <v>0</v>
      </c>
    </row>
    <row r="114" spans="2:7" ht="15">
      <c r="B114" s="56"/>
      <c r="C114" s="74"/>
      <c r="D114" s="59"/>
      <c r="F114" s="63"/>
      <c r="G114" s="60"/>
    </row>
    <row r="115" spans="2:7" ht="30">
      <c r="B115" s="56">
        <v>13</v>
      </c>
      <c r="C115" s="81" t="s">
        <v>260</v>
      </c>
      <c r="D115" s="59" t="s">
        <v>10</v>
      </c>
      <c r="E115" s="55">
        <v>1</v>
      </c>
      <c r="F115" s="63"/>
      <c r="G115" s="60">
        <f>+E115*F115</f>
        <v>0</v>
      </c>
    </row>
    <row r="116" spans="2:7" ht="15">
      <c r="B116" s="56"/>
      <c r="C116" s="81"/>
      <c r="D116" s="59"/>
      <c r="F116" s="63"/>
      <c r="G116" s="60"/>
    </row>
    <row r="117" spans="2:7" ht="45">
      <c r="B117" s="56">
        <v>14</v>
      </c>
      <c r="C117" s="81" t="s">
        <v>261</v>
      </c>
      <c r="D117" s="59" t="s">
        <v>10</v>
      </c>
      <c r="E117" s="55">
        <v>3</v>
      </c>
      <c r="F117" s="63"/>
      <c r="G117" s="60">
        <f>+E117*F117</f>
        <v>0</v>
      </c>
    </row>
    <row r="118" spans="2:7" ht="15">
      <c r="B118" s="56"/>
      <c r="C118" s="81"/>
      <c r="D118" s="59"/>
      <c r="F118" s="63"/>
      <c r="G118" s="60"/>
    </row>
    <row r="119" spans="2:7" ht="75">
      <c r="B119" s="56">
        <v>15</v>
      </c>
      <c r="C119" s="81" t="s">
        <v>262</v>
      </c>
      <c r="D119" s="59" t="s">
        <v>10</v>
      </c>
      <c r="E119" s="55">
        <v>1</v>
      </c>
      <c r="F119" s="63"/>
      <c r="G119" s="60">
        <f>+E119*F119</f>
        <v>0</v>
      </c>
    </row>
    <row r="120" spans="2:7" ht="15">
      <c r="B120" s="56"/>
      <c r="C120" s="81"/>
      <c r="D120" s="59"/>
      <c r="F120" s="63"/>
      <c r="G120" s="60"/>
    </row>
    <row r="121" spans="2:7" ht="75">
      <c r="B121" s="56">
        <v>16</v>
      </c>
      <c r="C121" s="81" t="s">
        <v>263</v>
      </c>
      <c r="D121" s="59" t="s">
        <v>10</v>
      </c>
      <c r="E121" s="55">
        <v>1</v>
      </c>
      <c r="F121" s="63"/>
      <c r="G121" s="60">
        <f>+E121*F121</f>
        <v>0</v>
      </c>
    </row>
    <row r="122" spans="2:7" ht="15">
      <c r="B122" s="56"/>
      <c r="C122" s="81"/>
      <c r="D122" s="59"/>
      <c r="F122" s="63"/>
      <c r="G122" s="60"/>
    </row>
    <row r="123" spans="2:7" ht="45">
      <c r="B123" s="56">
        <v>17</v>
      </c>
      <c r="C123" s="81" t="s">
        <v>264</v>
      </c>
      <c r="D123" s="59" t="s">
        <v>10</v>
      </c>
      <c r="E123" s="60">
        <v>1</v>
      </c>
      <c r="F123" s="61"/>
      <c r="G123" s="60">
        <f>+E123*F123</f>
        <v>0</v>
      </c>
    </row>
    <row r="124" spans="2:7" ht="15">
      <c r="B124" s="56"/>
      <c r="F124" s="63"/>
      <c r="G124" s="55"/>
    </row>
    <row r="125" spans="3:7" ht="12.75">
      <c r="C125" s="64" t="s">
        <v>14</v>
      </c>
      <c r="D125" s="65"/>
      <c r="E125" s="66"/>
      <c r="F125" s="66"/>
      <c r="G125" s="67">
        <f>SUM(G89:G124)</f>
        <v>0</v>
      </c>
    </row>
    <row r="126" spans="3:7" ht="12.75">
      <c r="C126" s="54"/>
      <c r="G126" s="82"/>
    </row>
    <row r="127" spans="2:4" ht="15">
      <c r="B127" s="53" t="s">
        <v>16</v>
      </c>
      <c r="C127" s="54" t="s">
        <v>7</v>
      </c>
      <c r="D127" s="59"/>
    </row>
    <row r="128" spans="2:4" ht="15">
      <c r="B128" s="76"/>
      <c r="C128" s="54"/>
      <c r="D128" s="59"/>
    </row>
    <row r="129" spans="2:7" ht="30">
      <c r="B129" s="56">
        <v>1</v>
      </c>
      <c r="C129" s="58" t="s">
        <v>89</v>
      </c>
      <c r="D129" s="39" t="s">
        <v>266</v>
      </c>
      <c r="E129" s="60">
        <f>E26</f>
        <v>10</v>
      </c>
      <c r="F129" s="61"/>
      <c r="G129" s="60">
        <f>+E129*F129</f>
        <v>0</v>
      </c>
    </row>
    <row r="130" spans="2:7" ht="15">
      <c r="B130" s="56"/>
      <c r="C130" s="58"/>
      <c r="D130" s="59"/>
      <c r="E130" s="60"/>
      <c r="F130" s="61"/>
      <c r="G130" s="60"/>
    </row>
    <row r="131" spans="2:7" ht="30">
      <c r="B131" s="56">
        <v>2</v>
      </c>
      <c r="C131" s="58" t="s">
        <v>219</v>
      </c>
      <c r="D131" s="59" t="s">
        <v>9</v>
      </c>
      <c r="E131" s="60">
        <f>E24</f>
        <v>5</v>
      </c>
      <c r="F131" s="61"/>
      <c r="G131" s="60">
        <f>+E131*F131</f>
        <v>0</v>
      </c>
    </row>
    <row r="132" spans="2:7" ht="15">
      <c r="B132" s="56"/>
      <c r="C132" s="58"/>
      <c r="D132" s="59"/>
      <c r="E132" s="60"/>
      <c r="F132" s="61"/>
      <c r="G132" s="60"/>
    </row>
    <row r="133" spans="2:7" ht="30">
      <c r="B133" s="56">
        <v>3</v>
      </c>
      <c r="C133" s="58" t="s">
        <v>40</v>
      </c>
      <c r="D133" s="39" t="s">
        <v>266</v>
      </c>
      <c r="E133" s="60">
        <f>E129</f>
        <v>10</v>
      </c>
      <c r="F133" s="61"/>
      <c r="G133" s="60">
        <f>+E133*F133</f>
        <v>0</v>
      </c>
    </row>
    <row r="134" spans="2:7" ht="15">
      <c r="B134" s="56"/>
      <c r="C134" s="58"/>
      <c r="D134" s="59"/>
      <c r="E134" s="60"/>
      <c r="F134" s="61"/>
      <c r="G134" s="60"/>
    </row>
    <row r="135" spans="2:7" ht="45">
      <c r="B135" s="56">
        <v>4</v>
      </c>
      <c r="C135" s="58" t="s">
        <v>220</v>
      </c>
      <c r="D135" s="39" t="s">
        <v>266</v>
      </c>
      <c r="E135" s="60">
        <f>E133+E28</f>
        <v>10</v>
      </c>
      <c r="F135" s="61"/>
      <c r="G135" s="60">
        <f>+E135*F135</f>
        <v>0</v>
      </c>
    </row>
    <row r="136" spans="2:7" ht="15">
      <c r="B136" s="56"/>
      <c r="C136" s="58"/>
      <c r="D136" s="59"/>
      <c r="E136" s="60"/>
      <c r="F136" s="61"/>
      <c r="G136" s="60"/>
    </row>
    <row r="137" spans="2:7" ht="45">
      <c r="B137" s="56">
        <v>5</v>
      </c>
      <c r="C137" s="58" t="s">
        <v>41</v>
      </c>
      <c r="D137" s="39" t="s">
        <v>266</v>
      </c>
      <c r="E137" s="60">
        <f>E135</f>
        <v>10</v>
      </c>
      <c r="F137" s="61"/>
      <c r="G137" s="60">
        <f>+E137*F137</f>
        <v>0</v>
      </c>
    </row>
    <row r="138" spans="2:7" ht="15">
      <c r="B138" s="56"/>
      <c r="C138" s="58"/>
      <c r="D138" s="59"/>
      <c r="E138" s="60"/>
      <c r="F138" s="61"/>
      <c r="G138" s="60"/>
    </row>
    <row r="139" spans="2:7" ht="30">
      <c r="B139" s="56">
        <v>6</v>
      </c>
      <c r="C139" s="58" t="s">
        <v>265</v>
      </c>
      <c r="D139" s="59" t="s">
        <v>9</v>
      </c>
      <c r="E139" s="60">
        <v>42</v>
      </c>
      <c r="F139" s="61"/>
      <c r="G139" s="60">
        <f>+E139*F139</f>
        <v>0</v>
      </c>
    </row>
    <row r="140" spans="2:7" ht="15">
      <c r="B140" s="56"/>
      <c r="C140" s="58"/>
      <c r="D140" s="59"/>
      <c r="E140" s="60"/>
      <c r="F140" s="61"/>
      <c r="G140" s="60"/>
    </row>
    <row r="141" spans="2:7" ht="45">
      <c r="B141" s="56">
        <v>7</v>
      </c>
      <c r="C141" s="58" t="s">
        <v>19</v>
      </c>
      <c r="D141" s="59" t="s">
        <v>9</v>
      </c>
      <c r="E141" s="60">
        <f>E13</f>
        <v>195</v>
      </c>
      <c r="F141" s="61"/>
      <c r="G141" s="60">
        <f>+E141*F141</f>
        <v>0</v>
      </c>
    </row>
    <row r="142" spans="1:7" ht="60">
      <c r="A142" s="46"/>
      <c r="B142" s="56">
        <v>8</v>
      </c>
      <c r="C142" s="127" t="s">
        <v>323</v>
      </c>
      <c r="D142" s="59" t="s">
        <v>9</v>
      </c>
      <c r="E142" s="60">
        <v>195</v>
      </c>
      <c r="F142" s="61"/>
      <c r="G142" s="60">
        <f>+E142*F142</f>
        <v>0</v>
      </c>
    </row>
    <row r="143" spans="1:7" ht="15">
      <c r="A143" s="46"/>
      <c r="B143" s="56">
        <v>9</v>
      </c>
      <c r="C143" s="58" t="s">
        <v>21</v>
      </c>
      <c r="D143" s="59" t="s">
        <v>9</v>
      </c>
      <c r="E143" s="60">
        <f>E141</f>
        <v>195</v>
      </c>
      <c r="F143" s="61"/>
      <c r="G143" s="60">
        <f>+E143*F143</f>
        <v>0</v>
      </c>
    </row>
    <row r="144" spans="1:7" ht="15">
      <c r="A144" s="46"/>
      <c r="B144" s="56"/>
      <c r="C144" s="58"/>
      <c r="D144" s="59"/>
      <c r="E144" s="60"/>
      <c r="F144" s="61"/>
      <c r="G144" s="60"/>
    </row>
    <row r="145" spans="1:7" ht="15">
      <c r="A145" s="46"/>
      <c r="B145" s="56">
        <v>10</v>
      </c>
      <c r="C145" s="58" t="s">
        <v>20</v>
      </c>
      <c r="D145" s="59" t="s">
        <v>9</v>
      </c>
      <c r="E145" s="60">
        <f>E143</f>
        <v>195</v>
      </c>
      <c r="F145" s="61"/>
      <c r="G145" s="60">
        <f>+E145*F145</f>
        <v>0</v>
      </c>
    </row>
    <row r="146" spans="1:7" ht="15">
      <c r="A146" s="46"/>
      <c r="B146" s="56"/>
      <c r="C146" s="74"/>
      <c r="D146" s="59"/>
      <c r="E146" s="60"/>
      <c r="F146" s="60"/>
      <c r="G146" s="60"/>
    </row>
    <row r="147" spans="1:7" ht="15">
      <c r="A147" s="46"/>
      <c r="B147" s="56"/>
      <c r="E147" s="55"/>
      <c r="F147" s="63"/>
      <c r="G147" s="55"/>
    </row>
    <row r="148" spans="1:7" ht="15">
      <c r="A148" s="46"/>
      <c r="B148" s="56"/>
      <c r="C148" s="64" t="s">
        <v>15</v>
      </c>
      <c r="D148" s="65"/>
      <c r="E148" s="66"/>
      <c r="F148" s="66"/>
      <c r="G148" s="67">
        <f>SUM(G128:G146)</f>
        <v>0</v>
      </c>
    </row>
    <row r="149" spans="2:7" ht="12.75">
      <c r="B149" s="79"/>
      <c r="C149" s="77"/>
      <c r="E149" s="80"/>
      <c r="F149" s="80"/>
      <c r="G149" s="80"/>
    </row>
  </sheetData>
  <sheetProtection/>
  <mergeCells count="10">
    <mergeCell ref="D7:F7"/>
    <mergeCell ref="D8:F8"/>
    <mergeCell ref="D9:F9"/>
    <mergeCell ref="D10:F10"/>
    <mergeCell ref="B1:G1"/>
    <mergeCell ref="B2:G2"/>
    <mergeCell ref="B3:G3"/>
    <mergeCell ref="B4:G4"/>
    <mergeCell ref="D5:F5"/>
    <mergeCell ref="D6:F6"/>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L113"/>
  <sheetViews>
    <sheetView zoomScalePageLayoutView="0" workbookViewId="0" topLeftCell="A40">
      <selection activeCell="C56" sqref="C56"/>
    </sheetView>
  </sheetViews>
  <sheetFormatPr defaultColWidth="8.75390625" defaultRowHeight="12.75"/>
  <cols>
    <col min="1" max="1" width="11.00390625" style="39" customWidth="1"/>
    <col min="2" max="2" width="6.75390625" style="79" customWidth="1"/>
    <col min="3" max="3" width="55.375" style="138" customWidth="1"/>
    <col min="4" max="4" width="8.625" style="39" customWidth="1"/>
    <col min="5" max="5" width="11.00390625" style="80" customWidth="1"/>
    <col min="6" max="6" width="8.75390625" style="80" customWidth="1"/>
    <col min="7" max="7" width="14.125" style="80" customWidth="1"/>
    <col min="8" max="8" width="18.625" style="39" customWidth="1"/>
    <col min="9" max="10" width="14.125" style="39" customWidth="1"/>
    <col min="11" max="16384" width="8.75390625" style="39" customWidth="1"/>
  </cols>
  <sheetData>
    <row r="1" spans="2:7" ht="38.25" customHeight="1">
      <c r="B1" s="272" t="s">
        <v>92</v>
      </c>
      <c r="C1" s="272"/>
      <c r="D1" s="272"/>
      <c r="E1" s="272"/>
      <c r="F1" s="272"/>
      <c r="G1" s="272"/>
    </row>
    <row r="2" spans="2:7" ht="16.5" customHeight="1">
      <c r="B2" s="273" t="s">
        <v>221</v>
      </c>
      <c r="C2" s="273"/>
      <c r="D2" s="273"/>
      <c r="E2" s="273"/>
      <c r="F2" s="273"/>
      <c r="G2" s="273"/>
    </row>
    <row r="3" spans="2:7" ht="18" customHeight="1">
      <c r="B3" s="273" t="s">
        <v>18</v>
      </c>
      <c r="C3" s="273"/>
      <c r="D3" s="273"/>
      <c r="E3" s="273"/>
      <c r="F3" s="273"/>
      <c r="G3" s="273"/>
    </row>
    <row r="4" spans="2:7" ht="12.75">
      <c r="B4" s="274"/>
      <c r="C4" s="274"/>
      <c r="D4" s="274"/>
      <c r="E4" s="274"/>
      <c r="F4" s="274"/>
      <c r="G4" s="274"/>
    </row>
    <row r="5" spans="2:7" ht="15.75">
      <c r="B5" s="180" t="s">
        <v>0</v>
      </c>
      <c r="C5" s="181" t="s">
        <v>8</v>
      </c>
      <c r="D5" s="269"/>
      <c r="E5" s="269"/>
      <c r="F5" s="269"/>
      <c r="G5" s="182">
        <f>+G20</f>
        <v>0</v>
      </c>
    </row>
    <row r="6" spans="2:7" ht="15.75">
      <c r="B6" s="183" t="s">
        <v>2</v>
      </c>
      <c r="C6" s="184" t="s">
        <v>36</v>
      </c>
      <c r="D6" s="269"/>
      <c r="E6" s="269"/>
      <c r="F6" s="269"/>
      <c r="G6" s="185">
        <f>G34</f>
        <v>0</v>
      </c>
    </row>
    <row r="7" spans="1:7" s="113" customFormat="1" ht="15.75">
      <c r="A7" s="46"/>
      <c r="B7" s="183" t="s">
        <v>4</v>
      </c>
      <c r="C7" s="184" t="s">
        <v>3</v>
      </c>
      <c r="D7" s="269"/>
      <c r="E7" s="269"/>
      <c r="F7" s="269"/>
      <c r="G7" s="185">
        <f>+G70</f>
        <v>0</v>
      </c>
    </row>
    <row r="8" spans="1:7" s="113" customFormat="1" ht="15.75">
      <c r="A8" s="46"/>
      <c r="B8" s="183" t="s">
        <v>6</v>
      </c>
      <c r="C8" s="184" t="s">
        <v>5</v>
      </c>
      <c r="D8" s="269"/>
      <c r="E8" s="269"/>
      <c r="F8" s="269"/>
      <c r="G8" s="185">
        <f>+G93</f>
        <v>0</v>
      </c>
    </row>
    <row r="9" spans="1:7" ht="16.5" thickBot="1">
      <c r="A9" s="46"/>
      <c r="B9" s="186" t="s">
        <v>16</v>
      </c>
      <c r="C9" s="187" t="s">
        <v>7</v>
      </c>
      <c r="D9" s="270"/>
      <c r="E9" s="270"/>
      <c r="F9" s="270"/>
      <c r="G9" s="188">
        <f>+G113</f>
        <v>0</v>
      </c>
    </row>
    <row r="10" spans="1:7" ht="17.25" thickBot="1" thickTop="1">
      <c r="A10" s="46"/>
      <c r="B10" s="189" t="s">
        <v>118</v>
      </c>
      <c r="C10" s="187" t="s">
        <v>225</v>
      </c>
      <c r="D10" s="190"/>
      <c r="E10" s="190"/>
      <c r="F10" s="190"/>
      <c r="G10" s="188">
        <f>(G5+G6+G7+G8+G9)*0.1</f>
        <v>0</v>
      </c>
    </row>
    <row r="11" spans="1:7" ht="16.5" thickTop="1">
      <c r="A11" s="46"/>
      <c r="B11" s="191"/>
      <c r="C11" s="192" t="s">
        <v>197</v>
      </c>
      <c r="D11" s="271"/>
      <c r="E11" s="271"/>
      <c r="F11" s="271"/>
      <c r="G11" s="193">
        <f>SUM(G5:G10)</f>
        <v>0</v>
      </c>
    </row>
    <row r="12" spans="1:7" ht="12.75">
      <c r="A12" s="46"/>
      <c r="B12" s="194" t="s">
        <v>0</v>
      </c>
      <c r="C12" s="195" t="s">
        <v>8</v>
      </c>
      <c r="E12" s="55"/>
      <c r="F12" s="55"/>
      <c r="G12" s="55"/>
    </row>
    <row r="13" spans="2:7" ht="15">
      <c r="B13" s="196"/>
      <c r="C13" s="197"/>
      <c r="D13" s="198"/>
      <c r="E13" s="199"/>
      <c r="F13" s="199"/>
      <c r="G13" s="199"/>
    </row>
    <row r="14" spans="1:7" s="113" customFormat="1" ht="15.75" customHeight="1">
      <c r="A14" s="46"/>
      <c r="B14" s="196">
        <v>1</v>
      </c>
      <c r="C14" s="200" t="s">
        <v>23</v>
      </c>
      <c r="D14" s="198" t="s">
        <v>9</v>
      </c>
      <c r="E14" s="199">
        <v>197.8</v>
      </c>
      <c r="F14" s="61"/>
      <c r="G14" s="199">
        <f>+E14*F14</f>
        <v>0</v>
      </c>
    </row>
    <row r="15" spans="1:7" ht="15">
      <c r="A15" s="46"/>
      <c r="B15" s="196"/>
      <c r="C15" s="201"/>
      <c r="D15" s="198"/>
      <c r="E15" s="199"/>
      <c r="F15" s="61"/>
      <c r="G15" s="199"/>
    </row>
    <row r="16" spans="1:7" ht="30">
      <c r="A16" s="46"/>
      <c r="B16" s="196">
        <v>2</v>
      </c>
      <c r="C16" s="200" t="s">
        <v>17</v>
      </c>
      <c r="D16" s="198" t="s">
        <v>10</v>
      </c>
      <c r="E16" s="199">
        <v>28</v>
      </c>
      <c r="F16" s="61"/>
      <c r="G16" s="199">
        <f>+E16*F16</f>
        <v>0</v>
      </c>
    </row>
    <row r="17" spans="1:7" ht="15">
      <c r="A17" s="46"/>
      <c r="B17" s="196"/>
      <c r="C17" s="200"/>
      <c r="D17" s="198"/>
      <c r="E17" s="199"/>
      <c r="F17" s="61"/>
      <c r="G17" s="199"/>
    </row>
    <row r="18" spans="1:7" ht="30">
      <c r="A18" s="46"/>
      <c r="B18" s="196">
        <v>3</v>
      </c>
      <c r="C18" s="200" t="s">
        <v>198</v>
      </c>
      <c r="D18" s="198" t="s">
        <v>10</v>
      </c>
      <c r="E18" s="199">
        <v>22</v>
      </c>
      <c r="F18" s="61"/>
      <c r="G18" s="199">
        <f>+E18*F18</f>
        <v>0</v>
      </c>
    </row>
    <row r="19" spans="1:7" ht="15">
      <c r="A19" s="46"/>
      <c r="B19" s="196"/>
      <c r="C19" s="200"/>
      <c r="D19" s="198"/>
      <c r="E19" s="199"/>
      <c r="F19" s="61"/>
      <c r="G19" s="199"/>
    </row>
    <row r="20" spans="1:7" ht="12.75">
      <c r="A20" s="46"/>
      <c r="B20" s="68"/>
      <c r="C20" s="202" t="s">
        <v>12</v>
      </c>
      <c r="D20" s="203"/>
      <c r="E20" s="204"/>
      <c r="F20" s="204"/>
      <c r="G20" s="205">
        <f>SUM(G14:G19)</f>
        <v>0</v>
      </c>
    </row>
    <row r="21" spans="1:7" ht="12.75">
      <c r="A21" s="46"/>
      <c r="B21" s="68"/>
      <c r="C21" s="195"/>
      <c r="E21" s="55"/>
      <c r="F21" s="55"/>
      <c r="G21" s="206"/>
    </row>
    <row r="22" spans="1:7" ht="12.75">
      <c r="A22" s="46"/>
      <c r="B22" s="194" t="s">
        <v>2</v>
      </c>
      <c r="C22" s="195" t="s">
        <v>36</v>
      </c>
      <c r="E22" s="55"/>
      <c r="F22" s="55"/>
      <c r="G22" s="206"/>
    </row>
    <row r="23" spans="1:7" ht="12.75">
      <c r="A23" s="46"/>
      <c r="B23" s="68"/>
      <c r="C23" s="195"/>
      <c r="E23" s="55"/>
      <c r="F23" s="55"/>
      <c r="G23" s="206"/>
    </row>
    <row r="24" spans="1:7" ht="15">
      <c r="A24" s="46"/>
      <c r="B24" s="196">
        <v>1</v>
      </c>
      <c r="C24" s="207" t="s">
        <v>199</v>
      </c>
      <c r="D24" s="198" t="s">
        <v>9</v>
      </c>
      <c r="E24" s="199">
        <v>13.6</v>
      </c>
      <c r="F24" s="61"/>
      <c r="G24" s="199">
        <f>F24*E24</f>
        <v>0</v>
      </c>
    </row>
    <row r="25" spans="1:7" ht="15">
      <c r="A25" s="46"/>
      <c r="B25" s="196"/>
      <c r="C25" s="207"/>
      <c r="D25" s="198"/>
      <c r="E25" s="199"/>
      <c r="F25" s="61"/>
      <c r="G25" s="199"/>
    </row>
    <row r="26" spans="1:7" ht="75">
      <c r="A26" s="46"/>
      <c r="B26" s="196">
        <v>2</v>
      </c>
      <c r="C26" s="207" t="s">
        <v>38</v>
      </c>
      <c r="D26" s="39" t="s">
        <v>277</v>
      </c>
      <c r="E26" s="199">
        <v>6.8</v>
      </c>
      <c r="F26" s="61"/>
      <c r="G26" s="199">
        <f>F26*E26</f>
        <v>0</v>
      </c>
    </row>
    <row r="27" spans="1:7" ht="15">
      <c r="A27" s="46"/>
      <c r="B27" s="196"/>
      <c r="C27" s="207"/>
      <c r="D27" s="198"/>
      <c r="E27" s="199"/>
      <c r="F27" s="61"/>
      <c r="G27" s="199"/>
    </row>
    <row r="28" spans="1:7" ht="45">
      <c r="A28" s="46"/>
      <c r="B28" s="196">
        <v>3</v>
      </c>
      <c r="C28" s="207" t="s">
        <v>67</v>
      </c>
      <c r="D28" s="39" t="s">
        <v>277</v>
      </c>
      <c r="E28" s="55">
        <v>0</v>
      </c>
      <c r="F28" s="61"/>
      <c r="G28" s="199">
        <f>F28*E28</f>
        <v>0</v>
      </c>
    </row>
    <row r="29" spans="1:7" ht="15">
      <c r="A29" s="46"/>
      <c r="B29" s="196"/>
      <c r="C29" s="207"/>
      <c r="D29" s="198"/>
      <c r="E29" s="199"/>
      <c r="F29" s="61"/>
      <c r="G29" s="199"/>
    </row>
    <row r="30" spans="1:7" ht="30">
      <c r="A30" s="46"/>
      <c r="B30" s="196">
        <v>4</v>
      </c>
      <c r="C30" s="207" t="s">
        <v>200</v>
      </c>
      <c r="D30" s="198" t="s">
        <v>9</v>
      </c>
      <c r="E30" s="199">
        <v>57</v>
      </c>
      <c r="F30" s="61"/>
      <c r="G30" s="199">
        <f>F30*E30</f>
        <v>0</v>
      </c>
    </row>
    <row r="31" spans="1:7" ht="15">
      <c r="A31" s="46"/>
      <c r="B31" s="196"/>
      <c r="C31" s="207"/>
      <c r="D31" s="198"/>
      <c r="E31" s="199"/>
      <c r="F31" s="61"/>
      <c r="G31" s="199"/>
    </row>
    <row r="32" spans="1:7" ht="60">
      <c r="A32" s="46"/>
      <c r="B32" s="196">
        <v>5</v>
      </c>
      <c r="C32" s="207" t="s">
        <v>201</v>
      </c>
      <c r="D32" s="39" t="s">
        <v>278</v>
      </c>
      <c r="E32" s="199">
        <v>6.48</v>
      </c>
      <c r="F32" s="61"/>
      <c r="G32" s="199">
        <f>F32*E32</f>
        <v>0</v>
      </c>
    </row>
    <row r="33" spans="1:7" ht="15">
      <c r="A33" s="46"/>
      <c r="B33" s="196"/>
      <c r="C33" s="207"/>
      <c r="D33" s="198"/>
      <c r="E33" s="199"/>
      <c r="F33" s="61"/>
      <c r="G33" s="199"/>
    </row>
    <row r="34" spans="1:7" ht="12.75">
      <c r="A34" s="46"/>
      <c r="B34" s="68"/>
      <c r="C34" s="202" t="s">
        <v>39</v>
      </c>
      <c r="D34" s="203"/>
      <c r="E34" s="204"/>
      <c r="F34" s="204"/>
      <c r="G34" s="205">
        <f>SUM(G24:G33)</f>
        <v>0</v>
      </c>
    </row>
    <row r="35" spans="1:7" ht="15">
      <c r="A35" s="46"/>
      <c r="B35" s="68"/>
      <c r="C35" s="195"/>
      <c r="E35" s="55"/>
      <c r="F35" s="55"/>
      <c r="G35" s="199"/>
    </row>
    <row r="36" spans="1:7" ht="15">
      <c r="A36" s="46"/>
      <c r="B36" s="194" t="s">
        <v>4</v>
      </c>
      <c r="C36" s="195" t="s">
        <v>11</v>
      </c>
      <c r="E36" s="55"/>
      <c r="F36" s="55"/>
      <c r="G36" s="199"/>
    </row>
    <row r="37" spans="1:7" ht="15">
      <c r="A37" s="46"/>
      <c r="B37" s="208"/>
      <c r="C37" s="209"/>
      <c r="D37" s="198"/>
      <c r="E37" s="199"/>
      <c r="F37" s="199"/>
      <c r="G37" s="199"/>
    </row>
    <row r="38" spans="1:7" ht="31.5" customHeight="1">
      <c r="A38" s="46"/>
      <c r="B38" s="196">
        <v>1</v>
      </c>
      <c r="C38" s="207" t="s">
        <v>202</v>
      </c>
      <c r="D38" s="39" t="s">
        <v>278</v>
      </c>
      <c r="E38" s="199">
        <v>5.78</v>
      </c>
      <c r="F38" s="61"/>
      <c r="G38" s="199">
        <f>F38*E38</f>
        <v>0</v>
      </c>
    </row>
    <row r="39" spans="2:7" ht="15">
      <c r="B39" s="196"/>
      <c r="C39" s="197"/>
      <c r="D39" s="198"/>
      <c r="E39" s="199"/>
      <c r="F39" s="199"/>
      <c r="G39" s="199"/>
    </row>
    <row r="40" spans="2:7" ht="75">
      <c r="B40" s="196">
        <v>2</v>
      </c>
      <c r="C40" s="200" t="s">
        <v>203</v>
      </c>
      <c r="D40" s="198"/>
      <c r="E40" s="199"/>
      <c r="F40" s="61"/>
      <c r="G40" s="199"/>
    </row>
    <row r="41" spans="2:8" ht="17.25">
      <c r="B41" s="196"/>
      <c r="C41" s="200" t="s">
        <v>204</v>
      </c>
      <c r="D41" s="39" t="s">
        <v>278</v>
      </c>
      <c r="E41" s="199">
        <v>63.68</v>
      </c>
      <c r="F41" s="61"/>
      <c r="G41" s="199">
        <f>F41*E41</f>
        <v>0</v>
      </c>
      <c r="H41" s="113">
        <v>77</v>
      </c>
    </row>
    <row r="42" spans="2:10" ht="15">
      <c r="B42" s="196"/>
      <c r="C42" s="200"/>
      <c r="D42" s="198"/>
      <c r="E42" s="199"/>
      <c r="F42" s="61"/>
      <c r="G42" s="199"/>
      <c r="J42" s="113"/>
    </row>
    <row r="43" spans="2:10" ht="17.25">
      <c r="B43" s="196"/>
      <c r="C43" s="200" t="s">
        <v>205</v>
      </c>
      <c r="D43" s="39" t="s">
        <v>278</v>
      </c>
      <c r="E43" s="199">
        <v>114.32</v>
      </c>
      <c r="F43" s="61"/>
      <c r="G43" s="199">
        <f>F43*E43</f>
        <v>0</v>
      </c>
      <c r="I43" s="113"/>
      <c r="J43" s="113"/>
    </row>
    <row r="44" spans="2:10" ht="15">
      <c r="B44" s="196"/>
      <c r="C44" s="200"/>
      <c r="D44" s="198"/>
      <c r="E44" s="199"/>
      <c r="F44" s="61"/>
      <c r="G44" s="199"/>
      <c r="I44" s="113"/>
      <c r="J44" s="113"/>
    </row>
    <row r="45" spans="2:10" ht="17.25">
      <c r="B45" s="196"/>
      <c r="C45" s="200" t="s">
        <v>70</v>
      </c>
      <c r="D45" s="39" t="s">
        <v>278</v>
      </c>
      <c r="E45" s="199">
        <v>19.04</v>
      </c>
      <c r="F45" s="61"/>
      <c r="G45" s="199">
        <f>F45*E45</f>
        <v>0</v>
      </c>
      <c r="I45" s="113"/>
      <c r="J45" s="113"/>
    </row>
    <row r="46" spans="2:10" ht="15">
      <c r="B46" s="196"/>
      <c r="C46" s="200"/>
      <c r="D46" s="198"/>
      <c r="E46" s="199"/>
      <c r="F46" s="61"/>
      <c r="G46" s="199"/>
      <c r="I46" s="113"/>
      <c r="J46" s="113"/>
    </row>
    <row r="47" spans="2:10" ht="45">
      <c r="B47" s="196">
        <v>3</v>
      </c>
      <c r="C47" s="200" t="s">
        <v>206</v>
      </c>
      <c r="D47" s="198"/>
      <c r="E47" s="199"/>
      <c r="F47" s="61"/>
      <c r="G47" s="199"/>
      <c r="I47" s="113"/>
      <c r="J47" s="113"/>
    </row>
    <row r="48" spans="2:10" ht="17.25">
      <c r="B48" s="196"/>
      <c r="C48" s="200" t="s">
        <v>204</v>
      </c>
      <c r="D48" s="39" t="s">
        <v>278</v>
      </c>
      <c r="E48" s="199">
        <v>6.5</v>
      </c>
      <c r="F48" s="61"/>
      <c r="G48" s="199">
        <f>F48*E48</f>
        <v>0</v>
      </c>
      <c r="H48" s="113">
        <v>12</v>
      </c>
      <c r="I48" s="113"/>
      <c r="J48" s="113"/>
    </row>
    <row r="49" spans="2:10" ht="15">
      <c r="B49" s="196"/>
      <c r="C49" s="200"/>
      <c r="D49" s="198"/>
      <c r="E49" s="199"/>
      <c r="F49" s="61"/>
      <c r="G49" s="199"/>
      <c r="I49" s="113"/>
      <c r="J49" s="113"/>
    </row>
    <row r="50" spans="2:10" ht="17.25">
      <c r="B50" s="196"/>
      <c r="C50" s="200" t="s">
        <v>205</v>
      </c>
      <c r="D50" s="39" t="s">
        <v>278</v>
      </c>
      <c r="E50" s="199">
        <v>13.01</v>
      </c>
      <c r="F50" s="61"/>
      <c r="G50" s="199">
        <f>F50*E50</f>
        <v>0</v>
      </c>
      <c r="I50" s="113"/>
      <c r="J50" s="113"/>
    </row>
    <row r="51" spans="2:10" ht="15">
      <c r="B51" s="196"/>
      <c r="C51" s="200"/>
      <c r="D51" s="198"/>
      <c r="E51" s="199"/>
      <c r="F51" s="61"/>
      <c r="G51" s="199"/>
      <c r="I51" s="113"/>
      <c r="J51" s="113"/>
    </row>
    <row r="52" spans="2:10" ht="17.25">
      <c r="B52" s="196"/>
      <c r="C52" s="200" t="s">
        <v>70</v>
      </c>
      <c r="D52" s="39" t="s">
        <v>278</v>
      </c>
      <c r="E52" s="199">
        <v>2.16</v>
      </c>
      <c r="F52" s="61"/>
      <c r="G52" s="199">
        <f>F52*E52</f>
        <v>0</v>
      </c>
      <c r="I52" s="113"/>
      <c r="J52" s="113"/>
    </row>
    <row r="53" spans="2:10" ht="15">
      <c r="B53" s="196"/>
      <c r="C53" s="200"/>
      <c r="D53" s="198"/>
      <c r="E53" s="199"/>
      <c r="F53" s="61"/>
      <c r="G53" s="199"/>
      <c r="I53" s="113"/>
      <c r="J53" s="113"/>
    </row>
    <row r="54" spans="2:7" ht="17.25">
      <c r="B54" s="196">
        <v>4</v>
      </c>
      <c r="C54" s="200" t="s">
        <v>24</v>
      </c>
      <c r="D54" s="39" t="s">
        <v>277</v>
      </c>
      <c r="E54" s="199">
        <v>140.68</v>
      </c>
      <c r="F54" s="61"/>
      <c r="G54" s="199">
        <f>F54*E54</f>
        <v>0</v>
      </c>
    </row>
    <row r="55" spans="2:7" ht="15">
      <c r="B55" s="196"/>
      <c r="C55" s="200"/>
      <c r="D55" s="198"/>
      <c r="E55" s="199"/>
      <c r="F55" s="61"/>
      <c r="G55" s="199"/>
    </row>
    <row r="56" spans="2:7" ht="45">
      <c r="B56" s="196">
        <v>5</v>
      </c>
      <c r="C56" s="127" t="s">
        <v>207</v>
      </c>
      <c r="D56" s="39" t="s">
        <v>278</v>
      </c>
      <c r="E56" s="199">
        <v>0</v>
      </c>
      <c r="F56" s="61"/>
      <c r="G56" s="199">
        <f>F56*E56</f>
        <v>0</v>
      </c>
    </row>
    <row r="57" spans="2:7" ht="15">
      <c r="B57" s="196"/>
      <c r="C57" s="200"/>
      <c r="D57" s="198"/>
      <c r="E57" s="199"/>
      <c r="F57" s="61"/>
      <c r="G57" s="199"/>
    </row>
    <row r="58" spans="2:8" ht="60">
      <c r="B58" s="196">
        <v>6</v>
      </c>
      <c r="C58" s="200" t="s">
        <v>208</v>
      </c>
      <c r="D58" s="39" t="s">
        <v>278</v>
      </c>
      <c r="E58" s="199">
        <v>117.79</v>
      </c>
      <c r="F58" s="61"/>
      <c r="G58" s="199">
        <f>+E58*F58</f>
        <v>0</v>
      </c>
      <c r="H58" s="210"/>
    </row>
    <row r="59" spans="2:8" ht="15">
      <c r="B59" s="196"/>
      <c r="C59" s="200"/>
      <c r="D59" s="198"/>
      <c r="E59" s="199"/>
      <c r="F59" s="61"/>
      <c r="G59" s="199"/>
      <c r="H59" s="210"/>
    </row>
    <row r="60" spans="2:8" ht="45">
      <c r="B60" s="196">
        <v>7</v>
      </c>
      <c r="C60" s="200" t="s">
        <v>73</v>
      </c>
      <c r="D60" s="39" t="s">
        <v>278</v>
      </c>
      <c r="E60" s="199">
        <v>39.67</v>
      </c>
      <c r="F60" s="61"/>
      <c r="G60" s="199">
        <f>+E60*F60</f>
        <v>0</v>
      </c>
      <c r="H60" s="210"/>
    </row>
    <row r="61" spans="2:8" ht="15">
      <c r="B61" s="196"/>
      <c r="C61" s="200"/>
      <c r="D61" s="198"/>
      <c r="E61" s="199"/>
      <c r="F61" s="61"/>
      <c r="G61" s="199"/>
      <c r="H61" s="210"/>
    </row>
    <row r="62" spans="2:8" ht="30.75" customHeight="1">
      <c r="B62" s="196">
        <v>8</v>
      </c>
      <c r="C62" s="200" t="s">
        <v>121</v>
      </c>
      <c r="D62" s="39" t="s">
        <v>278</v>
      </c>
      <c r="E62" s="199">
        <v>16.02</v>
      </c>
      <c r="F62" s="61"/>
      <c r="G62" s="199">
        <f>+E62*F62</f>
        <v>0</v>
      </c>
      <c r="H62" s="210"/>
    </row>
    <row r="63" spans="2:8" ht="15">
      <c r="B63" s="196"/>
      <c r="C63" s="200"/>
      <c r="D63" s="198"/>
      <c r="E63" s="199"/>
      <c r="F63" s="61"/>
      <c r="G63" s="199"/>
      <c r="H63" s="210"/>
    </row>
    <row r="64" spans="2:8" ht="45">
      <c r="B64" s="196">
        <v>9</v>
      </c>
      <c r="C64" s="200" t="s">
        <v>209</v>
      </c>
      <c r="D64" s="39" t="s">
        <v>278</v>
      </c>
      <c r="E64" s="199">
        <v>6.14</v>
      </c>
      <c r="F64" s="61"/>
      <c r="G64" s="199">
        <f>+E64*F64</f>
        <v>0</v>
      </c>
      <c r="H64" s="210"/>
    </row>
    <row r="65" spans="2:8" ht="15">
      <c r="B65" s="196"/>
      <c r="C65" s="200"/>
      <c r="D65" s="198"/>
      <c r="E65" s="199"/>
      <c r="F65" s="61"/>
      <c r="G65" s="199"/>
      <c r="H65" s="210"/>
    </row>
    <row r="66" spans="2:8" ht="30">
      <c r="B66" s="196">
        <v>10</v>
      </c>
      <c r="C66" s="200" t="s">
        <v>210</v>
      </c>
      <c r="D66" s="39" t="s">
        <v>278</v>
      </c>
      <c r="E66" s="199">
        <v>5.78</v>
      </c>
      <c r="F66" s="61"/>
      <c r="G66" s="199">
        <f>+E66*F66</f>
        <v>0</v>
      </c>
      <c r="H66" s="210"/>
    </row>
    <row r="67" spans="2:8" ht="15">
      <c r="B67" s="196"/>
      <c r="C67" s="200"/>
      <c r="D67" s="198"/>
      <c r="E67" s="199"/>
      <c r="F67" s="61"/>
      <c r="G67" s="199"/>
      <c r="H67" s="210"/>
    </row>
    <row r="68" spans="2:8" ht="49.5">
      <c r="B68" s="196">
        <v>11</v>
      </c>
      <c r="C68" s="138" t="s">
        <v>279</v>
      </c>
      <c r="D68" s="39" t="s">
        <v>277</v>
      </c>
      <c r="E68" s="199">
        <v>28.92</v>
      </c>
      <c r="F68" s="61"/>
      <c r="G68" s="199">
        <f>+E68*F68</f>
        <v>0</v>
      </c>
      <c r="H68" s="210"/>
    </row>
    <row r="69" spans="2:8" ht="15">
      <c r="B69" s="196"/>
      <c r="C69" s="200"/>
      <c r="D69" s="198"/>
      <c r="E69" s="199"/>
      <c r="F69" s="61"/>
      <c r="G69" s="199"/>
      <c r="H69" s="210"/>
    </row>
    <row r="70" spans="2:7" ht="12.75">
      <c r="B70" s="39"/>
      <c r="C70" s="202" t="s">
        <v>13</v>
      </c>
      <c r="D70" s="203"/>
      <c r="E70" s="204"/>
      <c r="F70" s="204"/>
      <c r="G70" s="205">
        <f>SUM(G38:G69)</f>
        <v>0</v>
      </c>
    </row>
    <row r="71" spans="2:7" ht="12.75">
      <c r="B71" s="39"/>
      <c r="C71" s="39"/>
      <c r="E71" s="39"/>
      <c r="F71" s="39"/>
      <c r="G71" s="39"/>
    </row>
    <row r="72" spans="2:7" ht="12.75">
      <c r="B72" s="194" t="s">
        <v>6</v>
      </c>
      <c r="C72" s="195" t="s">
        <v>5</v>
      </c>
      <c r="E72" s="39"/>
      <c r="F72" s="39"/>
      <c r="G72" s="39"/>
    </row>
    <row r="73" spans="2:7" ht="12.75">
      <c r="B73" s="194"/>
      <c r="C73" s="195"/>
      <c r="E73" s="39"/>
      <c r="F73" s="39"/>
      <c r="G73" s="39"/>
    </row>
    <row r="74" spans="2:7" ht="60">
      <c r="B74" s="196">
        <v>1</v>
      </c>
      <c r="C74" s="200" t="s">
        <v>282</v>
      </c>
      <c r="D74" s="198" t="s">
        <v>9</v>
      </c>
      <c r="E74" s="199">
        <v>197.8</v>
      </c>
      <c r="F74" s="61"/>
      <c r="G74" s="199">
        <f>+E74*F74</f>
        <v>0</v>
      </c>
    </row>
    <row r="75" spans="2:7" ht="15">
      <c r="B75" s="196"/>
      <c r="C75" s="200"/>
      <c r="D75" s="198"/>
      <c r="E75" s="199"/>
      <c r="F75" s="61"/>
      <c r="G75" s="199"/>
    </row>
    <row r="76" spans="2:7" ht="75">
      <c r="B76" s="196">
        <v>2</v>
      </c>
      <c r="C76" s="200" t="s">
        <v>211</v>
      </c>
      <c r="D76" s="198"/>
      <c r="E76" s="199"/>
      <c r="F76" s="61"/>
      <c r="G76" s="199"/>
    </row>
    <row r="77" spans="2:7" ht="15">
      <c r="B77" s="196"/>
      <c r="C77" s="197" t="s">
        <v>212</v>
      </c>
      <c r="D77" s="198" t="s">
        <v>10</v>
      </c>
      <c r="E77" s="199">
        <v>14</v>
      </c>
      <c r="F77" s="61"/>
      <c r="G77" s="199">
        <f>+E77*F77</f>
        <v>0</v>
      </c>
    </row>
    <row r="78" spans="2:7" ht="15">
      <c r="B78" s="196"/>
      <c r="C78" s="197" t="s">
        <v>213</v>
      </c>
      <c r="D78" s="198" t="s">
        <v>10</v>
      </c>
      <c r="E78" s="199">
        <v>3</v>
      </c>
      <c r="F78" s="61"/>
      <c r="G78" s="199">
        <f>+E78*F78</f>
        <v>0</v>
      </c>
    </row>
    <row r="79" spans="2:7" ht="15">
      <c r="B79" s="196"/>
      <c r="C79" s="197"/>
      <c r="D79" s="198"/>
      <c r="E79" s="199"/>
      <c r="F79" s="61"/>
      <c r="G79" s="199"/>
    </row>
    <row r="80" spans="2:7" ht="75">
      <c r="B80" s="196">
        <v>3</v>
      </c>
      <c r="C80" s="200" t="s">
        <v>214</v>
      </c>
      <c r="D80" s="198"/>
      <c r="E80" s="199"/>
      <c r="F80" s="61"/>
      <c r="G80" s="199"/>
    </row>
    <row r="81" spans="2:7" ht="15">
      <c r="B81" s="196"/>
      <c r="C81" s="197" t="s">
        <v>62</v>
      </c>
      <c r="D81" s="198" t="s">
        <v>10</v>
      </c>
      <c r="E81" s="199">
        <v>0</v>
      </c>
      <c r="F81" s="61"/>
      <c r="G81" s="199">
        <f>+E81*F81</f>
        <v>0</v>
      </c>
    </row>
    <row r="82" spans="2:7" ht="15">
      <c r="B82" s="196"/>
      <c r="C82" s="200"/>
      <c r="D82" s="198"/>
      <c r="E82" s="199"/>
      <c r="F82" s="61"/>
      <c r="G82" s="199"/>
    </row>
    <row r="83" spans="2:7" ht="86.25" customHeight="1">
      <c r="B83" s="196">
        <v>4</v>
      </c>
      <c r="C83" s="127" t="s">
        <v>324</v>
      </c>
      <c r="D83" s="198" t="s">
        <v>10</v>
      </c>
      <c r="E83" s="199">
        <v>17</v>
      </c>
      <c r="F83" s="61"/>
      <c r="G83" s="199">
        <f>+E83*F83</f>
        <v>0</v>
      </c>
    </row>
    <row r="84" spans="2:7" ht="15">
      <c r="B84" s="196"/>
      <c r="C84" s="200"/>
      <c r="D84" s="198"/>
      <c r="E84" s="199"/>
      <c r="F84" s="61"/>
      <c r="G84" s="199"/>
    </row>
    <row r="85" spans="2:7" ht="45">
      <c r="B85" s="196">
        <v>5</v>
      </c>
      <c r="C85" s="200" t="s">
        <v>215</v>
      </c>
      <c r="D85" s="198" t="s">
        <v>10</v>
      </c>
      <c r="E85" s="199">
        <v>2</v>
      </c>
      <c r="F85" s="61"/>
      <c r="G85" s="199">
        <f>+E85*F85</f>
        <v>0</v>
      </c>
    </row>
    <row r="86" spans="2:7" ht="15">
      <c r="B86" s="196"/>
      <c r="C86" s="200"/>
      <c r="D86" s="198"/>
      <c r="E86" s="199"/>
      <c r="F86" s="61"/>
      <c r="G86" s="199"/>
    </row>
    <row r="87" spans="2:7" ht="30">
      <c r="B87" s="196">
        <v>6</v>
      </c>
      <c r="C87" s="200" t="s">
        <v>216</v>
      </c>
      <c r="D87" s="198" t="s">
        <v>10</v>
      </c>
      <c r="E87" s="199">
        <v>16</v>
      </c>
      <c r="F87" s="61"/>
      <c r="G87" s="199">
        <f>+E87*F87</f>
        <v>0</v>
      </c>
    </row>
    <row r="88" spans="2:7" ht="15">
      <c r="B88" s="196"/>
      <c r="C88" s="200"/>
      <c r="D88" s="198"/>
      <c r="E88" s="199"/>
      <c r="F88" s="61"/>
      <c r="G88" s="199"/>
    </row>
    <row r="89" spans="2:7" ht="30">
      <c r="B89" s="196">
        <v>7</v>
      </c>
      <c r="C89" s="200" t="s">
        <v>217</v>
      </c>
      <c r="D89" s="198" t="s">
        <v>10</v>
      </c>
      <c r="E89" s="199">
        <v>0</v>
      </c>
      <c r="F89" s="61"/>
      <c r="G89" s="199">
        <f>+E89*F89</f>
        <v>0</v>
      </c>
    </row>
    <row r="90" spans="2:7" ht="15">
      <c r="B90" s="196"/>
      <c r="C90" s="200"/>
      <c r="D90" s="198"/>
      <c r="E90" s="199"/>
      <c r="F90" s="61"/>
      <c r="G90" s="199"/>
    </row>
    <row r="91" spans="2:7" ht="15">
      <c r="B91" s="196">
        <v>8</v>
      </c>
      <c r="C91" s="200" t="s">
        <v>218</v>
      </c>
      <c r="D91" s="198" t="s">
        <v>10</v>
      </c>
      <c r="E91" s="199">
        <v>3</v>
      </c>
      <c r="F91" s="61"/>
      <c r="G91" s="199">
        <f>+E91*F91</f>
        <v>0</v>
      </c>
    </row>
    <row r="92" spans="2:7" ht="12.75">
      <c r="B92" s="39"/>
      <c r="C92" s="39"/>
      <c r="E92" s="39"/>
      <c r="F92" s="63"/>
      <c r="G92" s="211"/>
    </row>
    <row r="93" spans="2:7" ht="12.75">
      <c r="B93" s="39"/>
      <c r="C93" s="202" t="s">
        <v>14</v>
      </c>
      <c r="D93" s="203"/>
      <c r="E93" s="204"/>
      <c r="F93" s="204"/>
      <c r="G93" s="205">
        <f>SUM(G74:G92)</f>
        <v>0</v>
      </c>
    </row>
    <row r="94" spans="2:7" ht="12.75">
      <c r="B94" s="39"/>
      <c r="C94" s="195"/>
      <c r="E94" s="39"/>
      <c r="F94" s="39"/>
      <c r="G94" s="206"/>
    </row>
    <row r="95" spans="2:12" ht="12.75">
      <c r="B95" s="194" t="s">
        <v>16</v>
      </c>
      <c r="C95" s="195" t="s">
        <v>7</v>
      </c>
      <c r="E95" s="39"/>
      <c r="F95" s="39"/>
      <c r="G95" s="39"/>
      <c r="L95" s="138"/>
    </row>
    <row r="96" spans="2:12" ht="12.75">
      <c r="B96" s="194"/>
      <c r="C96" s="195"/>
      <c r="E96" s="39"/>
      <c r="F96" s="39"/>
      <c r="G96" s="39"/>
      <c r="L96" s="138"/>
    </row>
    <row r="97" spans="2:12" ht="30">
      <c r="B97" s="196">
        <v>1</v>
      </c>
      <c r="C97" s="200" t="s">
        <v>89</v>
      </c>
      <c r="D97" s="39" t="s">
        <v>277</v>
      </c>
      <c r="E97" s="199">
        <v>100</v>
      </c>
      <c r="F97" s="61"/>
      <c r="G97" s="199">
        <f>+E97*F97</f>
        <v>0</v>
      </c>
      <c r="L97" s="138"/>
    </row>
    <row r="98" spans="2:12" ht="15">
      <c r="B98" s="196"/>
      <c r="C98" s="200"/>
      <c r="D98" s="198"/>
      <c r="E98" s="199"/>
      <c r="F98" s="61"/>
      <c r="G98" s="199"/>
      <c r="L98" s="138"/>
    </row>
    <row r="99" spans="2:12" ht="30">
      <c r="B99" s="196">
        <v>2</v>
      </c>
      <c r="C99" s="200" t="s">
        <v>219</v>
      </c>
      <c r="D99" s="198" t="s">
        <v>9</v>
      </c>
      <c r="E99" s="199">
        <v>10</v>
      </c>
      <c r="F99" s="61"/>
      <c r="G99" s="199">
        <f>+E99*F99</f>
        <v>0</v>
      </c>
      <c r="L99" s="138"/>
    </row>
    <row r="100" spans="2:12" ht="15">
      <c r="B100" s="196"/>
      <c r="C100" s="200"/>
      <c r="D100" s="198"/>
      <c r="E100" s="199"/>
      <c r="F100" s="61"/>
      <c r="G100" s="199"/>
      <c r="L100" s="138"/>
    </row>
    <row r="101" spans="2:12" ht="30">
      <c r="B101" s="196">
        <v>3</v>
      </c>
      <c r="C101" s="200" t="s">
        <v>40</v>
      </c>
      <c r="D101" s="39" t="s">
        <v>277</v>
      </c>
      <c r="E101" s="199">
        <v>20</v>
      </c>
      <c r="F101" s="61"/>
      <c r="G101" s="199">
        <f>+E101*F101</f>
        <v>0</v>
      </c>
      <c r="L101" s="138"/>
    </row>
    <row r="102" spans="2:12" ht="15">
      <c r="B102" s="196"/>
      <c r="C102" s="200"/>
      <c r="D102" s="198"/>
      <c r="E102" s="199"/>
      <c r="F102" s="61"/>
      <c r="G102" s="199"/>
      <c r="L102" s="138"/>
    </row>
    <row r="103" spans="2:12" ht="31.5" customHeight="1">
      <c r="B103" s="196">
        <v>4</v>
      </c>
      <c r="C103" s="200" t="s">
        <v>220</v>
      </c>
      <c r="D103" s="39" t="s">
        <v>277</v>
      </c>
      <c r="E103" s="199">
        <v>20</v>
      </c>
      <c r="F103" s="61"/>
      <c r="G103" s="199">
        <f>+E103*F103</f>
        <v>0</v>
      </c>
      <c r="L103" s="138"/>
    </row>
    <row r="104" spans="2:12" ht="15">
      <c r="B104" s="196"/>
      <c r="C104" s="200"/>
      <c r="D104" s="198"/>
      <c r="E104" s="199"/>
      <c r="F104" s="61"/>
      <c r="G104" s="199"/>
      <c r="L104" s="138"/>
    </row>
    <row r="105" spans="2:12" ht="30">
      <c r="B105" s="196">
        <v>5</v>
      </c>
      <c r="C105" s="200" t="s">
        <v>41</v>
      </c>
      <c r="D105" s="39" t="s">
        <v>277</v>
      </c>
      <c r="E105" s="199">
        <v>20</v>
      </c>
      <c r="F105" s="61"/>
      <c r="G105" s="199">
        <f>+E105*F105</f>
        <v>0</v>
      </c>
      <c r="L105" s="138"/>
    </row>
    <row r="106" spans="2:12" ht="15">
      <c r="B106" s="196"/>
      <c r="C106" s="200"/>
      <c r="E106" s="199"/>
      <c r="F106" s="61"/>
      <c r="G106" s="199"/>
      <c r="L106" s="138"/>
    </row>
    <row r="107" spans="2:12" ht="45.75" customHeight="1">
      <c r="B107" s="196">
        <v>6</v>
      </c>
      <c r="C107" s="127" t="s">
        <v>281</v>
      </c>
      <c r="D107" s="39" t="s">
        <v>280</v>
      </c>
      <c r="E107" s="199">
        <v>197.8</v>
      </c>
      <c r="F107" s="61"/>
      <c r="G107" s="199">
        <f>+E107*F107</f>
        <v>0</v>
      </c>
      <c r="L107" s="138"/>
    </row>
    <row r="108" spans="2:12" ht="45">
      <c r="B108" s="196">
        <v>7</v>
      </c>
      <c r="C108" s="127" t="s">
        <v>323</v>
      </c>
      <c r="D108" s="39" t="s">
        <v>280</v>
      </c>
      <c r="E108" s="199">
        <v>197.8</v>
      </c>
      <c r="F108" s="61"/>
      <c r="G108" s="199">
        <f>+E108*F108</f>
        <v>0</v>
      </c>
      <c r="L108" s="138"/>
    </row>
    <row r="109" spans="2:12" ht="15">
      <c r="B109" s="196">
        <v>8</v>
      </c>
      <c r="C109" s="127" t="s">
        <v>21</v>
      </c>
      <c r="D109" s="39" t="s">
        <v>280</v>
      </c>
      <c r="E109" s="199">
        <v>197.8</v>
      </c>
      <c r="F109" s="61"/>
      <c r="G109" s="199">
        <f>+E109*F109</f>
        <v>0</v>
      </c>
      <c r="L109" s="138"/>
    </row>
    <row r="110" spans="2:12" ht="15">
      <c r="B110" s="196"/>
      <c r="C110" s="200"/>
      <c r="E110" s="199"/>
      <c r="F110" s="61"/>
      <c r="G110" s="199"/>
      <c r="L110" s="138"/>
    </row>
    <row r="111" spans="2:12" ht="15">
      <c r="B111" s="196">
        <v>9</v>
      </c>
      <c r="C111" s="127" t="s">
        <v>20</v>
      </c>
      <c r="D111" s="39" t="s">
        <v>280</v>
      </c>
      <c r="E111" s="199">
        <v>107.8</v>
      </c>
      <c r="F111" s="61"/>
      <c r="G111" s="199">
        <f>+E111*F111</f>
        <v>0</v>
      </c>
      <c r="L111" s="138"/>
    </row>
    <row r="112" spans="2:12" ht="15">
      <c r="B112" s="196"/>
      <c r="C112" s="200"/>
      <c r="D112" s="198"/>
      <c r="E112" s="199"/>
      <c r="F112" s="61"/>
      <c r="G112" s="199"/>
      <c r="L112" s="138"/>
    </row>
    <row r="113" spans="1:7" s="113" customFormat="1" ht="12.75">
      <c r="A113" s="46"/>
      <c r="B113" s="68"/>
      <c r="C113" s="202" t="s">
        <v>15</v>
      </c>
      <c r="D113" s="203"/>
      <c r="E113" s="204"/>
      <c r="F113" s="204"/>
      <c r="G113" s="205">
        <f>SUM(G96:G112)</f>
        <v>0</v>
      </c>
    </row>
  </sheetData>
  <sheetProtection/>
  <mergeCells count="10">
    <mergeCell ref="D7:F7"/>
    <mergeCell ref="D8:F8"/>
    <mergeCell ref="D9:F9"/>
    <mergeCell ref="D11:F11"/>
    <mergeCell ref="B1:G1"/>
    <mergeCell ref="B2:G2"/>
    <mergeCell ref="B3:G3"/>
    <mergeCell ref="B4:G4"/>
    <mergeCell ref="D5:F5"/>
    <mergeCell ref="D6: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Hydrotech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Valdi Černe</dc:creator>
  <cp:keywords/>
  <dc:description/>
  <cp:lastModifiedBy>Peter Kete</cp:lastModifiedBy>
  <cp:lastPrinted>2021-03-30T08:46:32Z</cp:lastPrinted>
  <dcterms:created xsi:type="dcterms:W3CDTF">1999-05-10T09:48:04Z</dcterms:created>
  <dcterms:modified xsi:type="dcterms:W3CDTF">2021-03-31T06:43:20Z</dcterms:modified>
  <cp:category/>
  <cp:version/>
  <cp:contentType/>
  <cp:contentStatus/>
</cp:coreProperties>
</file>