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4940" windowHeight="8385" activeTab="0"/>
  </bookViews>
  <sheets>
    <sheet name="Fekalni" sheetId="1" r:id="rId1"/>
    <sheet name="Meteorni" sheetId="2" r:id="rId2"/>
    <sheet name="Zložba" sheetId="3" r:id="rId3"/>
  </sheets>
  <definedNames>
    <definedName name="_xlnm.Print_Area" localSheetId="1">'Meteorni'!$A$1:$F$97</definedName>
  </definedNames>
  <calcPr fullCalcOnLoad="1"/>
</workbook>
</file>

<file path=xl/sharedStrings.xml><?xml version="1.0" encoding="utf-8"?>
<sst xmlns="http://schemas.openxmlformats.org/spreadsheetml/2006/main" count="276" uniqueCount="140">
  <si>
    <t>1.</t>
  </si>
  <si>
    <t xml:space="preserve">PREDDELA </t>
  </si>
  <si>
    <t>2.</t>
  </si>
  <si>
    <t>ZEMELJSKA  DELA</t>
  </si>
  <si>
    <t>3.</t>
  </si>
  <si>
    <t>MONTAŽNA IN BETONSKA DELA</t>
  </si>
  <si>
    <t>4.</t>
  </si>
  <si>
    <t>OSTALA DELA</t>
  </si>
  <si>
    <t>PREDDELA</t>
  </si>
  <si>
    <t>Zakoličba trase kanalizacije z niveliranjem</t>
  </si>
  <si>
    <t>m</t>
  </si>
  <si>
    <t>pavšal</t>
  </si>
  <si>
    <t>m2</t>
  </si>
  <si>
    <t>kos</t>
  </si>
  <si>
    <t>ZEMELJSKA DELA</t>
  </si>
  <si>
    <t>m3</t>
  </si>
  <si>
    <t xml:space="preserve">SKUPAJ  </t>
  </si>
  <si>
    <t>1.1.</t>
  </si>
  <si>
    <t>1.3.</t>
  </si>
  <si>
    <t>2.1.</t>
  </si>
  <si>
    <t>2.2.</t>
  </si>
  <si>
    <t>2.8.</t>
  </si>
  <si>
    <t>4.1.</t>
  </si>
  <si>
    <t>PREDDELA SKUPAJ:</t>
  </si>
  <si>
    <t>ZEMELJSKA DELA SKUPAJ:</t>
  </si>
  <si>
    <t>MONTAŽNA IN BETONSKA DELA SKUPAJ:</t>
  </si>
  <si>
    <t>OSTALA DELA SKUPAJ:</t>
  </si>
  <si>
    <t>2.6.</t>
  </si>
  <si>
    <t>4.2.</t>
  </si>
  <si>
    <t>4.4.</t>
  </si>
  <si>
    <t>SKUPAJ  DELA</t>
  </si>
  <si>
    <t>Preizkus vodotesnosti cevovoda</t>
  </si>
  <si>
    <t>5.</t>
  </si>
  <si>
    <t>Naprava in postavitev gradbenih profilov (na mestih kjer se menja smer ali naklon)</t>
  </si>
  <si>
    <t>Zasip kanalizacijskih cevi in jaškov z materialom izkopa ter komprimiranje v plasteh po 30 cm (pod nevoznimi površinami)</t>
  </si>
  <si>
    <t>Humusiranje, planiranje in zatravitev zelenic s humusnim materialom  v sloju debeline 20cm</t>
  </si>
  <si>
    <t>REKAPITULACIJA</t>
  </si>
  <si>
    <t>Planiranje dna rova kanalizacije s točnostjo +/- 1 cm, širina DN + 0,30m</t>
  </si>
  <si>
    <t>Varnostni načrt ureditve gradbišča</t>
  </si>
  <si>
    <t>Dobava in montaža betonskih  revizijskih jaškov DN 800 z asimetričnim konusom 800/600,  ter obdelavo mulde in priključkov.</t>
  </si>
  <si>
    <t>Strojni izkop humusa v sloju debeline do 20 cm z odmetom do 2 m.</t>
  </si>
  <si>
    <t>1.4.</t>
  </si>
  <si>
    <t>1.5.</t>
  </si>
  <si>
    <t>3.4.</t>
  </si>
  <si>
    <t>4.3.</t>
  </si>
  <si>
    <t>`-globine do 1,80 m</t>
  </si>
  <si>
    <t>Zarezovanje obstoječega sfalta debeline do 8 cm</t>
  </si>
  <si>
    <t>Dobava in vgradnja pokrova iz litega železa nosilnosti 400 kN vključno z AB obročem in gumi tesnilom, brez odprtin, preseka 600mm-pod voznimi površinami</t>
  </si>
  <si>
    <t>Izdelava priklopa na obstoječi jašek za betonsko cen DN 600</t>
  </si>
  <si>
    <r>
      <t>m</t>
    </r>
    <r>
      <rPr>
        <vertAlign val="superscript"/>
        <sz val="10"/>
        <rFont val="Arial CE"/>
        <family val="2"/>
      </rPr>
      <t>2</t>
    </r>
  </si>
  <si>
    <t>Ponovno asfaltiranje cestnih površin po TSC 06.300/06.410:2009 (občinska cesta) v sestavi:</t>
  </si>
  <si>
    <t xml:space="preserve"> - izdelava nosilne bituminizirane zmesi AC 22 base B50/70 A3 v debelini 5 cm</t>
  </si>
  <si>
    <t xml:space="preserve"> - izdelava obrabne in zaporne plasti bituminizirane zmesi AC 11 surf B50/70 A3 v debelini 3 cm</t>
  </si>
  <si>
    <r>
      <t>m</t>
    </r>
    <r>
      <rPr>
        <vertAlign val="superscript"/>
        <sz val="10"/>
        <rFont val="Arial CE"/>
        <family val="2"/>
      </rPr>
      <t>2</t>
    </r>
  </si>
  <si>
    <t>Izdelava priključka na obstoječi  AB jašek, za PVC ali PEHD cev do 250 mm</t>
  </si>
  <si>
    <t>Planiranje tamponskega planuma ceste z natančnostjo +- 1cm z uvaljanjem - z dobavo materiala</t>
  </si>
  <si>
    <t>-kanal MS1</t>
  </si>
  <si>
    <t>Rušenje obstoječega asfalta debeline do 8 cm, z nakladanjem in odvozom v deponijo do 10km</t>
  </si>
  <si>
    <t>Strojni izkop jarkov v III(10%) in IV(10%), V(80%) ktg za kanalizacijo v suhem terenu , širine 1.0  m, globine do 1.6 m, naklon brežin 75°, z odlaganjem na rob izkopa.</t>
  </si>
  <si>
    <t>Dobava in polaganje PVC gladkih cevi compact komplet z vsemi koleni, standard EN 1401-1 na izvršeno peščeno podlogo v deb.10 cm, cevi fi 315 mm, trdnostni razred SN8 s priključitvijo na jaške, stiki se tesnijo z gumi tesnili ter obsipavanje cevi s peskom, skupaj s posteljico 0,35m3/m</t>
  </si>
  <si>
    <r>
      <t>Zasip jarka z nevezanim materialom, vgrajevanje in zahteve materiala po TSC 06.200:2003; 0-32 mm (tampon), vključno z dobavo ter komprimiranjem v plasti 20 cm. M</t>
    </r>
    <r>
      <rPr>
        <vertAlign val="subscript"/>
        <sz val="9"/>
        <rFont val="Arial"/>
        <family val="2"/>
      </rPr>
      <t>v2</t>
    </r>
    <r>
      <rPr>
        <sz val="9"/>
        <rFont val="Arial"/>
        <family val="2"/>
      </rPr>
      <t>&gt;=100MPa (pod voznimi površinami)</t>
    </r>
  </si>
  <si>
    <t>Nalaganje in odvoz odvečnega materiala z odvozom na deponijo do 10 km, F=1,25</t>
  </si>
  <si>
    <t>FEKALNI KANAL PIKČI</t>
  </si>
  <si>
    <t>Dobava in polaganje PVC gladkih cevi compact komplet z vsemi koleni, standard EN 1401-1 na izvršeno peščeno podlogo v deb.10 cm, cevi fi 200 mm, trdnostni razred SN8 s priključitvijo na jaške, stiki se tesnijo z gumi tesnili ter obsipavanje cevi s peskom, skupaj s posteljico 0,35m3/m</t>
  </si>
  <si>
    <t>Dobava in vgradnja montažnih povoznih poliesterskih revizijskih jaškov DN 80 cm, togosti SN 10000, komplet z muldami, obdelanimi s poliestrom, talno ploščo iz betona C 15/20, deb. 20 cm, vključno s prehodno ploščo in izravnalnim obročem za LTŽ pokrov.  (meri se globina jaška od vrha pokrova do dna mulde!)</t>
  </si>
  <si>
    <t xml:space="preserve"> - višine do 1,5 m</t>
  </si>
  <si>
    <t xml:space="preserve"> - višine do 2,0 m</t>
  </si>
  <si>
    <t>Strojni izkop jarkov v III in IV, V  ktg za kanalizacijo v suhem terenu , širine 1.0  m, globine do 1.6 m, naklon brežin 75°, z odlaganjem na rob izkopa.</t>
  </si>
  <si>
    <t>III.ktg</t>
  </si>
  <si>
    <t>IV. Ktg</t>
  </si>
  <si>
    <t>V. ktg</t>
  </si>
  <si>
    <t xml:space="preserve"> - izdelava obrabne in zaporne plasti bituminizirane zmesi AC 11 surf B50/70 A4 v debelini 3 cm</t>
  </si>
  <si>
    <t xml:space="preserve"> - izdelava nosilne bituminizirane zmesi AC 22 base B50/70 A4 v debelini 5 cm</t>
  </si>
  <si>
    <t>Kamnita zložba</t>
  </si>
  <si>
    <t>Zakoličba osi</t>
  </si>
  <si>
    <t>Postavitev in zavarovanje profilov</t>
  </si>
  <si>
    <t>Zakoličba detajlnih točk z ustreznim zavarovanjem</t>
  </si>
  <si>
    <t>Čiščenje površin, zaraslih z grmovjem v širini do 5 m.</t>
  </si>
  <si>
    <t>Odkopavanje panjev in korenin dreves z deponiranjem na trajno deponijo po izbiri izvajalca z vsemi potrebnimi deli in stroški deponiranja. Premer panja do 30 cm.</t>
  </si>
  <si>
    <t>Izkop humusa v sloju debeline do 20 cm s prevozom na gradbiščno deponijo</t>
  </si>
  <si>
    <r>
      <t>m</t>
    </r>
    <r>
      <rPr>
        <vertAlign val="superscript"/>
        <sz val="11"/>
        <rFont val="Arial Narrow"/>
        <family val="2"/>
      </rPr>
      <t>3</t>
    </r>
  </si>
  <si>
    <t>Strojni izkop v zemljini III, IV in V ktg. s pravilnim odsekovanjem stranic z odlaganjem materiala na rob izkopa</t>
  </si>
  <si>
    <t xml:space="preserve"> - v terenu III ktg. (25%)</t>
  </si>
  <si>
    <t xml:space="preserve"> - v terenu IV ktg. (50%)</t>
  </si>
  <si>
    <t xml:space="preserve"> - v terenu V ktg. (25%)</t>
  </si>
  <si>
    <t xml:space="preserve">Zasip pred in za zložbo in zidom z materialom od izkopa v plasteh po 30 cm z grobim planiranjem plasti in valjnanjem do zgoščenosti po MPP &gt; 95% </t>
  </si>
  <si>
    <t>izdelava nasipa z nevezanim materialom, vgrajevanje in zahteve materiala po TSC 06.100:2003; 0-63 mm (jalovina), vključno z dobavo, komprimiranjem in finim planiranjem v plasti debeline 20 cm</t>
  </si>
  <si>
    <t>Dobava drobljenca in izdelava nevezane nosilne plasti enakomerno zrnatega drobljenca po SIST 13242:2003, vgrajevanje in zahteve materiala po TSC 06.200:2003 iz kamnine 0-32 mm v debelini 20 cm</t>
  </si>
  <si>
    <t>Dobava drobljenca in izdelava nevezane nosilne plasti enakomerno zrnatega drobljenca po SIST 13242:2003, vgrajevanje in zahteve materiala po TSC 06.200:2003; 8-16 mm (zgornji tamponski sloj) iz kamnine v debelini 5 cm vključno z dobavo ter komprimiranjem do zahtevane zbitosti</t>
  </si>
  <si>
    <t>Oblikovanje brežin v zemljini v projektiranem nagibu</t>
  </si>
  <si>
    <t>izdelava terenske mulde za kamnito zložbo širine 0.5 m</t>
  </si>
  <si>
    <t>Dovoz iz gradbiščne deponije in raztiranje humusa v sloju debeline 20 cm</t>
  </si>
  <si>
    <t>Nakladanje in odvoz odvečnega materiala od izkopa na deponijo po izbiri izvajalca vključno z vsemi ravnanji in stroški za trajno odlaganje</t>
  </si>
  <si>
    <t>Dobava in polaganje kamnitih blokov nepravilnih oblik velikosti 0,4 do 0,6 m v beton C 20/25. Razmerje kamen beton 60:40 (zložba)</t>
  </si>
  <si>
    <t>Dobava  in vgrajevanje PE cevi DN 50 mm dolžine do 0,9 m v AB zid. Izcednice se polagajo na 2 m zidu</t>
  </si>
  <si>
    <t>SKUPAJ</t>
  </si>
  <si>
    <t>6.</t>
  </si>
  <si>
    <t>NEPREDVIDENA DELA (5%)</t>
  </si>
  <si>
    <t>Rekapitulacija</t>
  </si>
  <si>
    <t>Skupaj</t>
  </si>
  <si>
    <t>DDV 22%</t>
  </si>
  <si>
    <t>VSE SKUPAJ</t>
  </si>
  <si>
    <r>
      <t>m</t>
    </r>
    <r>
      <rPr>
        <vertAlign val="superscript"/>
        <sz val="12"/>
        <rFont val="Arial"/>
        <family val="2"/>
      </rPr>
      <t>2</t>
    </r>
  </si>
  <si>
    <r>
      <t>Sekanje dreves z odsekovanjem vej in odvozom na deponijo po izbiri izvajalca z vsemi potrebnimi deli in stroški deponiranja. Debelina drevesa do 20 cm (mehki les). Gostota poraščenosti je cca 1 drevo /5 m</t>
    </r>
    <r>
      <rPr>
        <vertAlign val="superscript"/>
        <sz val="12"/>
        <rFont val="Arial"/>
        <family val="2"/>
      </rPr>
      <t>2</t>
    </r>
  </si>
  <si>
    <r>
      <t>m</t>
    </r>
    <r>
      <rPr>
        <vertAlign val="superscript"/>
        <sz val="12"/>
        <rFont val="Arial"/>
        <family val="2"/>
      </rPr>
      <t>3</t>
    </r>
  </si>
  <si>
    <r>
      <t>m</t>
    </r>
    <r>
      <rPr>
        <vertAlign val="superscript"/>
        <sz val="12"/>
        <rFont val="Arial"/>
        <family val="2"/>
      </rPr>
      <t>3</t>
    </r>
  </si>
  <si>
    <r>
      <t>Fino planiranje, odstranjevanje kamna, sejanje travne mešanice 30 g/m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in dodajanje granulat mineralnega gnojila 30 g/m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,  valjanjem s travnim valjarjem.</t>
    </r>
  </si>
  <si>
    <r>
      <t>Dobava in vgrajevanje nearmiranega podložnega betona pr.0,08 do 0,12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, C12/15.</t>
    </r>
  </si>
  <si>
    <t>Planiranje zemeljskega planuma izkopa - podloga za izvedbo temelja, v potrebnem naklonu z valjanjem</t>
  </si>
  <si>
    <t>Kamnita zložba - Dobava in polaganje kamnitih blokov nepravilnih oblik velikosti 0,4 do 0,6 m v beton C 20/25. Razmerje kamen beton 60:40 (zložba)</t>
  </si>
  <si>
    <t>Čiščenje obstoječega jarka z odvozom materiala na deponijo</t>
  </si>
  <si>
    <t>1.2.</t>
  </si>
  <si>
    <t>2.3.</t>
  </si>
  <si>
    <t>2.4.</t>
  </si>
  <si>
    <t>2.5.</t>
  </si>
  <si>
    <t>2.7.</t>
  </si>
  <si>
    <t>3.1.</t>
  </si>
  <si>
    <t>3.2.</t>
  </si>
  <si>
    <t>3.3.</t>
  </si>
  <si>
    <t>KAMNITA ZLOŽBA</t>
  </si>
  <si>
    <t>NEPREDVIDENA DELA (10%) (1-4)</t>
  </si>
  <si>
    <t>METEORNI KANAL VIPAVSKI KRIŽ - MALE ŽABLJE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</si>
  <si>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</si>
  <si>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</si>
  <si>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</si>
  <si>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</si>
  <si>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</si>
  <si>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</si>
  <si>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</si>
  <si>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</si>
  <si>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</si>
  <si>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</si>
  <si>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</si>
  <si>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</si>
  <si>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</si>
  <si>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 xml:space="preserve">SKUPNA REKAPITULACIJA  </t>
  </si>
  <si>
    <t>DDV 22% - informativno</t>
  </si>
  <si>
    <t>SKUPAJ BREZ DDV</t>
  </si>
  <si>
    <t>ddv - METEORNI KANAL VIPAVSKI KRIŽ - MALE ŽABLJE</t>
  </si>
  <si>
    <t>FEKALNI KANAL PIKČI (obrnjena davčna obveznost)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</si>
</sst>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_S_I_T"/>
    <numFmt numFmtId="173" formatCode="#,##0\ &quot;SIT&quot;"/>
    <numFmt numFmtId="174" formatCode="#,##0.0\ _S_I_T"/>
    <numFmt numFmtId="175" formatCode="#,##0.00\ _S_I_T"/>
    <numFmt numFmtId="176" formatCode="0.0E+00"/>
    <numFmt numFmtId="177" formatCode="dd/mm/yyyy"/>
    <numFmt numFmtId="178" formatCode="0000"/>
  </numFmts>
  <fonts count="56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b/>
      <i/>
      <sz val="14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vertAlign val="subscript"/>
      <sz val="9"/>
      <name val="Arial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i/>
      <sz val="10"/>
      <name val="Arial CE"/>
      <family val="0"/>
    </font>
    <font>
      <b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1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0" fillId="0" borderId="6" applyNumberFormat="0" applyFill="0" applyAlignment="0" applyProtection="0"/>
    <xf numFmtId="0" fontId="51" fillId="30" borderId="7" applyNumberFormat="0" applyAlignment="0" applyProtection="0"/>
    <xf numFmtId="0" fontId="52" fillId="21" borderId="8" applyNumberFormat="0" applyAlignment="0" applyProtection="0"/>
    <xf numFmtId="0" fontId="5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8" applyNumberFormat="0" applyAlignment="0" applyProtection="0"/>
    <xf numFmtId="0" fontId="55" fillId="0" borderId="9" applyNumberFormat="0" applyFill="0" applyAlignment="0" applyProtection="0"/>
  </cellStyleXfs>
  <cellXfs count="119">
    <xf numFmtId="49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10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9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/>
    </xf>
    <xf numFmtId="4" fontId="4" fillId="0" borderId="18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9" fontId="1" fillId="0" borderId="0" xfId="0" applyNumberFormat="1" applyFont="1" applyAlignment="1">
      <alignment wrapText="1"/>
    </xf>
    <xf numFmtId="49" fontId="4" fillId="0" borderId="11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16" xfId="0" applyNumberFormat="1" applyFont="1" applyFill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49" fontId="1" fillId="0" borderId="20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49" fontId="0" fillId="0" borderId="0" xfId="0" applyNumberFormat="1" applyFont="1" applyFill="1" applyBorder="1" applyAlignment="1">
      <alignment horizontal="justify" wrapText="1"/>
    </xf>
    <xf numFmtId="49" fontId="4" fillId="0" borderId="21" xfId="0" applyNumberFormat="1" applyFont="1" applyBorder="1" applyAlignment="1">
      <alignment vertical="top"/>
    </xf>
    <xf numFmtId="49" fontId="4" fillId="0" borderId="22" xfId="0" applyNumberFormat="1" applyFont="1" applyBorder="1" applyAlignment="1">
      <alignment vertical="top"/>
    </xf>
    <xf numFmtId="49" fontId="4" fillId="0" borderId="23" xfId="0" applyNumberFormat="1" applyFont="1" applyBorder="1" applyAlignment="1">
      <alignment vertical="top"/>
    </xf>
    <xf numFmtId="49" fontId="4" fillId="0" borderId="24" xfId="0" applyNumberFormat="1" applyFont="1" applyBorder="1" applyAlignment="1">
      <alignment vertical="top"/>
    </xf>
    <xf numFmtId="49" fontId="4" fillId="0" borderId="25" xfId="0" applyNumberFormat="1" applyFont="1" applyBorder="1" applyAlignment="1">
      <alignment vertical="top"/>
    </xf>
    <xf numFmtId="49" fontId="1" fillId="0" borderId="0" xfId="0" applyNumberFormat="1" applyFont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wrapText="1"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wrapText="1"/>
    </xf>
    <xf numFmtId="176" fontId="0" fillId="0" borderId="0" xfId="0" applyNumberFormat="1" applyFont="1" applyAlignment="1" applyProtection="1">
      <alignment vertical="top"/>
      <protection locked="0"/>
    </xf>
    <xf numFmtId="1" fontId="0" fillId="0" borderId="0" xfId="0" applyNumberFormat="1" applyFont="1" applyAlignment="1">
      <alignment vertical="top"/>
    </xf>
    <xf numFmtId="49" fontId="0" fillId="0" borderId="0" xfId="0" applyNumberFormat="1" applyFont="1" applyAlignment="1" quotePrefix="1">
      <alignment wrapText="1"/>
    </xf>
    <xf numFmtId="16" fontId="0" fillId="0" borderId="0" xfId="0" applyNumberFormat="1" applyFont="1" applyAlignment="1">
      <alignment vertical="top"/>
    </xf>
    <xf numFmtId="49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178" fontId="0" fillId="0" borderId="0" xfId="0" applyNumberFormat="1" applyFont="1" applyAlignment="1">
      <alignment wrapText="1"/>
    </xf>
    <xf numFmtId="49" fontId="1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42" applyFont="1" applyBorder="1" applyAlignment="1">
      <alignment vertical="top" wrapText="1"/>
      <protection/>
    </xf>
    <xf numFmtId="49" fontId="0" fillId="0" borderId="0" xfId="0" applyNumberFormat="1" applyFont="1" applyBorder="1" applyAlignment="1">
      <alignment wrapText="1"/>
    </xf>
    <xf numFmtId="0" fontId="12" fillId="0" borderId="0" xfId="42" applyNumberFormat="1" applyFont="1" applyBorder="1" applyAlignment="1">
      <alignment vertical="top" wrapText="1" readingOrder="1"/>
      <protection/>
    </xf>
    <xf numFmtId="0" fontId="12" fillId="0" borderId="0" xfId="42" applyFont="1" applyBorder="1" applyAlignment="1">
      <alignment wrapText="1"/>
      <protection/>
    </xf>
    <xf numFmtId="49" fontId="0" fillId="0" borderId="0" xfId="0" applyNumberFormat="1" applyFont="1" applyBorder="1" applyAlignment="1" quotePrefix="1">
      <alignment wrapText="1"/>
    </xf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right"/>
    </xf>
    <xf numFmtId="49" fontId="14" fillId="0" borderId="0" xfId="0" applyNumberFormat="1" applyFont="1" applyAlignment="1">
      <alignment wrapText="1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4" fillId="0" borderId="0" xfId="0" applyNumberFormat="1" applyFont="1" applyAlignment="1">
      <alignment vertical="top" wrapText="1"/>
    </xf>
    <xf numFmtId="49" fontId="16" fillId="0" borderId="0" xfId="0" applyNumberFormat="1" applyFont="1" applyAlignment="1">
      <alignment wrapText="1"/>
    </xf>
    <xf numFmtId="49" fontId="14" fillId="0" borderId="0" xfId="0" applyNumberFormat="1" applyFont="1" applyBorder="1" applyAlignment="1">
      <alignment horizontal="left" vertical="top" wrapText="1" readingOrder="1"/>
    </xf>
    <xf numFmtId="49" fontId="14" fillId="0" borderId="0" xfId="0" applyNumberFormat="1" applyFont="1" applyBorder="1" applyAlignment="1">
      <alignment vertical="top" wrapText="1"/>
    </xf>
    <xf numFmtId="0" fontId="14" fillId="0" borderId="0" xfId="0" applyFont="1" applyBorder="1" applyAlignment="1">
      <alignment/>
    </xf>
    <xf numFmtId="4" fontId="14" fillId="0" borderId="0" xfId="0" applyNumberFormat="1" applyFont="1" applyBorder="1" applyAlignment="1">
      <alignment/>
    </xf>
    <xf numFmtId="49" fontId="17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49" fontId="18" fillId="0" borderId="0" xfId="0" applyNumberFormat="1" applyFont="1" applyAlignment="1">
      <alignment wrapText="1"/>
    </xf>
    <xf numFmtId="4" fontId="17" fillId="0" borderId="0" xfId="0" applyNumberFormat="1" applyFont="1" applyAlignment="1">
      <alignment horizontal="right"/>
    </xf>
    <xf numFmtId="49" fontId="17" fillId="0" borderId="0" xfId="0" applyNumberFormat="1" applyFont="1" applyAlignment="1">
      <alignment wrapText="1"/>
    </xf>
    <xf numFmtId="0" fontId="17" fillId="0" borderId="0" xfId="0" applyFont="1" applyAlignment="1">
      <alignment/>
    </xf>
    <xf numFmtId="49" fontId="17" fillId="0" borderId="0" xfId="0" applyNumberFormat="1" applyFont="1" applyBorder="1" applyAlignment="1">
      <alignment vertical="top" wrapText="1"/>
    </xf>
    <xf numFmtId="0" fontId="17" fillId="0" borderId="0" xfId="0" applyFont="1" applyBorder="1" applyAlignment="1">
      <alignment/>
    </xf>
    <xf numFmtId="4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right"/>
    </xf>
    <xf numFmtId="49" fontId="17" fillId="0" borderId="0" xfId="0" applyNumberFormat="1" applyFont="1" applyAlignment="1">
      <alignment vertical="top" wrapText="1"/>
    </xf>
    <xf numFmtId="49" fontId="17" fillId="0" borderId="0" xfId="0" applyNumberFormat="1" applyFont="1" applyBorder="1" applyAlignment="1">
      <alignment horizontal="left" vertical="top" wrapText="1" readingOrder="1"/>
    </xf>
    <xf numFmtId="49" fontId="10" fillId="0" borderId="0" xfId="0" applyNumberFormat="1" applyFont="1" applyAlignment="1">
      <alignment vertical="top" wrapText="1"/>
    </xf>
    <xf numFmtId="49" fontId="4" fillId="0" borderId="0" xfId="0" applyNumberFormat="1" applyFont="1" applyFill="1" applyBorder="1" applyAlignment="1">
      <alignment wrapText="1"/>
    </xf>
    <xf numFmtId="49" fontId="4" fillId="0" borderId="26" xfId="0" applyNumberFormat="1" applyFont="1" applyBorder="1" applyAlignment="1">
      <alignment vertical="top"/>
    </xf>
    <xf numFmtId="49" fontId="4" fillId="0" borderId="27" xfId="0" applyNumberFormat="1" applyFont="1" applyFill="1" applyBorder="1" applyAlignment="1">
      <alignment wrapText="1"/>
    </xf>
    <xf numFmtId="49" fontId="4" fillId="0" borderId="27" xfId="0" applyNumberFormat="1" applyFont="1" applyBorder="1" applyAlignment="1">
      <alignment/>
    </xf>
    <xf numFmtId="4" fontId="4" fillId="0" borderId="27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vertical="top"/>
    </xf>
    <xf numFmtId="49" fontId="37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49" fontId="38" fillId="0" borderId="21" xfId="0" applyNumberFormat="1" applyFont="1" applyBorder="1" applyAlignment="1">
      <alignment/>
    </xf>
    <xf numFmtId="49" fontId="38" fillId="0" borderId="11" xfId="0" applyNumberFormat="1" applyFont="1" applyBorder="1" applyAlignment="1">
      <alignment/>
    </xf>
    <xf numFmtId="49" fontId="38" fillId="0" borderId="25" xfId="0" applyNumberFormat="1" applyFont="1" applyBorder="1" applyAlignment="1">
      <alignment/>
    </xf>
    <xf numFmtId="49" fontId="38" fillId="0" borderId="18" xfId="0" applyNumberFormat="1" applyFont="1" applyBorder="1" applyAlignment="1">
      <alignment/>
    </xf>
    <xf numFmtId="4" fontId="38" fillId="0" borderId="29" xfId="0" applyNumberFormat="1" applyFont="1" applyBorder="1" applyAlignment="1">
      <alignment/>
    </xf>
    <xf numFmtId="4" fontId="38" fillId="0" borderId="30" xfId="0" applyNumberFormat="1" applyFont="1" applyBorder="1" applyAlignment="1">
      <alignment/>
    </xf>
    <xf numFmtId="49" fontId="38" fillId="0" borderId="23" xfId="0" applyNumberFormat="1" applyFont="1" applyBorder="1" applyAlignment="1">
      <alignment/>
    </xf>
    <xf numFmtId="49" fontId="38" fillId="0" borderId="0" xfId="0" applyNumberFormat="1" applyFont="1" applyBorder="1" applyAlignment="1">
      <alignment/>
    </xf>
    <xf numFmtId="49" fontId="38" fillId="0" borderId="24" xfId="0" applyNumberFormat="1" applyFont="1" applyBorder="1" applyAlignment="1">
      <alignment/>
    </xf>
    <xf numFmtId="49" fontId="38" fillId="0" borderId="16" xfId="0" applyNumberFormat="1" applyFont="1" applyBorder="1" applyAlignment="1">
      <alignment/>
    </xf>
    <xf numFmtId="4" fontId="38" fillId="0" borderId="31" xfId="0" applyNumberFormat="1" applyFont="1" applyBorder="1" applyAlignment="1">
      <alignment/>
    </xf>
    <xf numFmtId="4" fontId="38" fillId="0" borderId="32" xfId="0" applyNumberFormat="1" applyFont="1" applyBorder="1" applyAlignment="1">
      <alignment/>
    </xf>
    <xf numFmtId="4" fontId="38" fillId="0" borderId="33" xfId="0" applyNumberFormat="1" applyFont="1" applyBorder="1" applyAlignment="1">
      <alignment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 9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3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2" max="2" width="47.375" style="0" customWidth="1"/>
    <col min="6" max="6" width="18.25390625" style="0" customWidth="1"/>
  </cols>
  <sheetData>
    <row r="2" spans="2:6" ht="15.75">
      <c r="B2" s="104" t="s">
        <v>135</v>
      </c>
      <c r="C2" s="104"/>
      <c r="D2" s="104"/>
      <c r="E2" s="104"/>
      <c r="F2" s="105"/>
    </row>
    <row r="3" spans="2:6" ht="16.5" thickBot="1">
      <c r="B3" s="104"/>
      <c r="C3" s="104"/>
      <c r="D3" s="104"/>
      <c r="E3" s="104"/>
      <c r="F3" s="105"/>
    </row>
    <row r="4" spans="2:6" ht="15.75">
      <c r="B4" s="106" t="s">
        <v>139</v>
      </c>
      <c r="C4" s="107"/>
      <c r="D4" s="107"/>
      <c r="E4" s="107"/>
      <c r="F4" s="110">
        <f>F20</f>
        <v>0</v>
      </c>
    </row>
    <row r="5" spans="2:6" ht="16.5" thickBot="1">
      <c r="B5" s="114" t="s">
        <v>121</v>
      </c>
      <c r="C5" s="115"/>
      <c r="D5" s="115"/>
      <c r="E5" s="115"/>
      <c r="F5" s="116">
        <f>Meteorni!F11</f>
        <v>0</v>
      </c>
    </row>
    <row r="6" spans="2:6" ht="16.5" thickTop="1">
      <c r="B6" s="112" t="s">
        <v>137</v>
      </c>
      <c r="C6" s="113"/>
      <c r="D6" s="113"/>
      <c r="E6" s="113"/>
      <c r="F6" s="118">
        <f>F4+F5</f>
        <v>0</v>
      </c>
    </row>
    <row r="7" spans="2:6" ht="15.75">
      <c r="B7" s="112" t="s">
        <v>138</v>
      </c>
      <c r="C7" s="113"/>
      <c r="D7" s="113"/>
      <c r="E7" s="113"/>
      <c r="F7" s="117">
        <f>+F5*0.22</f>
        <v>0</v>
      </c>
    </row>
    <row r="8" spans="2:6" ht="16.5" thickBot="1">
      <c r="B8" s="108" t="s">
        <v>101</v>
      </c>
      <c r="C8" s="109"/>
      <c r="D8" s="109"/>
      <c r="E8" s="109"/>
      <c r="F8" s="111">
        <f>F6+F7</f>
        <v>0</v>
      </c>
    </row>
    <row r="9" spans="2:6" ht="15.75">
      <c r="B9" s="104"/>
      <c r="C9" s="104"/>
      <c r="D9" s="104"/>
      <c r="E9" s="104"/>
      <c r="F9" s="105"/>
    </row>
    <row r="11" ht="12.75">
      <c r="B11" s="103" t="s">
        <v>62</v>
      </c>
    </row>
    <row r="13" spans="1:6" ht="18">
      <c r="A13" s="100" t="s">
        <v>36</v>
      </c>
      <c r="B13" s="100"/>
      <c r="C13" s="100"/>
      <c r="D13" s="100"/>
      <c r="E13" s="100"/>
      <c r="F13" s="100"/>
    </row>
    <row r="14" spans="1:6" ht="13.5" thickBot="1">
      <c r="A14" s="41"/>
      <c r="B14" s="42"/>
      <c r="C14" s="40"/>
      <c r="D14" s="1"/>
      <c r="E14" s="1"/>
      <c r="F14" s="1"/>
    </row>
    <row r="15" spans="1:6" ht="15">
      <c r="A15" s="31" t="s">
        <v>0</v>
      </c>
      <c r="B15" s="23" t="s">
        <v>1</v>
      </c>
      <c r="C15" s="7"/>
      <c r="D15" s="8"/>
      <c r="E15" s="8"/>
      <c r="F15" s="9">
        <f>+F42</f>
        <v>0</v>
      </c>
    </row>
    <row r="16" spans="1:6" ht="17.25" customHeight="1">
      <c r="A16" s="32" t="s">
        <v>2</v>
      </c>
      <c r="B16" s="24" t="s">
        <v>3</v>
      </c>
      <c r="C16" s="10"/>
      <c r="D16" s="11"/>
      <c r="E16" s="11"/>
      <c r="F16" s="12">
        <f>+F76</f>
        <v>0</v>
      </c>
    </row>
    <row r="17" spans="1:6" ht="28.5" customHeight="1">
      <c r="A17" s="33" t="s">
        <v>4</v>
      </c>
      <c r="B17" s="25" t="s">
        <v>5</v>
      </c>
      <c r="C17" s="13"/>
      <c r="D17" s="14"/>
      <c r="E17" s="14"/>
      <c r="F17" s="15">
        <f>F94</f>
        <v>0</v>
      </c>
    </row>
    <row r="18" spans="1:6" ht="22.5" customHeight="1">
      <c r="A18" s="32" t="s">
        <v>6</v>
      </c>
      <c r="B18" s="24" t="s">
        <v>7</v>
      </c>
      <c r="C18" s="10"/>
      <c r="D18" s="11"/>
      <c r="E18" s="11"/>
      <c r="F18" s="12">
        <f>+F113</f>
        <v>0</v>
      </c>
    </row>
    <row r="19" spans="1:6" ht="27.75" customHeight="1" thickBot="1">
      <c r="A19" s="34" t="s">
        <v>32</v>
      </c>
      <c r="B19" s="26" t="s">
        <v>97</v>
      </c>
      <c r="C19" s="16"/>
      <c r="D19" s="17"/>
      <c r="E19" s="17"/>
      <c r="F19" s="18">
        <f>SUM(F15:F18)*0.05</f>
        <v>0</v>
      </c>
    </row>
    <row r="20" spans="1:6" ht="21.75" customHeight="1" thickTop="1">
      <c r="A20" s="33"/>
      <c r="B20" s="25" t="s">
        <v>16</v>
      </c>
      <c r="C20" s="13"/>
      <c r="D20" s="14"/>
      <c r="E20" s="14"/>
      <c r="F20" s="15">
        <f>SUM(F15:F19)</f>
        <v>0</v>
      </c>
    </row>
    <row r="21" spans="1:6" ht="15">
      <c r="A21" s="32"/>
      <c r="B21" s="24" t="s">
        <v>136</v>
      </c>
      <c r="C21" s="10"/>
      <c r="D21" s="11"/>
      <c r="E21" s="11"/>
      <c r="F21" s="12">
        <f>0.22*F20</f>
        <v>0</v>
      </c>
    </row>
    <row r="22" spans="1:6" ht="18.75" customHeight="1" thickBot="1">
      <c r="A22" s="35"/>
      <c r="B22" s="27" t="s">
        <v>30</v>
      </c>
      <c r="C22" s="19"/>
      <c r="D22" s="20"/>
      <c r="E22" s="20"/>
      <c r="F22" s="21">
        <f>F21+F20</f>
        <v>0</v>
      </c>
    </row>
    <row r="23" spans="1:6" ht="15">
      <c r="A23" s="37"/>
      <c r="B23" s="25"/>
      <c r="C23" s="13"/>
      <c r="D23" s="14"/>
      <c r="E23" s="14"/>
      <c r="F23" s="14"/>
    </row>
    <row r="24" spans="1:6" ht="54" customHeight="1">
      <c r="A24" s="37"/>
      <c r="B24" s="38"/>
      <c r="C24" s="13"/>
      <c r="D24" s="14"/>
      <c r="E24" s="14"/>
      <c r="F24" s="14"/>
    </row>
    <row r="25" spans="1:6" ht="15">
      <c r="A25" s="37"/>
      <c r="B25" s="25"/>
      <c r="C25" s="13"/>
      <c r="D25" s="14"/>
      <c r="E25" s="14"/>
      <c r="F25" s="14"/>
    </row>
    <row r="26" spans="1:6" ht="12.75">
      <c r="A26" s="36" t="s">
        <v>0</v>
      </c>
      <c r="B26" s="22" t="s">
        <v>8</v>
      </c>
      <c r="C26" s="40"/>
      <c r="D26" s="1"/>
      <c r="E26" s="1"/>
      <c r="F26" s="1"/>
    </row>
    <row r="27" spans="1:6" ht="12.75">
      <c r="A27" s="41"/>
      <c r="B27" s="42"/>
      <c r="C27" s="40"/>
      <c r="D27" s="1"/>
      <c r="E27" s="1"/>
      <c r="F27" s="1"/>
    </row>
    <row r="28" spans="1:6" ht="26.25" customHeight="1">
      <c r="A28" s="43" t="s">
        <v>17</v>
      </c>
      <c r="B28" s="42" t="s">
        <v>9</v>
      </c>
      <c r="C28" s="40"/>
      <c r="D28" s="1"/>
      <c r="E28" s="1"/>
      <c r="F28" s="1"/>
    </row>
    <row r="29" spans="1:6" ht="12.75">
      <c r="A29" s="44"/>
      <c r="B29" s="42"/>
      <c r="C29" s="40" t="s">
        <v>10</v>
      </c>
      <c r="D29" s="1">
        <v>350</v>
      </c>
      <c r="E29" s="1"/>
      <c r="F29" s="1">
        <f>+D29*E29</f>
        <v>0</v>
      </c>
    </row>
    <row r="30" spans="1:6" ht="12.75">
      <c r="A30" s="44"/>
      <c r="B30" s="42"/>
      <c r="C30" s="40"/>
      <c r="D30" s="1"/>
      <c r="E30" s="1"/>
      <c r="F30" s="1"/>
    </row>
    <row r="31" spans="1:6" ht="36" customHeight="1">
      <c r="A31" s="46" t="s">
        <v>111</v>
      </c>
      <c r="B31" s="42" t="s">
        <v>33</v>
      </c>
      <c r="C31" s="40"/>
      <c r="D31" s="1"/>
      <c r="E31" s="1"/>
      <c r="F31" s="1"/>
    </row>
    <row r="32" spans="1:6" ht="12.75">
      <c r="A32" s="41"/>
      <c r="B32" s="42"/>
      <c r="C32" s="40" t="s">
        <v>13</v>
      </c>
      <c r="D32" s="1">
        <v>10</v>
      </c>
      <c r="E32" s="1"/>
      <c r="F32" s="1">
        <f>+D32*E32</f>
        <v>0</v>
      </c>
    </row>
    <row r="33" spans="1:6" ht="12.75">
      <c r="A33" s="41"/>
      <c r="B33" s="42"/>
      <c r="C33" s="40"/>
      <c r="D33" s="1"/>
      <c r="E33" s="1"/>
      <c r="F33" s="1"/>
    </row>
    <row r="34" spans="1:6" ht="34.5" customHeight="1">
      <c r="A34" s="46" t="s">
        <v>18</v>
      </c>
      <c r="B34" s="42" t="s">
        <v>57</v>
      </c>
      <c r="C34" s="40"/>
      <c r="D34" s="1"/>
      <c r="E34" s="1"/>
      <c r="F34" s="1"/>
    </row>
    <row r="35" spans="1:6" ht="12.75">
      <c r="A35" s="41"/>
      <c r="B35" s="45"/>
      <c r="C35" s="40" t="s">
        <v>12</v>
      </c>
      <c r="D35" s="1">
        <v>1</v>
      </c>
      <c r="E35" s="1"/>
      <c r="F35" s="1">
        <f>+D35*E35</f>
        <v>0</v>
      </c>
    </row>
    <row r="36" spans="1:6" ht="26.25" customHeight="1">
      <c r="A36" s="41" t="s">
        <v>41</v>
      </c>
      <c r="B36" s="42" t="s">
        <v>54</v>
      </c>
      <c r="C36" s="40"/>
      <c r="D36" s="1"/>
      <c r="E36" s="1"/>
      <c r="F36" s="1"/>
    </row>
    <row r="37" spans="1:6" ht="12.75">
      <c r="A37" s="41"/>
      <c r="B37" s="42"/>
      <c r="C37" s="40" t="s">
        <v>13</v>
      </c>
      <c r="D37" s="1">
        <v>1</v>
      </c>
      <c r="E37" s="1"/>
      <c r="F37" s="1">
        <f>E37*D37</f>
        <v>0</v>
      </c>
    </row>
    <row r="38" spans="1:6" ht="12.75">
      <c r="A38" s="41"/>
      <c r="B38" s="42"/>
      <c r="C38" s="40"/>
      <c r="D38" s="1"/>
      <c r="E38" s="1"/>
      <c r="F38" s="1"/>
    </row>
    <row r="39" spans="1:6" ht="18.75" customHeight="1">
      <c r="A39" s="41" t="s">
        <v>42</v>
      </c>
      <c r="B39" s="42" t="s">
        <v>46</v>
      </c>
      <c r="C39" s="40" t="s">
        <v>10</v>
      </c>
      <c r="D39" s="1">
        <v>4</v>
      </c>
      <c r="E39" s="1"/>
      <c r="F39" s="1">
        <f>+D39*E39</f>
        <v>0</v>
      </c>
    </row>
    <row r="40" spans="1:6" ht="12.75">
      <c r="A40" s="41"/>
      <c r="B40" s="42"/>
      <c r="C40" s="40"/>
      <c r="D40" s="1"/>
      <c r="E40" s="1"/>
      <c r="F40" s="1"/>
    </row>
    <row r="41" spans="1:6" ht="12.75">
      <c r="A41" s="41"/>
      <c r="B41" s="42"/>
      <c r="C41" s="40"/>
      <c r="D41" s="1"/>
      <c r="E41" s="1"/>
      <c r="F41" s="1"/>
    </row>
    <row r="42" spans="1:6" ht="12.75">
      <c r="A42" s="41"/>
      <c r="B42" s="28" t="s">
        <v>23</v>
      </c>
      <c r="C42" s="47"/>
      <c r="D42" s="48"/>
      <c r="E42" s="48"/>
      <c r="F42" s="3">
        <f>SUM(F29:F39)</f>
        <v>0</v>
      </c>
    </row>
    <row r="43" spans="1:6" ht="12.75">
      <c r="A43" s="41"/>
      <c r="B43" s="51"/>
      <c r="C43" s="52"/>
      <c r="D43" s="53"/>
      <c r="E43" s="53"/>
      <c r="F43" s="54"/>
    </row>
    <row r="44" spans="1:6" ht="12.75">
      <c r="A44" s="41"/>
      <c r="B44" s="51"/>
      <c r="C44" s="52"/>
      <c r="D44" s="53"/>
      <c r="E44" s="53"/>
      <c r="F44" s="54"/>
    </row>
    <row r="45" spans="1:6" ht="12.75">
      <c r="A45" s="41"/>
      <c r="B45" s="51"/>
      <c r="C45" s="52"/>
      <c r="D45" s="53"/>
      <c r="E45" s="53"/>
      <c r="F45" s="54"/>
    </row>
    <row r="46" spans="1:6" ht="12.75">
      <c r="A46" s="36" t="s">
        <v>2</v>
      </c>
      <c r="B46" s="22" t="s">
        <v>14</v>
      </c>
      <c r="C46" s="40"/>
      <c r="D46" s="1"/>
      <c r="E46" s="1"/>
      <c r="F46" s="1"/>
    </row>
    <row r="47" spans="1:6" ht="12.75">
      <c r="A47" s="41"/>
      <c r="B47" s="42"/>
      <c r="C47" s="40"/>
      <c r="D47" s="1"/>
      <c r="E47" s="1"/>
      <c r="F47" s="1"/>
    </row>
    <row r="48" spans="1:6" ht="28.5" customHeight="1">
      <c r="A48" s="41" t="s">
        <v>19</v>
      </c>
      <c r="B48" s="42" t="s">
        <v>40</v>
      </c>
      <c r="C48" s="40"/>
      <c r="D48" s="1"/>
      <c r="E48" s="1"/>
      <c r="F48" s="1"/>
    </row>
    <row r="49" spans="1:6" ht="12.75">
      <c r="A49" s="41"/>
      <c r="B49" s="42"/>
      <c r="C49" s="40" t="s">
        <v>15</v>
      </c>
      <c r="D49" s="1">
        <f>+D29*0.2</f>
        <v>70</v>
      </c>
      <c r="E49" s="1"/>
      <c r="F49" s="1">
        <f>+D49*E49</f>
        <v>0</v>
      </c>
    </row>
    <row r="50" spans="1:6" ht="12.75">
      <c r="A50" s="41"/>
      <c r="B50" s="42"/>
      <c r="C50" s="40"/>
      <c r="D50" s="1"/>
      <c r="E50" s="1"/>
      <c r="F50" s="1"/>
    </row>
    <row r="51" spans="1:6" ht="39" customHeight="1">
      <c r="A51" s="41" t="s">
        <v>20</v>
      </c>
      <c r="B51" s="42" t="s">
        <v>67</v>
      </c>
      <c r="C51" s="40"/>
      <c r="D51" s="1"/>
      <c r="E51" s="1"/>
      <c r="F51" s="1"/>
    </row>
    <row r="52" spans="1:6" ht="12.75">
      <c r="A52" s="41"/>
      <c r="B52" s="42"/>
      <c r="C52" s="40" t="s">
        <v>15</v>
      </c>
      <c r="D52" s="1">
        <f>+D29*2.5</f>
        <v>875</v>
      </c>
      <c r="E52" s="1"/>
      <c r="F52" s="1"/>
    </row>
    <row r="53" spans="1:6" ht="12.75">
      <c r="A53" s="41"/>
      <c r="B53" s="42" t="s">
        <v>68</v>
      </c>
      <c r="C53" s="40"/>
      <c r="D53" s="1">
        <f>+D52*0.6</f>
        <v>525</v>
      </c>
      <c r="E53" s="1"/>
      <c r="F53" s="1">
        <f>+D53*E53</f>
        <v>0</v>
      </c>
    </row>
    <row r="54" spans="1:6" ht="12.75">
      <c r="A54" s="41"/>
      <c r="B54" s="42" t="s">
        <v>69</v>
      </c>
      <c r="C54" s="40"/>
      <c r="D54" s="1">
        <f>+D52*0.3</f>
        <v>262.5</v>
      </c>
      <c r="E54" s="1"/>
      <c r="F54" s="1">
        <f>+D54*E54</f>
        <v>0</v>
      </c>
    </row>
    <row r="55" spans="1:6" ht="12.75">
      <c r="A55" s="41"/>
      <c r="B55" s="65" t="s">
        <v>70</v>
      </c>
      <c r="C55" s="40"/>
      <c r="D55" s="66">
        <f>+D52-D53-D54</f>
        <v>87.5</v>
      </c>
      <c r="E55" s="1"/>
      <c r="F55" s="1">
        <f>+D55*E55</f>
        <v>0</v>
      </c>
    </row>
    <row r="56" spans="1:6" ht="12.75">
      <c r="A56" s="41"/>
      <c r="B56" s="42"/>
      <c r="C56" s="40"/>
      <c r="D56" s="1"/>
      <c r="E56" s="1"/>
      <c r="F56" s="1"/>
    </row>
    <row r="57" spans="1:6" ht="30" customHeight="1">
      <c r="A57" s="41" t="s">
        <v>112</v>
      </c>
      <c r="B57" s="42" t="s">
        <v>37</v>
      </c>
      <c r="C57" s="40"/>
      <c r="D57" s="1"/>
      <c r="E57" s="1"/>
      <c r="F57" s="1"/>
    </row>
    <row r="58" spans="1:6" ht="12.75">
      <c r="A58" s="41"/>
      <c r="B58" s="42" t="s">
        <v>56</v>
      </c>
      <c r="C58" s="40" t="s">
        <v>12</v>
      </c>
      <c r="D58" s="1">
        <f>+D29*0.8</f>
        <v>280</v>
      </c>
      <c r="E58" s="1"/>
      <c r="F58" s="1">
        <f>+D58*E58</f>
        <v>0</v>
      </c>
    </row>
    <row r="59" spans="1:6" ht="12.75">
      <c r="A59" s="41"/>
      <c r="B59" s="42"/>
      <c r="C59" s="40"/>
      <c r="D59" s="1"/>
      <c r="E59" s="1"/>
      <c r="F59" s="1"/>
    </row>
    <row r="60" spans="1:6" ht="12.75">
      <c r="A60" s="41"/>
      <c r="B60" s="42"/>
      <c r="C60" s="40"/>
      <c r="D60" s="1"/>
      <c r="E60" s="1"/>
      <c r="F60" s="1"/>
    </row>
    <row r="61" spans="1:6" ht="42" customHeight="1">
      <c r="A61" s="41" t="s">
        <v>113</v>
      </c>
      <c r="B61" s="42" t="s">
        <v>34</v>
      </c>
      <c r="C61" s="40"/>
      <c r="D61" s="1"/>
      <c r="E61" s="1"/>
      <c r="F61" s="1"/>
    </row>
    <row r="62" spans="1:6" ht="12.75">
      <c r="A62" s="41"/>
      <c r="B62" s="42"/>
      <c r="C62" s="40" t="s">
        <v>15</v>
      </c>
      <c r="D62" s="1">
        <f>D54</f>
        <v>262.5</v>
      </c>
      <c r="E62" s="1"/>
      <c r="F62" s="1">
        <f>+D62*E62</f>
        <v>0</v>
      </c>
    </row>
    <row r="63" spans="1:6" ht="12.75">
      <c r="A63" s="41"/>
      <c r="B63" s="42"/>
      <c r="C63" s="40"/>
      <c r="D63" s="1"/>
      <c r="E63" s="1"/>
      <c r="F63" s="1"/>
    </row>
    <row r="64" spans="1:6" ht="63.75" customHeight="1">
      <c r="A64" s="41" t="s">
        <v>114</v>
      </c>
      <c r="B64" s="60" t="s">
        <v>60</v>
      </c>
      <c r="C64" s="40"/>
      <c r="D64" s="1"/>
      <c r="E64" s="1"/>
      <c r="F64" s="1"/>
    </row>
    <row r="65" spans="1:6" ht="12.75">
      <c r="A65" s="41"/>
      <c r="B65" s="42"/>
      <c r="C65" s="40" t="s">
        <v>15</v>
      </c>
      <c r="D65" s="1">
        <f>D52-D62</f>
        <v>612.5</v>
      </c>
      <c r="E65" s="1"/>
      <c r="F65" s="1">
        <f>+D65*E65</f>
        <v>0</v>
      </c>
    </row>
    <row r="66" spans="1:6" ht="12.75">
      <c r="A66" s="41"/>
      <c r="B66" s="42"/>
      <c r="C66" s="40"/>
      <c r="D66" s="1"/>
      <c r="E66" s="1"/>
      <c r="F66" s="1"/>
    </row>
    <row r="67" spans="1:6" ht="33" customHeight="1">
      <c r="A67" s="41" t="s">
        <v>27</v>
      </c>
      <c r="B67" s="30" t="s">
        <v>61</v>
      </c>
      <c r="C67" s="4"/>
      <c r="D67" s="6"/>
      <c r="E67" s="5"/>
      <c r="F67" s="6"/>
    </row>
    <row r="68" spans="1:6" ht="12.75">
      <c r="A68" s="41"/>
      <c r="B68" s="42"/>
      <c r="C68" s="4" t="s">
        <v>15</v>
      </c>
      <c r="D68" s="6">
        <f>+D52-D62</f>
        <v>612.5</v>
      </c>
      <c r="E68" s="5"/>
      <c r="F68" s="1">
        <f>+D68*E68</f>
        <v>0</v>
      </c>
    </row>
    <row r="69" spans="1:6" ht="12.75">
      <c r="A69" s="41"/>
      <c r="B69" s="42"/>
      <c r="C69" s="40"/>
      <c r="D69" s="1"/>
      <c r="E69" s="1"/>
      <c r="F69" s="1"/>
    </row>
    <row r="70" spans="1:6" ht="26.25" customHeight="1">
      <c r="A70" s="41" t="s">
        <v>115</v>
      </c>
      <c r="B70" s="42" t="s">
        <v>35</v>
      </c>
      <c r="C70" s="40"/>
      <c r="D70" s="1"/>
      <c r="E70" s="1"/>
      <c r="F70" s="1"/>
    </row>
    <row r="71" spans="1:6" ht="12.75">
      <c r="A71" s="41"/>
      <c r="B71" s="45"/>
      <c r="C71" s="40" t="s">
        <v>12</v>
      </c>
      <c r="D71" s="1">
        <f>+D29*1</f>
        <v>350</v>
      </c>
      <c r="E71" s="1"/>
      <c r="F71" s="1">
        <f>+D71*E71</f>
        <v>0</v>
      </c>
    </row>
    <row r="72" spans="1:6" ht="12.75">
      <c r="A72" s="41"/>
      <c r="B72" s="45"/>
      <c r="C72" s="40"/>
      <c r="D72" s="1"/>
      <c r="E72" s="1"/>
      <c r="F72" s="1"/>
    </row>
    <row r="73" spans="1:6" ht="25.5">
      <c r="A73" s="41" t="s">
        <v>21</v>
      </c>
      <c r="B73" s="45" t="s">
        <v>110</v>
      </c>
      <c r="C73" s="40"/>
      <c r="D73" s="1"/>
      <c r="E73" s="1"/>
      <c r="F73" s="1"/>
    </row>
    <row r="74" spans="1:6" ht="12.75">
      <c r="A74" s="41"/>
      <c r="B74" s="45"/>
      <c r="C74" s="40" t="s">
        <v>15</v>
      </c>
      <c r="D74" s="1">
        <v>350</v>
      </c>
      <c r="E74" s="1"/>
      <c r="F74" s="1">
        <f>+D74*E74</f>
        <v>0</v>
      </c>
    </row>
    <row r="75" spans="1:6" ht="12.75">
      <c r="A75" s="41"/>
      <c r="B75" s="42"/>
      <c r="C75" s="40"/>
      <c r="D75" s="1"/>
      <c r="E75" s="1"/>
      <c r="F75" s="1"/>
    </row>
    <row r="76" spans="1:6" ht="12.75">
      <c r="A76" s="41"/>
      <c r="B76" s="28" t="s">
        <v>24</v>
      </c>
      <c r="C76" s="47"/>
      <c r="D76" s="48"/>
      <c r="E76" s="48"/>
      <c r="F76" s="3">
        <f>SUM(F49:F75)</f>
        <v>0</v>
      </c>
    </row>
    <row r="77" spans="1:6" ht="12.75">
      <c r="A77" s="41"/>
      <c r="B77" s="42"/>
      <c r="C77" s="40"/>
      <c r="D77" s="1"/>
      <c r="E77" s="1"/>
      <c r="F77" s="1"/>
    </row>
    <row r="78" spans="1:6" ht="12.75">
      <c r="A78" s="36" t="s">
        <v>4</v>
      </c>
      <c r="B78" s="22" t="s">
        <v>5</v>
      </c>
      <c r="C78" s="40"/>
      <c r="D78" s="1"/>
      <c r="E78" s="1"/>
      <c r="F78" s="1"/>
    </row>
    <row r="79" spans="1:6" ht="12.75">
      <c r="A79" s="36"/>
      <c r="B79" s="22"/>
      <c r="C79" s="40"/>
      <c r="D79" s="1"/>
      <c r="E79" s="1"/>
      <c r="F79" s="1"/>
    </row>
    <row r="80" spans="1:6" ht="76.5">
      <c r="A80" s="41" t="s">
        <v>116</v>
      </c>
      <c r="B80" s="59" t="s">
        <v>63</v>
      </c>
      <c r="C80" s="40"/>
      <c r="D80" s="1"/>
      <c r="E80" s="1"/>
      <c r="F80" s="1"/>
    </row>
    <row r="81" spans="1:6" ht="12.75">
      <c r="A81" s="41"/>
      <c r="B81" s="42"/>
      <c r="C81" s="40" t="s">
        <v>10</v>
      </c>
      <c r="D81" s="1">
        <f>D29</f>
        <v>350</v>
      </c>
      <c r="E81" s="1"/>
      <c r="F81" s="1">
        <f>+D81*E81</f>
        <v>0</v>
      </c>
    </row>
    <row r="82" spans="1:6" ht="12.75">
      <c r="A82" s="41"/>
      <c r="B82" s="42"/>
      <c r="C82" s="40"/>
      <c r="D82" s="1"/>
      <c r="E82" s="1"/>
      <c r="F82" s="1"/>
    </row>
    <row r="83" spans="1:6" ht="12.75">
      <c r="A83" s="41"/>
      <c r="B83" s="61"/>
      <c r="C83" s="40"/>
      <c r="D83" s="1"/>
      <c r="E83" s="1"/>
      <c r="F83" s="1"/>
    </row>
    <row r="84" spans="1:6" ht="69.75" customHeight="1">
      <c r="A84" s="41" t="s">
        <v>117</v>
      </c>
      <c r="B84" s="62" t="s">
        <v>64</v>
      </c>
      <c r="C84" s="40"/>
      <c r="D84" s="1"/>
      <c r="E84" s="1"/>
      <c r="F84" s="1"/>
    </row>
    <row r="85" spans="1:6" ht="12.75">
      <c r="A85" s="41"/>
      <c r="B85" s="63" t="s">
        <v>65</v>
      </c>
      <c r="C85" s="40" t="s">
        <v>13</v>
      </c>
      <c r="D85" s="1">
        <v>1</v>
      </c>
      <c r="E85" s="1"/>
      <c r="F85" s="1">
        <f>+D85*E85</f>
        <v>0</v>
      </c>
    </row>
    <row r="86" spans="1:6" ht="12.75">
      <c r="A86" s="41"/>
      <c r="B86" s="63" t="s">
        <v>66</v>
      </c>
      <c r="C86" s="40" t="s">
        <v>13</v>
      </c>
      <c r="D86" s="1">
        <v>9</v>
      </c>
      <c r="E86" s="1"/>
      <c r="F86" s="1">
        <f>+D86*E86</f>
        <v>0</v>
      </c>
    </row>
    <row r="87" spans="1:6" ht="12.75">
      <c r="A87" s="41"/>
      <c r="B87" s="64"/>
      <c r="C87" s="40"/>
      <c r="D87" s="1"/>
      <c r="E87" s="1"/>
      <c r="F87" s="1"/>
    </row>
    <row r="88" spans="1:6" ht="48.75" customHeight="1">
      <c r="A88" s="41" t="s">
        <v>118</v>
      </c>
      <c r="B88" s="42" t="s">
        <v>47</v>
      </c>
      <c r="C88" s="40"/>
      <c r="D88" s="1"/>
      <c r="E88" s="1"/>
      <c r="F88" s="1"/>
    </row>
    <row r="89" spans="1:6" ht="12.75">
      <c r="A89" s="41"/>
      <c r="B89" s="45"/>
      <c r="C89" s="40" t="s">
        <v>13</v>
      </c>
      <c r="D89" s="1">
        <v>10</v>
      </c>
      <c r="E89" s="1"/>
      <c r="F89" s="1">
        <f>+D89*E89</f>
        <v>0</v>
      </c>
    </row>
    <row r="90" spans="1:6" ht="12.75">
      <c r="A90" s="41"/>
      <c r="B90" s="45"/>
      <c r="C90" s="40"/>
      <c r="D90" s="1"/>
      <c r="E90" s="1"/>
      <c r="F90" s="1"/>
    </row>
    <row r="91" spans="1:6" ht="38.25">
      <c r="A91" s="41" t="s">
        <v>43</v>
      </c>
      <c r="B91" s="93" t="s">
        <v>109</v>
      </c>
      <c r="C91" s="40"/>
      <c r="D91" s="1"/>
      <c r="E91" s="1"/>
      <c r="F91" s="1"/>
    </row>
    <row r="92" spans="1:6" ht="18">
      <c r="A92" s="41"/>
      <c r="B92" s="42"/>
      <c r="C92" s="68" t="s">
        <v>80</v>
      </c>
      <c r="D92" s="69">
        <v>40</v>
      </c>
      <c r="E92" s="69"/>
      <c r="F92" s="69">
        <f>+D92*E92</f>
        <v>0</v>
      </c>
    </row>
    <row r="93" spans="1:6" ht="12.75">
      <c r="A93" s="41"/>
      <c r="B93" s="45"/>
      <c r="C93" s="40"/>
      <c r="D93" s="1"/>
      <c r="E93" s="1"/>
      <c r="F93" s="1"/>
    </row>
    <row r="94" spans="1:6" ht="12.75">
      <c r="A94" s="41"/>
      <c r="B94" s="28" t="s">
        <v>25</v>
      </c>
      <c r="C94" s="47"/>
      <c r="D94" s="48"/>
      <c r="E94" s="48"/>
      <c r="F94" s="3">
        <f>SUM(F80:F93)</f>
        <v>0</v>
      </c>
    </row>
    <row r="95" spans="1:6" ht="12.75">
      <c r="A95" s="41"/>
      <c r="B95" s="22"/>
      <c r="C95" s="40"/>
      <c r="D95" s="1"/>
      <c r="E95" s="1"/>
      <c r="F95" s="2"/>
    </row>
    <row r="96" spans="1:6" ht="12.75">
      <c r="A96" s="36" t="s">
        <v>6</v>
      </c>
      <c r="B96" s="22" t="s">
        <v>7</v>
      </c>
      <c r="C96" s="40"/>
      <c r="D96" s="1"/>
      <c r="E96" s="1"/>
      <c r="F96" s="1"/>
    </row>
    <row r="97" spans="1:6" ht="12.75">
      <c r="A97" s="41"/>
      <c r="B97" s="42"/>
      <c r="C97" s="40"/>
      <c r="D97" s="1"/>
      <c r="E97" s="1"/>
      <c r="F97" s="1"/>
    </row>
    <row r="98" spans="1:6" ht="41.25" customHeight="1">
      <c r="A98" s="41" t="s">
        <v>22</v>
      </c>
      <c r="B98" s="55" t="s">
        <v>55</v>
      </c>
      <c r="D98" s="56"/>
      <c r="E98" s="56"/>
      <c r="F98" s="56"/>
    </row>
    <row r="99" spans="1:6" ht="14.25">
      <c r="A99" s="41"/>
      <c r="B99" s="55"/>
      <c r="C99" t="s">
        <v>49</v>
      </c>
      <c r="D99" s="56">
        <f>300*3.8</f>
        <v>1140</v>
      </c>
      <c r="E99" s="57"/>
      <c r="F99" s="1">
        <f>+D99*E99</f>
        <v>0</v>
      </c>
    </row>
    <row r="100" spans="1:6" ht="12.75">
      <c r="A100" s="41"/>
      <c r="B100" s="42"/>
      <c r="C100" s="40"/>
      <c r="D100" s="1"/>
      <c r="E100" s="1"/>
      <c r="F100" s="1"/>
    </row>
    <row r="101" spans="1:6" ht="33.75" customHeight="1">
      <c r="A101" s="41" t="s">
        <v>28</v>
      </c>
      <c r="B101" s="42" t="s">
        <v>50</v>
      </c>
      <c r="C101" s="58"/>
      <c r="D101" s="1"/>
      <c r="E101" s="1"/>
      <c r="F101" s="1"/>
    </row>
    <row r="102" spans="1:6" ht="34.5" customHeight="1">
      <c r="A102" s="41"/>
      <c r="B102" s="42" t="s">
        <v>72</v>
      </c>
      <c r="C102" s="58"/>
      <c r="D102" s="1"/>
      <c r="E102" s="1"/>
      <c r="F102" s="1"/>
    </row>
    <row r="103" spans="1:6" ht="30.75" customHeight="1">
      <c r="A103" s="41"/>
      <c r="B103" s="42" t="s">
        <v>71</v>
      </c>
      <c r="C103" s="58"/>
      <c r="D103" s="1"/>
      <c r="E103" s="1"/>
      <c r="F103" s="1"/>
    </row>
    <row r="104" spans="1:6" ht="14.25">
      <c r="A104" s="41"/>
      <c r="B104" s="45"/>
      <c r="C104" s="58" t="s">
        <v>53</v>
      </c>
      <c r="D104" s="1">
        <f>D99</f>
        <v>1140</v>
      </c>
      <c r="E104" s="57"/>
      <c r="F104" s="1">
        <f>+D104*E104</f>
        <v>0</v>
      </c>
    </row>
    <row r="105" spans="1:6" ht="12.75">
      <c r="A105" s="41"/>
      <c r="B105" s="42"/>
      <c r="C105" s="40"/>
      <c r="D105" s="1"/>
      <c r="E105" s="1"/>
      <c r="F105" s="1"/>
    </row>
    <row r="106" spans="1:6" ht="30.75" customHeight="1">
      <c r="A106" s="41" t="s">
        <v>44</v>
      </c>
      <c r="B106" s="42" t="s">
        <v>31</v>
      </c>
      <c r="C106" s="40"/>
      <c r="D106" s="1"/>
      <c r="E106" s="1"/>
      <c r="F106" s="1"/>
    </row>
    <row r="107" spans="1:6" ht="12.75">
      <c r="A107" s="41"/>
      <c r="B107" s="42" t="s">
        <v>11</v>
      </c>
      <c r="C107" s="40" t="s">
        <v>10</v>
      </c>
      <c r="D107" s="1">
        <f>D29</f>
        <v>350</v>
      </c>
      <c r="E107" s="1"/>
      <c r="F107" s="1">
        <f>+D107*E107</f>
        <v>0</v>
      </c>
    </row>
    <row r="108" spans="1:6" ht="12.75">
      <c r="A108" s="41"/>
      <c r="B108" s="42"/>
      <c r="C108" s="40"/>
      <c r="D108" s="1"/>
      <c r="E108" s="1"/>
      <c r="F108" s="1"/>
    </row>
    <row r="109" spans="1:6" ht="18.75" customHeight="1">
      <c r="A109" s="41" t="s">
        <v>29</v>
      </c>
      <c r="B109" s="42" t="s">
        <v>38</v>
      </c>
      <c r="C109" s="40"/>
      <c r="D109" s="1"/>
      <c r="E109" s="1"/>
      <c r="F109" s="1"/>
    </row>
    <row r="110" spans="1:6" ht="12.75">
      <c r="A110" s="41"/>
      <c r="B110" s="42"/>
      <c r="C110" s="40" t="s">
        <v>13</v>
      </c>
      <c r="D110" s="1">
        <v>1</v>
      </c>
      <c r="E110" s="1"/>
      <c r="F110" s="1">
        <f>+D110*E110</f>
        <v>0</v>
      </c>
    </row>
    <row r="111" spans="1:6" ht="12.75">
      <c r="A111" s="41"/>
      <c r="B111" s="42"/>
      <c r="C111" s="40"/>
      <c r="D111" s="1"/>
      <c r="E111" s="1"/>
      <c r="F111" s="1"/>
    </row>
    <row r="112" spans="1:6" ht="12.75">
      <c r="A112" s="41"/>
      <c r="B112" s="40"/>
      <c r="C112" s="40"/>
      <c r="D112" s="1"/>
      <c r="E112" s="1"/>
      <c r="F112" s="1"/>
    </row>
    <row r="113" spans="1:6" ht="12.75">
      <c r="A113" s="41"/>
      <c r="B113" s="28" t="s">
        <v>26</v>
      </c>
      <c r="C113" s="47"/>
      <c r="D113" s="48"/>
      <c r="E113" s="48"/>
      <c r="F113" s="3">
        <f>SUM(F97:F111)</f>
        <v>0</v>
      </c>
    </row>
  </sheetData>
  <sheetProtection/>
  <mergeCells count="1">
    <mergeCell ref="A13:F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7"/>
  <sheetViews>
    <sheetView zoomScaleSheetLayoutView="100" zoomScalePageLayoutView="0" workbookViewId="0" topLeftCell="A76">
      <selection activeCell="E85" sqref="E85:E94"/>
    </sheetView>
  </sheetViews>
  <sheetFormatPr defaultColWidth="9.00390625" defaultRowHeight="12.75"/>
  <cols>
    <col min="1" max="1" width="5.25390625" style="41" customWidth="1"/>
    <col min="2" max="2" width="27.375" style="42" customWidth="1"/>
    <col min="3" max="3" width="9.25390625" style="40" customWidth="1"/>
    <col min="4" max="4" width="15.375" style="1" customWidth="1"/>
    <col min="5" max="5" width="11.75390625" style="1" customWidth="1"/>
    <col min="6" max="6" width="26.625" style="1" customWidth="1"/>
    <col min="7" max="7" width="18.00390625" style="39" customWidth="1"/>
    <col min="8" max="16384" width="9.125" style="40" customWidth="1"/>
  </cols>
  <sheetData>
    <row r="1" spans="1:6" ht="18.75" customHeight="1">
      <c r="A1" s="101" t="s">
        <v>121</v>
      </c>
      <c r="B1" s="101"/>
      <c r="C1" s="101"/>
      <c r="D1" s="101"/>
      <c r="E1" s="101"/>
      <c r="F1" s="101"/>
    </row>
    <row r="2" spans="1:6" ht="12.75">
      <c r="A2" s="102"/>
      <c r="B2" s="102"/>
      <c r="C2" s="102"/>
      <c r="D2" s="102"/>
      <c r="E2" s="102"/>
      <c r="F2" s="102"/>
    </row>
    <row r="3" spans="1:6" ht="18" customHeight="1">
      <c r="A3" s="100" t="s">
        <v>36</v>
      </c>
      <c r="B3" s="100"/>
      <c r="C3" s="100"/>
      <c r="D3" s="100"/>
      <c r="E3" s="100"/>
      <c r="F3" s="100"/>
    </row>
    <row r="4" ht="13.5" thickBot="1"/>
    <row r="5" spans="1:6" ht="15">
      <c r="A5" s="31" t="s">
        <v>0</v>
      </c>
      <c r="B5" s="23" t="s">
        <v>1</v>
      </c>
      <c r="C5" s="7"/>
      <c r="D5" s="8"/>
      <c r="E5" s="8"/>
      <c r="F5" s="9">
        <f>+F33</f>
        <v>0</v>
      </c>
    </row>
    <row r="6" spans="1:6" ht="15">
      <c r="A6" s="32" t="s">
        <v>2</v>
      </c>
      <c r="B6" s="24" t="s">
        <v>3</v>
      </c>
      <c r="C6" s="10"/>
      <c r="D6" s="11"/>
      <c r="E6" s="11"/>
      <c r="F6" s="12">
        <f>+F63</f>
        <v>0</v>
      </c>
    </row>
    <row r="7" spans="1:6" ht="30">
      <c r="A7" s="33" t="s">
        <v>4</v>
      </c>
      <c r="B7" s="25" t="s">
        <v>5</v>
      </c>
      <c r="C7" s="13"/>
      <c r="D7" s="14"/>
      <c r="E7" s="14"/>
      <c r="F7" s="15">
        <f>F81</f>
        <v>0</v>
      </c>
    </row>
    <row r="8" spans="1:6" ht="15">
      <c r="A8" s="32" t="s">
        <v>6</v>
      </c>
      <c r="B8" s="24" t="s">
        <v>7</v>
      </c>
      <c r="C8" s="10"/>
      <c r="D8" s="11"/>
      <c r="E8" s="11"/>
      <c r="F8" s="12">
        <f>+F97</f>
        <v>0</v>
      </c>
    </row>
    <row r="9" spans="1:6" ht="30">
      <c r="A9" s="33" t="s">
        <v>32</v>
      </c>
      <c r="B9" s="94" t="s">
        <v>120</v>
      </c>
      <c r="C9" s="13"/>
      <c r="D9" s="14"/>
      <c r="E9" s="14"/>
      <c r="F9" s="15">
        <f>SUM(F5:F8)*0.1</f>
        <v>0</v>
      </c>
    </row>
    <row r="10" spans="1:6" ht="15.75" thickBot="1">
      <c r="A10" s="95" t="s">
        <v>96</v>
      </c>
      <c r="B10" s="96" t="s">
        <v>119</v>
      </c>
      <c r="C10" s="97"/>
      <c r="D10" s="98"/>
      <c r="E10" s="98"/>
      <c r="F10" s="99">
        <f>Zložba!F4</f>
        <v>0</v>
      </c>
    </row>
    <row r="11" spans="1:6" ht="15.75" thickTop="1">
      <c r="A11" s="33"/>
      <c r="B11" s="25" t="s">
        <v>16</v>
      </c>
      <c r="C11" s="13"/>
      <c r="D11" s="14"/>
      <c r="E11" s="14"/>
      <c r="F11" s="15">
        <f>F5+F6+F7+F8+F9+F10</f>
        <v>0</v>
      </c>
    </row>
    <row r="12" spans="1:6" ht="15">
      <c r="A12" s="32"/>
      <c r="B12" s="24" t="s">
        <v>100</v>
      </c>
      <c r="C12" s="10"/>
      <c r="D12" s="11"/>
      <c r="E12" s="11"/>
      <c r="F12" s="12">
        <f>0.22*F11</f>
        <v>0</v>
      </c>
    </row>
    <row r="13" spans="1:6" ht="15.75" thickBot="1">
      <c r="A13" s="35"/>
      <c r="B13" s="27" t="s">
        <v>30</v>
      </c>
      <c r="C13" s="19"/>
      <c r="D13" s="20"/>
      <c r="E13" s="20"/>
      <c r="F13" s="21">
        <f>F12+F11</f>
        <v>0</v>
      </c>
    </row>
    <row r="14" spans="1:6" ht="15">
      <c r="A14" s="37"/>
      <c r="B14" s="25"/>
      <c r="C14" s="13"/>
      <c r="D14" s="14"/>
      <c r="E14" s="14"/>
      <c r="F14" s="14"/>
    </row>
    <row r="15" spans="1:6" ht="15">
      <c r="A15" s="37"/>
      <c r="B15" s="38"/>
      <c r="C15" s="13"/>
      <c r="D15" s="14"/>
      <c r="E15" s="14"/>
      <c r="F15" s="14"/>
    </row>
    <row r="16" spans="1:6" ht="15">
      <c r="A16" s="37"/>
      <c r="B16" s="25"/>
      <c r="C16" s="13"/>
      <c r="D16" s="14"/>
      <c r="E16" s="14"/>
      <c r="F16" s="14"/>
    </row>
    <row r="17" spans="1:2" ht="12.75">
      <c r="A17" s="36" t="s">
        <v>0</v>
      </c>
      <c r="B17" s="22" t="s">
        <v>8</v>
      </c>
    </row>
    <row r="19" spans="1:2" ht="25.5">
      <c r="A19" s="43" t="s">
        <v>17</v>
      </c>
      <c r="B19" s="42" t="s">
        <v>9</v>
      </c>
    </row>
    <row r="20" spans="1:6" ht="12.75">
      <c r="A20" s="44"/>
      <c r="B20" s="42" t="s">
        <v>56</v>
      </c>
      <c r="C20" s="40" t="s">
        <v>10</v>
      </c>
      <c r="D20" s="1">
        <v>135</v>
      </c>
      <c r="F20" s="1">
        <f>+D20*E20</f>
        <v>0</v>
      </c>
    </row>
    <row r="21" ht="12.75">
      <c r="A21" s="44"/>
    </row>
    <row r="22" spans="1:2" ht="38.25">
      <c r="A22" s="46" t="s">
        <v>111</v>
      </c>
      <c r="B22" s="42" t="s">
        <v>33</v>
      </c>
    </row>
    <row r="23" spans="2:6" ht="12.75">
      <c r="B23" s="42" t="s">
        <v>56</v>
      </c>
      <c r="C23" s="40" t="s">
        <v>13</v>
      </c>
      <c r="D23" s="1">
        <v>4</v>
      </c>
      <c r="F23" s="1">
        <f>+D23*E23</f>
        <v>0</v>
      </c>
    </row>
    <row r="25" spans="1:2" ht="51">
      <c r="A25" s="46" t="s">
        <v>18</v>
      </c>
      <c r="B25" s="42" t="s">
        <v>57</v>
      </c>
    </row>
    <row r="26" spans="2:6" ht="12.75">
      <c r="B26" s="45"/>
      <c r="C26" s="40" t="s">
        <v>12</v>
      </c>
      <c r="D26" s="1">
        <v>15</v>
      </c>
      <c r="F26" s="1">
        <f>+D26*E26</f>
        <v>0</v>
      </c>
    </row>
    <row r="27" spans="1:2" ht="38.25">
      <c r="A27" s="41" t="s">
        <v>41</v>
      </c>
      <c r="B27" s="42" t="s">
        <v>54</v>
      </c>
    </row>
    <row r="28" spans="3:6" ht="12.75">
      <c r="C28" s="40" t="s">
        <v>13</v>
      </c>
      <c r="D28" s="1">
        <v>1</v>
      </c>
      <c r="F28" s="1">
        <f>E28*D28</f>
        <v>0</v>
      </c>
    </row>
    <row r="30" spans="1:6" ht="25.5">
      <c r="A30" s="41" t="s">
        <v>42</v>
      </c>
      <c r="B30" s="42" t="s">
        <v>46</v>
      </c>
      <c r="C30" s="40" t="s">
        <v>10</v>
      </c>
      <c r="D30" s="1">
        <v>8</v>
      </c>
      <c r="F30" s="1">
        <f>+D30*E30</f>
        <v>0</v>
      </c>
    </row>
    <row r="33" spans="2:6" ht="12.75">
      <c r="B33" s="28" t="s">
        <v>23</v>
      </c>
      <c r="C33" s="47"/>
      <c r="D33" s="48"/>
      <c r="E33" s="48"/>
      <c r="F33" s="3">
        <f>SUM(F20:F30)</f>
        <v>0</v>
      </c>
    </row>
    <row r="34" spans="2:6" ht="12.75">
      <c r="B34" s="51"/>
      <c r="C34" s="52"/>
      <c r="D34" s="53"/>
      <c r="E34" s="53"/>
      <c r="F34" s="54"/>
    </row>
    <row r="35" spans="2:6" ht="12.75">
      <c r="B35" s="51"/>
      <c r="C35" s="52"/>
      <c r="D35" s="53"/>
      <c r="E35" s="53"/>
      <c r="F35" s="54"/>
    </row>
    <row r="36" spans="2:6" ht="12.75">
      <c r="B36" s="51"/>
      <c r="C36" s="52"/>
      <c r="D36" s="53"/>
      <c r="E36" s="53"/>
      <c r="F36" s="54"/>
    </row>
    <row r="37" spans="1:2" ht="12.75">
      <c r="A37" s="36" t="s">
        <v>2</v>
      </c>
      <c r="B37" s="22" t="s">
        <v>14</v>
      </c>
    </row>
    <row r="39" spans="1:2" ht="38.25">
      <c r="A39" s="41" t="s">
        <v>19</v>
      </c>
      <c r="B39" s="42" t="s">
        <v>40</v>
      </c>
    </row>
    <row r="40" spans="2:7" ht="12.75">
      <c r="B40" s="42" t="s">
        <v>56</v>
      </c>
      <c r="C40" s="40" t="s">
        <v>15</v>
      </c>
      <c r="D40" s="1">
        <f>135*2*0.2</f>
        <v>54</v>
      </c>
      <c r="F40" s="1">
        <f>+D40*E40</f>
        <v>0</v>
      </c>
      <c r="G40" s="42"/>
    </row>
    <row r="41" ht="12" customHeight="1"/>
    <row r="42" spans="1:2" ht="78.75" customHeight="1">
      <c r="A42" s="41" t="s">
        <v>20</v>
      </c>
      <c r="B42" s="42" t="s">
        <v>58</v>
      </c>
    </row>
    <row r="43" spans="2:8" ht="12.75">
      <c r="B43" s="42" t="s">
        <v>56</v>
      </c>
      <c r="C43" s="40" t="s">
        <v>15</v>
      </c>
      <c r="D43" s="1">
        <f>+D20*1.5</f>
        <v>202.5</v>
      </c>
      <c r="F43" s="1">
        <f>+D43*E43</f>
        <v>0</v>
      </c>
      <c r="H43" s="49"/>
    </row>
    <row r="44" ht="12.75">
      <c r="B44" s="29"/>
    </row>
    <row r="46" spans="1:2" ht="38.25">
      <c r="A46" s="41" t="s">
        <v>112</v>
      </c>
      <c r="B46" s="42" t="s">
        <v>37</v>
      </c>
    </row>
    <row r="47" spans="2:6" ht="12.75">
      <c r="B47" s="42" t="s">
        <v>56</v>
      </c>
      <c r="C47" s="40" t="s">
        <v>12</v>
      </c>
      <c r="D47" s="1">
        <f>+D20*0.8</f>
        <v>108</v>
      </c>
      <c r="F47" s="1">
        <f>+D47*E47</f>
        <v>0</v>
      </c>
    </row>
    <row r="50" spans="1:2" ht="51">
      <c r="A50" s="41" t="s">
        <v>113</v>
      </c>
      <c r="B50" s="42" t="s">
        <v>34</v>
      </c>
    </row>
    <row r="51" spans="2:6" ht="12.75">
      <c r="B51" s="42" t="s">
        <v>56</v>
      </c>
      <c r="C51" s="40" t="s">
        <v>15</v>
      </c>
      <c r="D51" s="1">
        <f>D43*0.9</f>
        <v>182.25</v>
      </c>
      <c r="F51" s="1">
        <f>+D51*E51</f>
        <v>0</v>
      </c>
    </row>
    <row r="53" spans="1:2" ht="97.5">
      <c r="A53" s="41" t="s">
        <v>114</v>
      </c>
      <c r="B53" s="60" t="s">
        <v>60</v>
      </c>
    </row>
    <row r="54" spans="3:6" ht="12.75">
      <c r="C54" s="40" t="s">
        <v>15</v>
      </c>
      <c r="D54" s="1">
        <f>+D43*0.1</f>
        <v>20.25</v>
      </c>
      <c r="F54" s="1">
        <f>+D54*E54</f>
        <v>0</v>
      </c>
    </row>
    <row r="56" spans="1:6" ht="38.25">
      <c r="A56" s="41" t="s">
        <v>27</v>
      </c>
      <c r="B56" s="30" t="s">
        <v>61</v>
      </c>
      <c r="C56" s="4"/>
      <c r="D56" s="6"/>
      <c r="E56" s="5"/>
      <c r="F56" s="6"/>
    </row>
    <row r="57" spans="3:6" ht="12.75">
      <c r="C57" s="4" t="s">
        <v>15</v>
      </c>
      <c r="D57" s="6">
        <f>+D43-D51</f>
        <v>20.25</v>
      </c>
      <c r="E57" s="5"/>
      <c r="F57" s="1">
        <f>+D57*E57</f>
        <v>0</v>
      </c>
    </row>
    <row r="59" spans="1:2" ht="51">
      <c r="A59" s="41" t="s">
        <v>115</v>
      </c>
      <c r="B59" s="42" t="s">
        <v>35</v>
      </c>
    </row>
    <row r="60" spans="2:6" ht="12.75">
      <c r="B60" s="45"/>
      <c r="C60" s="40" t="s">
        <v>12</v>
      </c>
      <c r="D60" s="1">
        <v>100</v>
      </c>
      <c r="F60" s="1">
        <f>+D60*E60</f>
        <v>0</v>
      </c>
    </row>
    <row r="61" ht="12.75">
      <c r="B61" s="45"/>
    </row>
    <row r="63" spans="2:6" ht="12.75">
      <c r="B63" s="28" t="s">
        <v>24</v>
      </c>
      <c r="C63" s="47"/>
      <c r="D63" s="48"/>
      <c r="E63" s="48"/>
      <c r="F63" s="3">
        <f>SUM(F40:F62)</f>
        <v>0</v>
      </c>
    </row>
    <row r="65" spans="1:2" ht="25.5">
      <c r="A65" s="36" t="s">
        <v>4</v>
      </c>
      <c r="B65" s="22" t="s">
        <v>5</v>
      </c>
    </row>
    <row r="66" spans="1:2" ht="12.75">
      <c r="A66" s="36"/>
      <c r="B66" s="22"/>
    </row>
    <row r="67" spans="1:2" ht="127.5">
      <c r="A67" s="41" t="s">
        <v>116</v>
      </c>
      <c r="B67" s="59" t="s">
        <v>59</v>
      </c>
    </row>
    <row r="68" spans="2:6" ht="12.75">
      <c r="B68" s="42" t="s">
        <v>56</v>
      </c>
      <c r="C68" s="40" t="s">
        <v>10</v>
      </c>
      <c r="D68" s="1">
        <v>135</v>
      </c>
      <c r="F68" s="1">
        <f>+D68*E68</f>
        <v>0</v>
      </c>
    </row>
    <row r="71" spans="1:2" ht="63.75">
      <c r="A71" s="41" t="s">
        <v>117</v>
      </c>
      <c r="B71" s="50" t="s">
        <v>39</v>
      </c>
    </row>
    <row r="72" spans="2:6" ht="12.75">
      <c r="B72" s="42" t="s">
        <v>45</v>
      </c>
      <c r="C72" s="40" t="s">
        <v>13</v>
      </c>
      <c r="D72" s="1">
        <v>4</v>
      </c>
      <c r="F72" s="1">
        <f>+D72*E72</f>
        <v>0</v>
      </c>
    </row>
    <row r="74" ht="12.75">
      <c r="B74" s="45"/>
    </row>
    <row r="75" spans="1:7" ht="66.75" customHeight="1">
      <c r="A75" s="41" t="s">
        <v>118</v>
      </c>
      <c r="B75" s="42" t="s">
        <v>47</v>
      </c>
      <c r="G75" s="40"/>
    </row>
    <row r="76" spans="2:7" ht="12.75">
      <c r="B76" s="45"/>
      <c r="C76" s="40" t="s">
        <v>13</v>
      </c>
      <c r="D76" s="1">
        <v>4</v>
      </c>
      <c r="F76" s="1">
        <f>+D76*E76</f>
        <v>0</v>
      </c>
      <c r="G76" s="40"/>
    </row>
    <row r="78" spans="1:2" ht="27.75" customHeight="1">
      <c r="A78" s="41" t="s">
        <v>43</v>
      </c>
      <c r="B78" s="42" t="s">
        <v>48</v>
      </c>
    </row>
    <row r="79" ht="14.25" customHeight="1">
      <c r="B79" s="45"/>
    </row>
    <row r="80" spans="3:6" ht="12.75">
      <c r="C80" s="40" t="s">
        <v>13</v>
      </c>
      <c r="D80" s="1">
        <v>1</v>
      </c>
      <c r="F80" s="1">
        <f>E80*D80</f>
        <v>0</v>
      </c>
    </row>
    <row r="81" spans="2:6" ht="25.5">
      <c r="B81" s="28" t="s">
        <v>25</v>
      </c>
      <c r="C81" s="47"/>
      <c r="D81" s="48"/>
      <c r="E81" s="48"/>
      <c r="F81" s="3">
        <f>SUM(F67:F80)</f>
        <v>0</v>
      </c>
    </row>
    <row r="82" spans="2:6" ht="12.75">
      <c r="B82" s="22"/>
      <c r="F82" s="2"/>
    </row>
    <row r="83" spans="1:2" ht="12.75">
      <c r="A83" s="36" t="s">
        <v>6</v>
      </c>
      <c r="B83" s="22" t="s">
        <v>7</v>
      </c>
    </row>
    <row r="85" spans="1:6" ht="51">
      <c r="A85" s="41" t="s">
        <v>22</v>
      </c>
      <c r="B85" s="55" t="s">
        <v>55</v>
      </c>
      <c r="C85"/>
      <c r="D85" s="56"/>
      <c r="E85" s="56"/>
      <c r="F85" s="56"/>
    </row>
    <row r="86" spans="2:6" ht="14.25">
      <c r="B86" s="55"/>
      <c r="C86" t="s">
        <v>49</v>
      </c>
      <c r="D86" s="56">
        <v>10</v>
      </c>
      <c r="E86" s="57"/>
      <c r="F86" s="1">
        <f>+D86*E86</f>
        <v>0</v>
      </c>
    </row>
    <row r="87" ht="12" customHeight="1"/>
    <row r="88" spans="1:3" ht="12" customHeight="1">
      <c r="A88" s="41" t="s">
        <v>28</v>
      </c>
      <c r="B88" s="42" t="s">
        <v>50</v>
      </c>
      <c r="C88" s="58"/>
    </row>
    <row r="89" spans="2:3" ht="40.5" customHeight="1">
      <c r="B89" s="42" t="s">
        <v>51</v>
      </c>
      <c r="C89" s="58"/>
    </row>
    <row r="90" spans="2:3" ht="38.25" customHeight="1">
      <c r="B90" s="42" t="s">
        <v>52</v>
      </c>
      <c r="C90" s="58"/>
    </row>
    <row r="91" spans="2:6" ht="12" customHeight="1">
      <c r="B91" s="45"/>
      <c r="C91" s="58" t="s">
        <v>53</v>
      </c>
      <c r="D91" s="1">
        <v>10</v>
      </c>
      <c r="E91" s="57"/>
      <c r="F91" s="1">
        <f>+D91*E91</f>
        <v>0</v>
      </c>
    </row>
    <row r="92" ht="12" customHeight="1"/>
    <row r="93" spans="1:2" ht="25.5">
      <c r="A93" s="41" t="s">
        <v>44</v>
      </c>
      <c r="B93" s="42" t="s">
        <v>31</v>
      </c>
    </row>
    <row r="94" spans="2:6" ht="12.75">
      <c r="B94" s="42" t="s">
        <v>11</v>
      </c>
      <c r="C94" s="40" t="s">
        <v>10</v>
      </c>
      <c r="D94" s="1">
        <v>135</v>
      </c>
      <c r="F94" s="1">
        <f>+D94*E94</f>
        <v>0</v>
      </c>
    </row>
    <row r="96" ht="12.75">
      <c r="B96" s="40"/>
    </row>
    <row r="97" spans="2:6" ht="12.75">
      <c r="B97" s="28" t="s">
        <v>26</v>
      </c>
      <c r="C97" s="47"/>
      <c r="D97" s="48"/>
      <c r="E97" s="48"/>
      <c r="F97" s="3">
        <f>SUM(F84:F95)</f>
        <v>0</v>
      </c>
    </row>
    <row r="100" ht="12.75">
      <c r="B100" s="70"/>
    </row>
    <row r="102" spans="2:6" ht="16.5">
      <c r="B102" s="67"/>
      <c r="C102" s="68"/>
      <c r="D102" s="69"/>
      <c r="E102" s="69"/>
      <c r="F102" s="69"/>
    </row>
    <row r="103" spans="2:6" ht="16.5">
      <c r="B103" s="67"/>
      <c r="C103" s="68"/>
      <c r="D103" s="69"/>
      <c r="E103" s="69"/>
      <c r="F103" s="69"/>
    </row>
    <row r="104" spans="2:6" ht="16.5">
      <c r="B104" s="67"/>
      <c r="C104" s="68"/>
      <c r="D104" s="69"/>
      <c r="E104" s="69"/>
      <c r="F104" s="69"/>
    </row>
    <row r="105" spans="2:6" ht="16.5">
      <c r="B105" s="67"/>
      <c r="C105" s="68"/>
      <c r="D105" s="69"/>
      <c r="E105" s="69"/>
      <c r="F105" s="69"/>
    </row>
    <row r="106" spans="2:6" ht="16.5">
      <c r="B106" s="74"/>
      <c r="C106" s="75"/>
      <c r="D106" s="76"/>
      <c r="E106" s="76"/>
      <c r="F106" s="76"/>
    </row>
    <row r="107" spans="2:6" ht="12.75">
      <c r="B107" s="61"/>
      <c r="C107" s="52"/>
      <c r="D107" s="53"/>
      <c r="E107" s="53"/>
      <c r="F107" s="53"/>
    </row>
    <row r="108" spans="2:6" ht="16.5">
      <c r="B108" s="67"/>
      <c r="C108" s="68"/>
      <c r="D108" s="69"/>
      <c r="E108" s="69"/>
      <c r="F108" s="69"/>
    </row>
    <row r="109" spans="2:6" ht="16.5">
      <c r="B109" s="67"/>
      <c r="C109" s="68"/>
      <c r="D109" s="69"/>
      <c r="E109" s="69"/>
      <c r="F109" s="69"/>
    </row>
    <row r="110" spans="2:6" ht="16.5">
      <c r="B110" s="67"/>
      <c r="C110" s="68"/>
      <c r="D110" s="69"/>
      <c r="E110" s="69"/>
      <c r="F110" s="69"/>
    </row>
    <row r="111" spans="2:6" ht="16.5">
      <c r="B111" s="67"/>
      <c r="C111" s="68"/>
      <c r="D111" s="69"/>
      <c r="E111" s="69"/>
      <c r="F111" s="69"/>
    </row>
    <row r="112" spans="2:6" ht="16.5">
      <c r="B112" s="67"/>
      <c r="C112" s="68"/>
      <c r="D112" s="69"/>
      <c r="E112" s="69"/>
      <c r="F112" s="69"/>
    </row>
    <row r="114" spans="2:6" ht="16.5">
      <c r="B114" s="71"/>
      <c r="C114" s="68"/>
      <c r="D114" s="69"/>
      <c r="E114" s="69"/>
      <c r="F114" s="69"/>
    </row>
    <row r="115" spans="2:6" ht="16.5">
      <c r="B115" s="72"/>
      <c r="C115" s="68"/>
      <c r="D115" s="68"/>
      <c r="E115" s="68"/>
      <c r="F115" s="69"/>
    </row>
    <row r="116" spans="2:6" ht="16.5">
      <c r="B116" s="71"/>
      <c r="C116" s="68"/>
      <c r="D116" s="69"/>
      <c r="E116" s="69"/>
      <c r="F116" s="69"/>
    </row>
    <row r="117" spans="2:6" ht="16.5">
      <c r="B117" s="71"/>
      <c r="C117" s="68"/>
      <c r="D117" s="69"/>
      <c r="E117" s="69"/>
      <c r="F117" s="69"/>
    </row>
    <row r="118" spans="2:6" ht="16.5">
      <c r="B118" s="71"/>
      <c r="C118" s="68"/>
      <c r="D118" s="69"/>
      <c r="E118" s="69"/>
      <c r="F118" s="69"/>
    </row>
    <row r="119" spans="2:6" ht="16.5">
      <c r="B119" s="71"/>
      <c r="C119" s="68"/>
      <c r="D119" s="69"/>
      <c r="E119" s="69"/>
      <c r="F119" s="69"/>
    </row>
    <row r="120" spans="2:6" ht="16.5">
      <c r="B120" s="71"/>
      <c r="C120" s="68"/>
      <c r="D120" s="69"/>
      <c r="E120" s="69"/>
      <c r="F120" s="69"/>
    </row>
    <row r="121" spans="2:6" ht="16.5">
      <c r="B121" s="71"/>
      <c r="C121" s="68"/>
      <c r="D121" s="69"/>
      <c r="E121" s="69"/>
      <c r="F121" s="69"/>
    </row>
    <row r="122" spans="2:6" ht="16.5">
      <c r="B122" s="71"/>
      <c r="C122" s="68"/>
      <c r="D122" s="69"/>
      <c r="E122" s="69"/>
      <c r="F122" s="69"/>
    </row>
    <row r="123" spans="2:6" ht="16.5">
      <c r="B123" s="71"/>
      <c r="C123" s="68"/>
      <c r="D123" s="69"/>
      <c r="E123" s="69"/>
      <c r="F123" s="69"/>
    </row>
    <row r="124" spans="2:6" ht="16.5">
      <c r="B124" s="71"/>
      <c r="C124" s="68"/>
      <c r="D124" s="69"/>
      <c r="E124" s="68"/>
      <c r="F124" s="69"/>
    </row>
    <row r="125" spans="2:6" ht="16.5">
      <c r="B125" s="71"/>
      <c r="C125" s="68"/>
      <c r="D125" s="69"/>
      <c r="E125" s="68"/>
      <c r="F125" s="69"/>
    </row>
    <row r="126" spans="2:6" ht="16.5">
      <c r="B126" s="71"/>
      <c r="C126" s="68"/>
      <c r="D126" s="69"/>
      <c r="E126" s="68"/>
      <c r="F126" s="69"/>
    </row>
    <row r="127" spans="2:6" ht="16.5">
      <c r="B127" s="73"/>
      <c r="C127" s="68"/>
      <c r="D127" s="69"/>
      <c r="E127" s="68"/>
      <c r="F127" s="69"/>
    </row>
    <row r="128" spans="2:6" ht="16.5">
      <c r="B128" s="71"/>
      <c r="C128" s="68"/>
      <c r="D128" s="69"/>
      <c r="E128" s="68"/>
      <c r="F128" s="69"/>
    </row>
    <row r="129" spans="2:6" ht="16.5">
      <c r="B129" s="71"/>
      <c r="C129" s="68"/>
      <c r="D129" s="69"/>
      <c r="E129" s="68"/>
      <c r="F129" s="69"/>
    </row>
    <row r="130" spans="2:6" ht="16.5">
      <c r="B130" s="71"/>
      <c r="C130" s="68"/>
      <c r="D130" s="69"/>
      <c r="E130" s="68"/>
      <c r="F130" s="69"/>
    </row>
    <row r="131" spans="2:6" ht="16.5">
      <c r="B131" s="71"/>
      <c r="C131" s="68"/>
      <c r="D131" s="69"/>
      <c r="E131" s="68"/>
      <c r="F131" s="69"/>
    </row>
    <row r="132" spans="2:6" ht="16.5">
      <c r="B132" s="71"/>
      <c r="C132" s="68"/>
      <c r="D132" s="69"/>
      <c r="E132" s="68"/>
      <c r="F132" s="69"/>
    </row>
    <row r="133" spans="2:6" ht="16.5">
      <c r="B133" s="71"/>
      <c r="C133" s="68"/>
      <c r="D133" s="69"/>
      <c r="E133" s="68"/>
      <c r="F133" s="69"/>
    </row>
    <row r="134" spans="2:6" ht="16.5">
      <c r="B134" s="71"/>
      <c r="C134" s="68"/>
      <c r="D134" s="69"/>
      <c r="E134" s="68"/>
      <c r="F134" s="69"/>
    </row>
    <row r="135" spans="2:6" ht="16.5">
      <c r="B135" s="71"/>
      <c r="C135" s="68"/>
      <c r="D135" s="69"/>
      <c r="E135" s="68"/>
      <c r="F135" s="69"/>
    </row>
    <row r="136" spans="2:6" ht="16.5">
      <c r="B136" s="71"/>
      <c r="C136" s="68"/>
      <c r="D136" s="69"/>
      <c r="E136" s="68"/>
      <c r="F136" s="69"/>
    </row>
    <row r="137" spans="2:6" ht="16.5">
      <c r="B137" s="71"/>
      <c r="C137" s="68"/>
      <c r="D137" s="69"/>
      <c r="E137" s="68"/>
      <c r="F137" s="69"/>
    </row>
    <row r="138" spans="2:6" ht="16.5">
      <c r="B138" s="71"/>
      <c r="C138" s="68"/>
      <c r="D138" s="69"/>
      <c r="E138" s="68"/>
      <c r="F138" s="69"/>
    </row>
    <row r="139" spans="2:6" ht="16.5">
      <c r="B139" s="71"/>
      <c r="C139" s="68"/>
      <c r="D139" s="69"/>
      <c r="E139" s="68"/>
      <c r="F139" s="69"/>
    </row>
    <row r="140" spans="2:6" ht="16.5">
      <c r="B140" s="74"/>
      <c r="C140" s="75"/>
      <c r="D140" s="76"/>
      <c r="E140" s="76"/>
      <c r="F140" s="76"/>
    </row>
    <row r="141" spans="2:6" ht="12.75">
      <c r="B141" s="61"/>
      <c r="C141" s="52"/>
      <c r="D141" s="53"/>
      <c r="E141" s="53"/>
      <c r="F141" s="53"/>
    </row>
    <row r="142" spans="2:6" ht="16.5">
      <c r="B142" s="71"/>
      <c r="C142" s="68"/>
      <c r="D142" s="69"/>
      <c r="E142" s="69"/>
      <c r="F142" s="69"/>
    </row>
    <row r="143" spans="2:6" ht="16.5">
      <c r="B143" s="71"/>
      <c r="C143" s="68"/>
      <c r="D143" s="69"/>
      <c r="E143" s="69"/>
      <c r="F143" s="69"/>
    </row>
    <row r="144" spans="2:6" ht="16.5">
      <c r="B144" s="71"/>
      <c r="C144" s="68"/>
      <c r="D144" s="69"/>
      <c r="E144" s="69"/>
      <c r="F144" s="69"/>
    </row>
    <row r="145" spans="2:6" ht="16.5">
      <c r="B145" s="71"/>
      <c r="C145" s="68"/>
      <c r="D145" s="69"/>
      <c r="E145" s="69"/>
      <c r="F145" s="69"/>
    </row>
    <row r="147" spans="2:6" ht="16.5">
      <c r="B147" s="71"/>
      <c r="C147" s="68"/>
      <c r="D147" s="69"/>
      <c r="E147" s="69"/>
      <c r="F147" s="69"/>
    </row>
  </sheetData>
  <sheetProtection/>
  <mergeCells count="3">
    <mergeCell ref="A3:F3"/>
    <mergeCell ref="A1:F1"/>
    <mergeCell ref="A2:F2"/>
  </mergeCells>
  <printOptions/>
  <pageMargins left="0.984251968503937" right="0.1968503937007874" top="0.7086614173228347" bottom="0.4724409448818898" header="0" footer="0"/>
  <pageSetup horizontalDpi="600" verticalDpi="600" orientation="portrait" paperSize="9" scale="89" r:id="rId1"/>
  <headerFooter alignWithMargins="0">
    <oddHeader>&amp;L&amp;8KANALIZACIJA OC pod letališčem</oddHeader>
    <oddFooter>&amp;C&amp;9stran&amp;P</oddFooter>
  </headerFooter>
  <rowBreaks count="4" manualBreakCount="4">
    <brk id="16" max="5" man="1"/>
    <brk id="36" max="5" man="1"/>
    <brk id="45" max="5" man="1"/>
    <brk id="6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1">
      <selection activeCell="E49" sqref="E49:E56"/>
    </sheetView>
  </sheetViews>
  <sheetFormatPr defaultColWidth="9.00390625" defaultRowHeight="12.75"/>
  <cols>
    <col min="1" max="1" width="5.875" style="0" customWidth="1"/>
    <col min="2" max="2" width="31.25390625" style="0" customWidth="1"/>
    <col min="6" max="6" width="15.875" style="0" customWidth="1"/>
    <col min="8" max="8" width="16.375" style="0" customWidth="1"/>
  </cols>
  <sheetData>
    <row r="2" spans="1:7" ht="15.75">
      <c r="A2" s="77"/>
      <c r="B2" s="78" t="s">
        <v>98</v>
      </c>
      <c r="C2" s="77"/>
      <c r="D2" s="77"/>
      <c r="E2" s="77"/>
      <c r="F2" s="77"/>
      <c r="G2" s="79"/>
    </row>
    <row r="3" spans="1:7" ht="15">
      <c r="A3" s="77"/>
      <c r="B3" s="77"/>
      <c r="C3" s="77"/>
      <c r="D3" s="77"/>
      <c r="E3" s="77"/>
      <c r="F3" s="77"/>
      <c r="G3" s="79"/>
    </row>
    <row r="4" spans="1:7" ht="15">
      <c r="A4" s="77"/>
      <c r="B4" s="77" t="s">
        <v>99</v>
      </c>
      <c r="C4" s="77"/>
      <c r="D4" s="77"/>
      <c r="E4" s="77"/>
      <c r="F4" s="80">
        <f>F58</f>
        <v>0</v>
      </c>
      <c r="G4" s="79"/>
    </row>
    <row r="5" spans="1:7" ht="15">
      <c r="A5" s="77"/>
      <c r="B5" s="77" t="s">
        <v>100</v>
      </c>
      <c r="C5" s="77"/>
      <c r="D5" s="77"/>
      <c r="E5" s="77"/>
      <c r="F5" s="80">
        <f>+F4*0.22</f>
        <v>0</v>
      </c>
      <c r="G5" s="79"/>
    </row>
    <row r="6" spans="1:7" ht="15.75">
      <c r="A6" s="77"/>
      <c r="B6" s="78" t="s">
        <v>101</v>
      </c>
      <c r="C6" s="77"/>
      <c r="D6" s="77"/>
      <c r="E6" s="77"/>
      <c r="F6" s="80">
        <f>+F4+F5</f>
        <v>0</v>
      </c>
      <c r="G6" s="79"/>
    </row>
    <row r="7" spans="1:7" ht="15">
      <c r="A7" s="77"/>
      <c r="B7" s="77"/>
      <c r="C7" s="77"/>
      <c r="D7" s="77"/>
      <c r="E7" s="77"/>
      <c r="F7" s="80"/>
      <c r="G7" s="79"/>
    </row>
    <row r="8" spans="1:7" ht="15">
      <c r="A8" s="77"/>
      <c r="B8" s="77"/>
      <c r="C8" s="77"/>
      <c r="D8" s="77"/>
      <c r="E8" s="77"/>
      <c r="F8" s="80"/>
      <c r="G8" s="79"/>
    </row>
    <row r="9" spans="1:7" ht="15.75">
      <c r="A9" s="77"/>
      <c r="B9" s="81" t="s">
        <v>73</v>
      </c>
      <c r="C9" s="77"/>
      <c r="D9" s="82"/>
      <c r="E9" s="82"/>
      <c r="F9" s="82"/>
      <c r="G9" s="79"/>
    </row>
    <row r="10" spans="1:7" ht="15">
      <c r="A10" s="77"/>
      <c r="B10" s="83"/>
      <c r="C10" s="77"/>
      <c r="D10" s="82"/>
      <c r="E10" s="82"/>
      <c r="F10" s="82"/>
      <c r="G10" s="79"/>
    </row>
    <row r="11" spans="1:7" ht="15">
      <c r="A11" s="77" t="s">
        <v>0</v>
      </c>
      <c r="B11" s="83" t="s">
        <v>74</v>
      </c>
      <c r="C11" s="84" t="s">
        <v>10</v>
      </c>
      <c r="D11" s="80">
        <v>49.4</v>
      </c>
      <c r="E11" s="80"/>
      <c r="F11" s="80">
        <f>+D11*E11</f>
        <v>0</v>
      </c>
      <c r="G11" s="79"/>
    </row>
    <row r="12" spans="1:7" ht="15">
      <c r="A12" s="77"/>
      <c r="B12" s="83"/>
      <c r="C12" s="84"/>
      <c r="D12" s="80"/>
      <c r="E12" s="80"/>
      <c r="F12" s="80"/>
      <c r="G12" s="79"/>
    </row>
    <row r="13" spans="1:7" ht="30">
      <c r="A13" s="77" t="s">
        <v>2</v>
      </c>
      <c r="B13" s="83" t="s">
        <v>75</v>
      </c>
      <c r="C13" s="84" t="s">
        <v>13</v>
      </c>
      <c r="D13" s="80">
        <v>6</v>
      </c>
      <c r="E13" s="80"/>
      <c r="F13" s="80">
        <f>+D13*E13</f>
        <v>0</v>
      </c>
      <c r="G13" s="79"/>
    </row>
    <row r="14" spans="1:7" ht="15">
      <c r="A14" s="77"/>
      <c r="B14" s="83"/>
      <c r="C14" s="84"/>
      <c r="D14" s="80"/>
      <c r="E14" s="80"/>
      <c r="F14" s="80"/>
      <c r="G14" s="79"/>
    </row>
    <row r="15" spans="1:7" ht="30">
      <c r="A15" s="77" t="s">
        <v>4</v>
      </c>
      <c r="B15" s="85" t="s">
        <v>76</v>
      </c>
      <c r="C15" s="86" t="s">
        <v>13</v>
      </c>
      <c r="D15" s="87">
        <v>5</v>
      </c>
      <c r="E15" s="87"/>
      <c r="F15" s="87">
        <f>+D15*E15</f>
        <v>0</v>
      </c>
      <c r="G15" s="79"/>
    </row>
    <row r="16" spans="1:7" ht="15">
      <c r="A16" s="77"/>
      <c r="B16" s="88"/>
      <c r="C16" s="89"/>
      <c r="D16" s="90"/>
      <c r="E16" s="90"/>
      <c r="F16" s="90"/>
      <c r="G16" s="79"/>
    </row>
    <row r="17" spans="1:7" ht="30">
      <c r="A17" s="77" t="s">
        <v>6</v>
      </c>
      <c r="B17" s="83" t="s">
        <v>77</v>
      </c>
      <c r="C17" s="84" t="s">
        <v>102</v>
      </c>
      <c r="D17" s="80">
        <v>220</v>
      </c>
      <c r="E17" s="80"/>
      <c r="F17" s="80">
        <f>+D17*E17</f>
        <v>0</v>
      </c>
      <c r="G17" s="79"/>
    </row>
    <row r="18" spans="1:7" ht="15">
      <c r="A18" s="77"/>
      <c r="B18" s="83"/>
      <c r="C18" s="84"/>
      <c r="D18" s="80"/>
      <c r="E18" s="80"/>
      <c r="F18" s="80"/>
      <c r="G18" s="79"/>
    </row>
    <row r="19" spans="1:7" ht="138">
      <c r="A19" s="77" t="s">
        <v>32</v>
      </c>
      <c r="B19" s="83" t="s">
        <v>103</v>
      </c>
      <c r="C19" s="84" t="s">
        <v>13</v>
      </c>
      <c r="D19" s="80">
        <v>6</v>
      </c>
      <c r="E19" s="80"/>
      <c r="F19" s="80">
        <f>+D19*E19</f>
        <v>0</v>
      </c>
      <c r="G19" s="79"/>
    </row>
    <row r="20" spans="1:7" ht="15">
      <c r="A20" s="77"/>
      <c r="B20" s="83"/>
      <c r="C20" s="84"/>
      <c r="D20" s="80"/>
      <c r="E20" s="80"/>
      <c r="F20" s="80"/>
      <c r="G20" s="79"/>
    </row>
    <row r="21" spans="1:7" ht="105">
      <c r="A21" s="77" t="s">
        <v>96</v>
      </c>
      <c r="B21" s="83" t="s">
        <v>78</v>
      </c>
      <c r="C21" s="84" t="s">
        <v>13</v>
      </c>
      <c r="D21" s="80">
        <v>6</v>
      </c>
      <c r="E21" s="80"/>
      <c r="F21" s="80">
        <f>+D21*E21</f>
        <v>0</v>
      </c>
      <c r="G21" s="79"/>
    </row>
    <row r="22" spans="1:7" ht="15">
      <c r="A22" s="77"/>
      <c r="B22" s="83"/>
      <c r="C22" s="77"/>
      <c r="D22" s="82"/>
      <c r="E22" s="82"/>
      <c r="F22" s="82"/>
      <c r="G22" s="79"/>
    </row>
    <row r="23" spans="1:7" ht="45">
      <c r="A23" s="77" t="s">
        <v>96</v>
      </c>
      <c r="B23" s="91" t="s">
        <v>79</v>
      </c>
      <c r="C23" s="84" t="s">
        <v>104</v>
      </c>
      <c r="D23" s="80">
        <f>+D11*4*0.2</f>
        <v>39.52</v>
      </c>
      <c r="E23" s="80"/>
      <c r="F23" s="80">
        <f>+D23*E23</f>
        <v>0</v>
      </c>
      <c r="G23" s="79"/>
    </row>
    <row r="24" spans="1:7" ht="15.75">
      <c r="A24" s="77"/>
      <c r="B24" s="81"/>
      <c r="C24" s="84"/>
      <c r="D24" s="84"/>
      <c r="E24" s="84"/>
      <c r="F24" s="80"/>
      <c r="G24" s="79"/>
    </row>
    <row r="25" spans="1:7" ht="75">
      <c r="A25" s="77" t="s">
        <v>122</v>
      </c>
      <c r="B25" s="91" t="s">
        <v>81</v>
      </c>
      <c r="C25" s="84"/>
      <c r="D25" s="80"/>
      <c r="E25" s="80"/>
      <c r="F25" s="80"/>
      <c r="G25" s="79"/>
    </row>
    <row r="26" spans="1:7" ht="15">
      <c r="A26" s="77"/>
      <c r="B26" s="91"/>
      <c r="C26" s="84"/>
      <c r="D26" s="80">
        <f>+D11*2.5*1.5</f>
        <v>185.25</v>
      </c>
      <c r="E26" s="80"/>
      <c r="F26" s="80"/>
      <c r="G26" s="79"/>
    </row>
    <row r="27" spans="1:7" ht="18">
      <c r="A27" s="77"/>
      <c r="B27" s="91" t="s">
        <v>82</v>
      </c>
      <c r="C27" s="84" t="s">
        <v>104</v>
      </c>
      <c r="D27" s="80">
        <f>+D26*0.1</f>
        <v>18.525000000000002</v>
      </c>
      <c r="E27" s="80"/>
      <c r="F27" s="80">
        <f>+D27*E27</f>
        <v>0</v>
      </c>
      <c r="G27" s="79"/>
    </row>
    <row r="28" spans="1:7" ht="18">
      <c r="A28" s="77"/>
      <c r="B28" s="91" t="s">
        <v>83</v>
      </c>
      <c r="C28" s="84" t="s">
        <v>104</v>
      </c>
      <c r="D28" s="80">
        <f>+D26*0.3</f>
        <v>55.574999999999996</v>
      </c>
      <c r="E28" s="80"/>
      <c r="F28" s="80">
        <f>+D28*E28</f>
        <v>0</v>
      </c>
      <c r="G28" s="79"/>
    </row>
    <row r="29" spans="1:7" ht="18">
      <c r="A29" s="77"/>
      <c r="B29" s="91" t="s">
        <v>84</v>
      </c>
      <c r="C29" s="84" t="s">
        <v>104</v>
      </c>
      <c r="D29" s="80">
        <f>+D26-D27-D28</f>
        <v>111.15</v>
      </c>
      <c r="E29" s="80"/>
      <c r="F29" s="80">
        <f>+D29*E29</f>
        <v>0</v>
      </c>
      <c r="G29" s="79"/>
    </row>
    <row r="30" spans="1:7" ht="15">
      <c r="A30" s="77"/>
      <c r="B30" s="91"/>
      <c r="C30" s="84"/>
      <c r="D30" s="80"/>
      <c r="E30" s="80"/>
      <c r="F30" s="80"/>
      <c r="G30" s="79"/>
    </row>
    <row r="31" spans="1:7" ht="60">
      <c r="A31" s="77" t="s">
        <v>123</v>
      </c>
      <c r="B31" s="91" t="s">
        <v>108</v>
      </c>
      <c r="C31" s="84" t="s">
        <v>102</v>
      </c>
      <c r="D31" s="80">
        <v>240</v>
      </c>
      <c r="E31" s="80"/>
      <c r="F31" s="80">
        <f>+D31*E31</f>
        <v>0</v>
      </c>
      <c r="G31" s="79"/>
    </row>
    <row r="32" spans="1:7" ht="15">
      <c r="A32" s="77"/>
      <c r="B32" s="91"/>
      <c r="C32" s="84"/>
      <c r="D32" s="80"/>
      <c r="E32" s="80"/>
      <c r="F32" s="80"/>
      <c r="G32" s="79"/>
    </row>
    <row r="33" spans="1:7" ht="90">
      <c r="A33" s="77"/>
      <c r="B33" s="91" t="s">
        <v>85</v>
      </c>
      <c r="C33" s="84" t="s">
        <v>105</v>
      </c>
      <c r="D33" s="80">
        <v>132.5</v>
      </c>
      <c r="E33" s="84"/>
      <c r="F33" s="80">
        <f>+D33*E33</f>
        <v>0</v>
      </c>
      <c r="G33" s="79"/>
    </row>
    <row r="34" spans="1:7" ht="15">
      <c r="A34" s="77"/>
      <c r="B34" s="91"/>
      <c r="C34" s="84"/>
      <c r="D34" s="80"/>
      <c r="E34" s="84"/>
      <c r="F34" s="80"/>
      <c r="G34" s="79"/>
    </row>
    <row r="35" spans="1:7" ht="120">
      <c r="A35" s="77" t="s">
        <v>124</v>
      </c>
      <c r="B35" s="91" t="s">
        <v>86</v>
      </c>
      <c r="C35" s="84" t="s">
        <v>105</v>
      </c>
      <c r="D35" s="80">
        <v>18.2</v>
      </c>
      <c r="E35" s="84"/>
      <c r="F35" s="80">
        <f>+D35*E35</f>
        <v>0</v>
      </c>
      <c r="G35" s="79"/>
    </row>
    <row r="36" spans="1:7" ht="15">
      <c r="A36" s="77"/>
      <c r="B36" s="92"/>
      <c r="C36" s="84"/>
      <c r="D36" s="80"/>
      <c r="E36" s="84"/>
      <c r="F36" s="80"/>
      <c r="G36" s="79"/>
    </row>
    <row r="37" spans="1:7" ht="120">
      <c r="A37" s="77" t="s">
        <v>125</v>
      </c>
      <c r="B37" s="91" t="s">
        <v>87</v>
      </c>
      <c r="C37" s="84" t="s">
        <v>105</v>
      </c>
      <c r="D37" s="80">
        <v>18.2</v>
      </c>
      <c r="E37" s="84"/>
      <c r="F37" s="80">
        <f>+D37*E37</f>
        <v>0</v>
      </c>
      <c r="G37" s="79"/>
    </row>
    <row r="38" spans="1:7" ht="15">
      <c r="A38" s="77"/>
      <c r="B38" s="91"/>
      <c r="C38" s="84"/>
      <c r="D38" s="80"/>
      <c r="E38" s="84"/>
      <c r="F38" s="80"/>
      <c r="G38" s="79"/>
    </row>
    <row r="39" spans="1:7" ht="180">
      <c r="A39" s="77" t="s">
        <v>126</v>
      </c>
      <c r="B39" s="91" t="s">
        <v>88</v>
      </c>
      <c r="C39" s="84" t="s">
        <v>105</v>
      </c>
      <c r="D39" s="80">
        <v>4.6</v>
      </c>
      <c r="E39" s="84"/>
      <c r="F39" s="80">
        <f>+D39*E39</f>
        <v>0</v>
      </c>
      <c r="G39" s="79"/>
    </row>
    <row r="40" spans="1:7" ht="15">
      <c r="A40" s="77"/>
      <c r="B40" s="91"/>
      <c r="C40" s="84"/>
      <c r="D40" s="80"/>
      <c r="E40" s="84"/>
      <c r="F40" s="80"/>
      <c r="G40" s="79"/>
    </row>
    <row r="41" spans="1:7" ht="30">
      <c r="A41" s="77" t="s">
        <v>127</v>
      </c>
      <c r="B41" s="91" t="s">
        <v>89</v>
      </c>
      <c r="C41" s="84" t="s">
        <v>102</v>
      </c>
      <c r="D41" s="80">
        <v>77</v>
      </c>
      <c r="E41" s="84"/>
      <c r="F41" s="80">
        <f>+D41*E41</f>
        <v>0</v>
      </c>
      <c r="G41" s="79"/>
    </row>
    <row r="42" spans="1:7" ht="15">
      <c r="A42" s="77"/>
      <c r="B42" s="91"/>
      <c r="C42" s="84"/>
      <c r="D42" s="80"/>
      <c r="E42" s="84"/>
      <c r="F42" s="80"/>
      <c r="G42" s="79"/>
    </row>
    <row r="43" spans="1:7" ht="30">
      <c r="A43" s="77" t="s">
        <v>128</v>
      </c>
      <c r="B43" s="91" t="s">
        <v>90</v>
      </c>
      <c r="C43" s="84" t="s">
        <v>10</v>
      </c>
      <c r="D43" s="80">
        <v>39</v>
      </c>
      <c r="E43" s="84"/>
      <c r="F43" s="80">
        <f>+D43*E43</f>
        <v>0</v>
      </c>
      <c r="G43" s="79"/>
    </row>
    <row r="44" spans="1:7" ht="15">
      <c r="A44" s="77"/>
      <c r="B44" s="91"/>
      <c r="C44" s="84"/>
      <c r="D44" s="80"/>
      <c r="E44" s="84"/>
      <c r="F44" s="80"/>
      <c r="G44" s="79"/>
    </row>
    <row r="45" spans="1:7" ht="45">
      <c r="A45" s="77" t="s">
        <v>129</v>
      </c>
      <c r="B45" s="91" t="s">
        <v>91</v>
      </c>
      <c r="C45" s="84" t="s">
        <v>105</v>
      </c>
      <c r="D45" s="80">
        <v>19.5</v>
      </c>
      <c r="E45" s="84"/>
      <c r="F45" s="80">
        <f>+D45*E45</f>
        <v>0</v>
      </c>
      <c r="G45" s="79"/>
    </row>
    <row r="46" spans="1:7" ht="15">
      <c r="A46" s="77"/>
      <c r="B46" s="91"/>
      <c r="C46" s="84"/>
      <c r="D46" s="80"/>
      <c r="E46" s="84"/>
      <c r="F46" s="80"/>
      <c r="G46" s="79"/>
    </row>
    <row r="47" spans="1:7" ht="96">
      <c r="A47" s="77" t="s">
        <v>130</v>
      </c>
      <c r="B47" s="91" t="s">
        <v>106</v>
      </c>
      <c r="C47" s="84" t="s">
        <v>102</v>
      </c>
      <c r="D47" s="80">
        <v>97</v>
      </c>
      <c r="E47" s="84"/>
      <c r="F47" s="80">
        <f>+D47*E47</f>
        <v>0</v>
      </c>
      <c r="G47" s="79"/>
    </row>
    <row r="48" spans="1:7" ht="15">
      <c r="A48" s="77"/>
      <c r="B48" s="91"/>
      <c r="C48" s="84"/>
      <c r="D48" s="80"/>
      <c r="E48" s="84"/>
      <c r="F48" s="80"/>
      <c r="G48" s="79"/>
    </row>
    <row r="49" spans="1:7" ht="90">
      <c r="A49" s="77" t="s">
        <v>131</v>
      </c>
      <c r="B49" s="85" t="s">
        <v>92</v>
      </c>
      <c r="C49" s="86" t="s">
        <v>105</v>
      </c>
      <c r="D49" s="87">
        <f>SUM(D27:D29)*1.3-1.05*D33</f>
        <v>101.70000000000002</v>
      </c>
      <c r="E49" s="87"/>
      <c r="F49" s="87">
        <f>+D49*E49</f>
        <v>0</v>
      </c>
      <c r="G49" s="79"/>
    </row>
    <row r="50" spans="1:7" ht="15">
      <c r="A50" s="77"/>
      <c r="B50" s="88"/>
      <c r="C50" s="89"/>
      <c r="D50" s="90"/>
      <c r="E50" s="90"/>
      <c r="F50" s="90"/>
      <c r="G50" s="79"/>
    </row>
    <row r="51" spans="1:7" ht="63">
      <c r="A51" s="77" t="s">
        <v>132</v>
      </c>
      <c r="B51" s="91" t="s">
        <v>107</v>
      </c>
      <c r="C51" s="84"/>
      <c r="D51" s="80"/>
      <c r="E51" s="80"/>
      <c r="F51" s="80"/>
      <c r="G51" s="79"/>
    </row>
    <row r="52" spans="1:7" ht="18">
      <c r="A52" s="77"/>
      <c r="B52" s="91"/>
      <c r="C52" s="84" t="s">
        <v>104</v>
      </c>
      <c r="D52" s="80">
        <f>5.4+5.7</f>
        <v>11.100000000000001</v>
      </c>
      <c r="E52" s="80"/>
      <c r="F52" s="80">
        <f>+D52*E52</f>
        <v>0</v>
      </c>
      <c r="G52" s="79"/>
    </row>
    <row r="53" spans="1:7" ht="15">
      <c r="A53" s="77"/>
      <c r="B53" s="91"/>
      <c r="C53" s="84"/>
      <c r="D53" s="80"/>
      <c r="E53" s="80"/>
      <c r="F53" s="80"/>
      <c r="G53" s="79"/>
    </row>
    <row r="54" spans="1:7" ht="75">
      <c r="A54" s="77" t="s">
        <v>133</v>
      </c>
      <c r="B54" s="91" t="s">
        <v>93</v>
      </c>
      <c r="C54" s="84" t="s">
        <v>104</v>
      </c>
      <c r="D54" s="80">
        <f>+D11*2.2*1-20</f>
        <v>88.68</v>
      </c>
      <c r="E54" s="80"/>
      <c r="F54" s="80">
        <f>+D54*E54</f>
        <v>0</v>
      </c>
      <c r="G54" s="79"/>
    </row>
    <row r="55" spans="1:7" ht="15">
      <c r="A55" s="77"/>
      <c r="B55" s="83"/>
      <c r="C55" s="77"/>
      <c r="D55" s="82"/>
      <c r="E55" s="82"/>
      <c r="F55" s="82"/>
      <c r="G55" s="79"/>
    </row>
    <row r="56" spans="1:7" ht="60">
      <c r="A56" s="77" t="s">
        <v>134</v>
      </c>
      <c r="B56" s="91" t="s">
        <v>94</v>
      </c>
      <c r="C56" s="84" t="s">
        <v>13</v>
      </c>
      <c r="D56" s="80">
        <v>20</v>
      </c>
      <c r="E56" s="80"/>
      <c r="F56" s="80">
        <f>+D56*E56</f>
        <v>0</v>
      </c>
      <c r="G56" s="79"/>
    </row>
    <row r="57" spans="1:7" ht="15">
      <c r="A57" s="77"/>
      <c r="B57" s="83"/>
      <c r="C57" s="77"/>
      <c r="D57" s="82"/>
      <c r="E57" s="82"/>
      <c r="F57" s="82"/>
      <c r="G57" s="79"/>
    </row>
    <row r="58" spans="1:7" ht="15">
      <c r="A58" s="77"/>
      <c r="B58" s="83" t="s">
        <v>95</v>
      </c>
      <c r="C58" s="77"/>
      <c r="D58" s="82"/>
      <c r="E58" s="82"/>
      <c r="F58" s="82">
        <f>SUM(F11:F57)</f>
        <v>0</v>
      </c>
      <c r="G58" s="79"/>
    </row>
    <row r="59" spans="1:7" ht="15">
      <c r="A59" s="77"/>
      <c r="B59" s="77"/>
      <c r="C59" s="77"/>
      <c r="D59" s="77"/>
      <c r="E59" s="77"/>
      <c r="F59" s="77"/>
      <c r="G59" s="7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Valdi Černe</dc:creator>
  <cp:keywords/>
  <dc:description/>
  <cp:lastModifiedBy>Peter Kete</cp:lastModifiedBy>
  <cp:lastPrinted>2007-01-04T12:59:54Z</cp:lastPrinted>
  <dcterms:created xsi:type="dcterms:W3CDTF">1999-05-10T09:48:04Z</dcterms:created>
  <dcterms:modified xsi:type="dcterms:W3CDTF">2015-07-23T07:43:58Z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