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3725" tabRatio="973" activeTab="2"/>
  </bookViews>
  <sheets>
    <sheet name="rekapitulacija" sheetId="1" r:id="rId1"/>
    <sheet name="Cesta" sheetId="2" r:id="rId2"/>
    <sheet name="Inundacijski propust" sheetId="3" r:id="rId3"/>
  </sheets>
  <definedNames>
    <definedName name="_xlnm.Print_Area" localSheetId="1">'Cesta'!$A$1:$F$90</definedName>
    <definedName name="_xlnm.Print_Area" localSheetId="2">'Inundacijski propust'!$A$1:$F$110</definedName>
    <definedName name="_xlnm.Print_Area" localSheetId="0">'rekapitulacija'!$A$1:$B$14</definedName>
  </definedNames>
  <calcPr fullCalcOnLoad="1"/>
</workbook>
</file>

<file path=xl/sharedStrings.xml><?xml version="1.0" encoding="utf-8"?>
<sst xmlns="http://schemas.openxmlformats.org/spreadsheetml/2006/main" count="271" uniqueCount="119">
  <si>
    <t>1.</t>
  </si>
  <si>
    <t xml:space="preserve">PREDDELA </t>
  </si>
  <si>
    <t>2.</t>
  </si>
  <si>
    <t>ZEMELJSKA  DELA</t>
  </si>
  <si>
    <t>3.</t>
  </si>
  <si>
    <t>4.</t>
  </si>
  <si>
    <t>OSTALA DELA</t>
  </si>
  <si>
    <t>PREDDELA</t>
  </si>
  <si>
    <t>m</t>
  </si>
  <si>
    <t>kos</t>
  </si>
  <si>
    <t>ZEMELJSKA DELA</t>
  </si>
  <si>
    <t>PREDDELA SKUPAJ:</t>
  </si>
  <si>
    <t>ZEMELJSKA DELA SKUPAJ:</t>
  </si>
  <si>
    <t>OSTALA DELA SKUPAJ:</t>
  </si>
  <si>
    <t>5.</t>
  </si>
  <si>
    <t>REKAPITULACIJA</t>
  </si>
  <si>
    <t xml:space="preserve">SKUPAJ € </t>
  </si>
  <si>
    <t>kpl</t>
  </si>
  <si>
    <t>SKUPAJ</t>
  </si>
  <si>
    <t>SKUPAJ Z DDV</t>
  </si>
  <si>
    <t>RUŠITVENA DELA</t>
  </si>
  <si>
    <t>Zasek oziroma rezanje obstoječega asfalta debeline do 10 cm.</t>
  </si>
  <si>
    <r>
      <t>m</t>
    </r>
    <r>
      <rPr>
        <vertAlign val="superscript"/>
        <sz val="11"/>
        <rFont val="Times New Roman"/>
        <family val="1"/>
      </rPr>
      <t>3</t>
    </r>
  </si>
  <si>
    <r>
      <t>m</t>
    </r>
    <r>
      <rPr>
        <vertAlign val="superscript"/>
        <sz val="11"/>
        <rFont val="Times New Roman"/>
        <family val="1"/>
      </rPr>
      <t>2</t>
    </r>
  </si>
  <si>
    <t>DDV (22%)</t>
  </si>
  <si>
    <t>6.</t>
  </si>
  <si>
    <t>7.</t>
  </si>
  <si>
    <t>8.</t>
  </si>
  <si>
    <t>RUŠITVENADELA SKUPAJ:</t>
  </si>
  <si>
    <t>Izkop humusa  v sloju debeline do 20 cm s prevozom na gradbiščno deponijo</t>
  </si>
  <si>
    <t>Zavarovanje prometa med gradnjo z ustrezno dokumentacijo, pridobitev dovoljenja za cestno zaporo, z ureditvijo prometnega režima v času gradnje (obvestilo, zavarovanje gradbene jame in gradbišča, postavitev prometne signalizacije, postavitev zaščitne ograje, premostitvenih objektov za pešce in ostali promet). Z usmerjanjem prometa v času gradnje. Po končanih delih odstraniti prometno signalizacijo in vzpostaviti prometni režim v prvotno stanje.</t>
  </si>
  <si>
    <t>Projekt izvedenih del (4 izvodi)</t>
  </si>
  <si>
    <t>UREDITEV DELA LC 001 041 POTOČE - PRESERJE - BRANIK</t>
  </si>
  <si>
    <t>CESTA</t>
  </si>
  <si>
    <t>INUNDACIJSKI PREPUST</t>
  </si>
  <si>
    <t>Zakoličba osi ceste.</t>
  </si>
  <si>
    <t>Postavitev in zavarovanje profilov.</t>
  </si>
  <si>
    <t>Izdelava varnostnega načrta za celoten objekt (cesta, inundacijski prepust)</t>
  </si>
  <si>
    <t>Obveščanje javnosti o izvajanju del preko časopisa in radia o zaporah in drugih ovirah za prebivalce - 1 krat objava v lokalnem časopisu, 1 krat tedensko objava na lokalnem radiu.</t>
  </si>
  <si>
    <t>Zakoličba obstoječih komunalnih naprav.</t>
  </si>
  <si>
    <t>Rušenje obstoječe asfaltne prevleke debeline do 10 cm z nakladanjem na prevozno sredstvo, odvozom na grasdbiščno deponijo, kjer se asfaltno prevleko premleje in dovozom iz deponije na mesto vgradnje na gradbišču. V ceno so vključene tudi vse takse in drugi stroški, ki so povezani s deponiranjem oziroma recikliranjem</t>
  </si>
  <si>
    <t>Odstranitev obstoječega tampona pod asfaltno prevleko debeline do 30 cm, z nakladanjem na prevozno sredstvo in odvozom na mesto vgradnje na gradbišču.</t>
  </si>
  <si>
    <t>VOZIŠČNA KONSTRUKCIJA</t>
  </si>
  <si>
    <t>Izdelava planuma nevezane nosilne plasti drobljenca za vozišče - podloga za izvedbo zgornje nosilne vezane plasti.</t>
  </si>
  <si>
    <t>Hladen premaz stikov med starim in novim asfaltom s polimerno emulzijo.</t>
  </si>
  <si>
    <t>Obrizg nosilne plasti bituminizirane zmesi z emulzijo za boljši oprijem nosilne in obrabne plasti.</t>
  </si>
  <si>
    <t>VOZIŠČNA KONSTRUKCIJA SKUPAJ:</t>
  </si>
  <si>
    <t>Zakoličba prepusta s postavitvijo in zavarovanjem točk</t>
  </si>
  <si>
    <t>Izdelava gradbenih profolov prepusta, z obojestranskim zavarovanjem.</t>
  </si>
  <si>
    <t>Oblikovanje brežin v nagibu 2:3 vključno s planiranjem brežin</t>
  </si>
  <si>
    <r>
      <t>Fino planiranje brežin, odstranjevanje kamna, sejanje travne mešanice 30 g/m</t>
    </r>
    <r>
      <rPr>
        <vertAlign val="superscript"/>
        <sz val="11"/>
        <rFont val="Times New Roman"/>
        <family val="1"/>
      </rPr>
      <t>2</t>
    </r>
    <r>
      <rPr>
        <sz val="11"/>
        <rFont val="Times New Roman"/>
        <family val="1"/>
      </rPr>
      <t xml:space="preserve"> in dodajanje granulat mineralnega gnojila 30 g/m</t>
    </r>
    <r>
      <rPr>
        <vertAlign val="superscript"/>
        <sz val="11"/>
        <rFont val="Times New Roman"/>
        <family val="1"/>
      </rPr>
      <t>2</t>
    </r>
    <r>
      <rPr>
        <sz val="11"/>
        <rFont val="Times New Roman"/>
        <family val="1"/>
      </rPr>
      <t>,  valjanjem s travnim valjarjem. Postavka zajema tudi dobavo, dovoz, raztiranje in pritrditev biorazgradljive zastirke</t>
    </r>
  </si>
  <si>
    <t>Izdelava obrabne plasti bituminizirane zmesi  AC 11 surf B50/70 A4 v debelini 4 cm.</t>
  </si>
  <si>
    <t>Izdelava nosilne plasti bituminizirane zmesi AC 16 base B50/70 A4 v debelini 5 cm.</t>
  </si>
  <si>
    <t>PROMETNA OPREMA</t>
  </si>
  <si>
    <r>
      <t>Izdelava prekinjene tankoslojne vzdolžne označbe na vozišču z enokomponentno belo barvo, vključno 250 g/m</t>
    </r>
    <r>
      <rPr>
        <vertAlign val="superscript"/>
        <sz val="11"/>
        <rFont val="Times New Roman"/>
        <family val="1"/>
      </rPr>
      <t>2</t>
    </r>
    <r>
      <rPr>
        <sz val="11"/>
        <rFont val="Times New Roman"/>
        <family val="1"/>
      </rPr>
      <t xml:space="preserve"> posipa z drobci / kroglicami stekla, strojno, debelina plasti suhe snovi 200 μm, prekinjena bela črta, širina črte je 12 cm  (5121  3/3/3)</t>
    </r>
  </si>
  <si>
    <r>
      <t>Izdelava prekinjene tankoslojne vzdolžne označbe na vozišču z enokomponentno belo barvo, vključno 250 g/m</t>
    </r>
    <r>
      <rPr>
        <vertAlign val="superscript"/>
        <sz val="11"/>
        <rFont val="Times New Roman"/>
        <family val="1"/>
      </rPr>
      <t>2</t>
    </r>
    <r>
      <rPr>
        <sz val="11"/>
        <rFont val="Times New Roman"/>
        <family val="1"/>
      </rPr>
      <t xml:space="preserve"> posipa z drobci / kroglicami stekla, strojno, debelina plasti suhe snovi 200 μm, prekinjena bela črta, širina črte je 10 cm  (5122  1/1/1)</t>
    </r>
  </si>
  <si>
    <t>Rušenje betonskega temelja 50/50 cm in odstranitev stebrička za prometni znak, z nakladanjem na prevozno sredstvo in odvozom na trajno deponijo po izbiri izvajalca z vsemi potrebnimi deli in stroški deponiranja.</t>
  </si>
  <si>
    <t>Odstranitev prometnih znakov in odvoz na gradbiščno deponijo za poznejšo uporabo.</t>
  </si>
  <si>
    <t>Dobava in vgraditev stebrička za prometni znak iz vroče cinkane jeklene cevi s premerom 64 mm, dolžine 3000 mm</t>
  </si>
  <si>
    <t>Dovoz iz gradbiščne deponije in postavitev prometnih znakov na stebriček.</t>
  </si>
  <si>
    <t>PROMETNA OPREMA SKUPAJ:</t>
  </si>
  <si>
    <t xml:space="preserve">Izdelava geodetskega načrta novega stanja skladno z ZGO-1 </t>
  </si>
  <si>
    <t>Dobava drobljenca in izdelava nevezane nosilne plasti enakomerno zrnatega drobljenca po SIST 13242:2003, vgrajevanje in zahteve materiala po TSC 06.200:2003 iz kamnine 0-32 mm v debelini 25 cm. Deformacijski modul Ev2&gt; 100MPa</t>
  </si>
  <si>
    <t>Široki izkop v terenu III in IV ktg. - (temelji, krajni oporniki, krila), z nakladanjem na prevozno sredstvo in odvozom na mesto vgradnje na gradbišču.</t>
  </si>
  <si>
    <t>Planiranje zemeljskega planuma izkopa - podloga za izvedbo temelja prepusta</t>
  </si>
  <si>
    <t>Izdelava nevezane nosilne plasti enakomerno zrnatega drobljenca iz kamnine v debelini 20 cm - tampon 0/32 (dobava in vgradnja)</t>
  </si>
  <si>
    <t>TESARSKA DELA</t>
  </si>
  <si>
    <t xml:space="preserve">Izdelava enostranskega opaža temelja z vsemi pomožnimi deli, skupaj z razopaževanjem in čiščenjem po končanih delih ter vsemi potrebnimi transporti - višine 30 cm                                                                                             </t>
  </si>
  <si>
    <t>Izdelava dvostranskega opaža krajnih opornikov in kril z vsemi pomožnimi deli, skupaj z razopažanjem in čiščenjem po končanih delih ter vsemi potrebnimi transporti. V ceno je vključena tudi izdelava delovnih odrov, če so le-ti potrebni. Izvedba opaža za vidni beton na vidnih ploskvah.
(poševno zabetonirana ojačitev na stiku opornik - prekladna plošča)</t>
  </si>
  <si>
    <t>Izdelava dvostranskega opaža vmesnih opornikov z vsemi pomožnimi deli, skupaj z razopažanjem in čiščenjem po končanih delih ter vsemi potrebnimi transporti. V ceno je vključena tudi izdelava delovnih odrov, če so le-ti potrebni. Izvedba opaža za vidni beton na vidnih ploskvah.</t>
  </si>
  <si>
    <t>Izdelava opaža prehodne rampe višine 20 cm.</t>
  </si>
  <si>
    <t>Izdelava enostranskega opaža čela plošče višine 20-30 cm skupaj z razopaževanjem in čiščenjem opaža ter vsemi potrebnimi transporti.</t>
  </si>
  <si>
    <t>Izdelava opaža robnega venca, skupaj z razopaževanjem in čiščenjem po končanih delih ter vsemi potrebnimi transporti. V ceno je vključena tudi izdelava delovnih odrov, če so le-ti potrebni. Izvedba opaža za vidni beton na vidnih ploskvah.</t>
  </si>
  <si>
    <t>TESARSKA DELA SKUPAJ</t>
  </si>
  <si>
    <t>BETONSKA IN ARMIRANOBETONSKA DELA</t>
  </si>
  <si>
    <t>Dobava in vgradnja betona C30/37  XC4 XD2 PV-II Dmax 22 v armirane konstrukcije - temelji, prereza 0,20 do 0,30 m3/m2,m1</t>
  </si>
  <si>
    <t>Dobava in vgradnja betona C30/37  XC4 XD2 PV-II Dmax 22 v armirane konstrukcije - krajni in vmesni oporniki, krila, prereza 0,20 do 0,30 m3/m2,m1</t>
  </si>
  <si>
    <t xml:space="preserve">Dobava in vgradnja betona C30/37  XF4 XD2 PV-II Dmax 22 v armirane konstrukcije - voziščna plošča, prereza 0,20 do 0,30 m3/m2,m1. </t>
  </si>
  <si>
    <t>Dobava in vgradnja betona C25/30  XC2 Dmax 22 v armirane konstrukcije - prehodne plošče, prereza do 0,2 m3/m2,m1</t>
  </si>
  <si>
    <t>Dodatek za strojno glajenje voziščne plošče ali priprava podlage za polaganje hidroizolacije</t>
  </si>
  <si>
    <t>m2</t>
  </si>
  <si>
    <t xml:space="preserve">Dobava in vgradnja armature Bst 500 S do fi 12 </t>
  </si>
  <si>
    <t>Dobava in vgradnja armature Bst 500 S nad fi 14</t>
  </si>
  <si>
    <t>kg</t>
  </si>
  <si>
    <t>9.</t>
  </si>
  <si>
    <t>Dobava in vgradnja armature Bst 500 M</t>
  </si>
  <si>
    <t>BETONSKA IN ARMIRANOBETONSKA DELA SKUPAJ:</t>
  </si>
  <si>
    <t>10.</t>
  </si>
  <si>
    <t xml:space="preserve">Izdelava horizontalne HI v sestavu:
- hladen bitumenski premaz,
- bitumenska lepilna masa BITU M
- varilni bitum. trakovi P5 M.                                                                               </t>
  </si>
  <si>
    <r>
      <t>m</t>
    </r>
    <r>
      <rPr>
        <vertAlign val="superscript"/>
        <sz val="11"/>
        <rFont val="Arial Narrow"/>
        <family val="2"/>
      </rPr>
      <t>2</t>
    </r>
  </si>
  <si>
    <t>Dobava in vgradnja perforiranega jeklenega kotnika S235 na rob prekladne konstrukcije. Dimenzije kotnika 4x4x0.3 cm. Spodnjo pasnico kotnika se v celoti vtopi v beton. V postavko je vključen tudi ves potrebni sidrni material.</t>
  </si>
  <si>
    <t>Dobava in montaža XPS debeline 3 cm, širine 27 cm za izvedbo dilatacije med prekladno konstrukcijo in prehodno ploščo.</t>
  </si>
  <si>
    <t>Izdelava nosilne plasti bituminizirane zmesi AC 8 base B 50/70 A4 v debelini 3 cm. (most)</t>
  </si>
  <si>
    <t>Izdelava obrabne in zaporne plasti bituminizirane zmesi  AC 11 surf B 50/70 A4 v debelini 4 cm. (most)</t>
  </si>
  <si>
    <t>11.</t>
  </si>
  <si>
    <t>Dobava in montaža prefabriciranih škatlastih prepustov zun dim. 188x128x200 cm (160x100x200cm) npr. Jadranka tip prepusta 9</t>
  </si>
  <si>
    <t>kom</t>
  </si>
  <si>
    <t>Dobava in polaganje žaganih granitnih robnikov 12/17/23/100 cm na fino malto, vključno s fugiranjem - v loku. V postavko vključena tudi trajno elastična zalivna masa širine 5-8 mm za zatesnitev stika med robnikom in AB vencem ter armaturno palico fi 12 mm in sidra.</t>
  </si>
  <si>
    <t xml:space="preserve">Dobava in montaža cevi AISI 304 104/2 mm, dolžine 0.90m v robne vence, na razmakih po 2.0 m, za odvodnjo meteorne vode </t>
  </si>
  <si>
    <t xml:space="preserve">Izdelava obloge dna struge ob propustu iz lomljenca premera minimalno 15 cm vtisnjen v zemljino, vključno z dobavo materiala </t>
  </si>
  <si>
    <t xml:space="preserve">Izdelava geodetskega načrta novega stanja skladno z ZGO-1. </t>
  </si>
  <si>
    <t>Izdelava projekta izvedenih del (PID)</t>
  </si>
  <si>
    <t xml:space="preserve">Dobava in vgradnja podložnega betona pod temelji,  prehodnimi ploščami in prefabriciranimi elementi z betonom C 12/16 X0  prereza do 0,12 m3/m2,m1.                                                                              </t>
  </si>
  <si>
    <t>Dobava in vgrajevanje nasipnega materiala, vključno z dobavo ter komprimiranjem do zahtevane zbitosti ter planiranjem v potrebnem naklonu z valjanjem v plasteh do 30 cm</t>
  </si>
  <si>
    <t>Dobava drobljenca in izdelava kamnite posteljice iz drobljenih kamnitih zrn ali sekundarnih surovin, vgrajevanje in zahteve materiala po TSC 06.100:2003 iz kamnine 0-63 mm v debelini 15 cm. Deformacijski modul Ev2&gt; 80MPa</t>
  </si>
  <si>
    <t>Izdelava temelja iz betona C 20/25, globine 50 cm, preseka 50/50 cm</t>
  </si>
  <si>
    <t>Dodatek za metličenje robnega venca, površina do 0,8 m2/m1 venca</t>
  </si>
  <si>
    <r>
      <t>m</t>
    </r>
    <r>
      <rPr>
        <vertAlign val="superscript"/>
        <sz val="11"/>
        <rFont val="Times New Roman"/>
        <family val="1"/>
      </rPr>
      <t>1</t>
    </r>
  </si>
  <si>
    <t>Dobava in montaža jeklene varnostne ograje višine 1,1 m  iz elementov dolžine 1,85 m, vključno z vsemi vijaki za montažo na AB zid, po detajlu. Ograja je vroče cinkana. Teža necinkane ograje ca 28 kg/m</t>
  </si>
  <si>
    <r>
      <t>Dobava in vgrajevanje vidnega betona C30/37 XC4 XD2 PV-II Dmax 22, v armiranje konstrukcije - robni venec, pr 0,2 do 0,3 m</t>
    </r>
    <r>
      <rPr>
        <vertAlign val="superscript"/>
        <sz val="11"/>
        <rFont val="Arial Narrow"/>
        <family val="2"/>
      </rPr>
      <t>3</t>
    </r>
    <r>
      <rPr>
        <sz val="11"/>
        <rFont val="Arial Narrow"/>
        <family val="2"/>
      </rPr>
      <t>/m</t>
    </r>
    <r>
      <rPr>
        <vertAlign val="superscript"/>
        <sz val="11"/>
        <rFont val="Arial Narrow"/>
        <family val="2"/>
      </rPr>
      <t>2</t>
    </r>
    <r>
      <rPr>
        <sz val="11"/>
        <rFont val="Arial Narrow"/>
        <family val="2"/>
      </rPr>
      <t>/m</t>
    </r>
    <r>
      <rPr>
        <vertAlign val="superscript"/>
        <sz val="11"/>
        <rFont val="Arial Narrow"/>
        <family val="2"/>
      </rPr>
      <t xml:space="preserve">1. </t>
    </r>
  </si>
  <si>
    <t>12.</t>
  </si>
  <si>
    <t>dobava in montaža ter demontaža trikotne letvice 3/3 za za vse zunanje robove.</t>
  </si>
  <si>
    <t>dobava in montaža ter demontaža trikotne letvice 5/5 za za vse zunanje robove.</t>
  </si>
  <si>
    <t>Dobava in vgradnja trajno elastične zalivne bitumenske zmesi š=20-25 mm ali bitumenskega taljivega traku  za stikovanje na stikih asfalta in robnika.</t>
  </si>
  <si>
    <t>Dovoz in vgrajevanje nasipnega materiala od izkopa (iz odsekov, kjer je razlika v niveleti nove in obstoječe ceste manjša od 40 cm + ves mleti asfalt) , vključno s komprimiranjem do zahtevane zbitosti ter planiranjem v potrebnem naklonu z valjanjem v plasteh do 30 cm</t>
  </si>
  <si>
    <t>DVIG CESTE - 1. faza</t>
  </si>
  <si>
    <t>Označevalna tabla z logo Grevislin - izdelati je eno začasno in eno trajno tablo, ki morata vsebovati logotip projekta, ki ga je zagotovil Skupni sekretariat, ki že vključuje obvezne elemente (kratica projekta, grb unije, logotip programa skupaj s sklicevanjem na ESSR) naslov projekta in glavni cilj, ki zavzema najmanj 25% celotne velikosti panoja. Grugi obvezni elementi so skupni proračun in proračun ESRR za projekt. Vse skupaj skladno s pravili programa INTERREG Italija - Slovenija. Začasna tabla se mora zamenjati s trajno najpozneje v 3 mesecih po zaključku projekta. Trajna tabla mora biti velika najmanj 1,00 x 1,50 m in postavljena na vidnem mestu. Obe tabli morata biti v italijanskem in slovenskem jeziku.</t>
  </si>
  <si>
    <t>NEPREDVIDENA DELA (10% od skupne vrednosti)</t>
  </si>
  <si>
    <t>REKAPITULACIJA - 1. faza</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</si>
</sst>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 _S_I_T"/>
    <numFmt numFmtId="173" formatCode="#,##0\ &quot;SIT&quot;"/>
    <numFmt numFmtId="174" formatCode="#,##0.0\ _S_I_T"/>
    <numFmt numFmtId="175" formatCode="#,##0.00\ _S_I_T"/>
    <numFmt numFmtId="176" formatCode="0.0E+00"/>
    <numFmt numFmtId="177" formatCode="dd/mm/yyyy"/>
    <numFmt numFmtId="178" formatCode="0000"/>
    <numFmt numFmtId="179" formatCode="0E+00"/>
    <numFmt numFmtId="180" formatCode="0.000"/>
    <numFmt numFmtId="181" formatCode="#,##0.00\ &quot;€&quot;"/>
    <numFmt numFmtId="182" formatCode="#,##0.0"/>
    <numFmt numFmtId="183" formatCode="000"/>
    <numFmt numFmtId="184" formatCode="dd/mm/yyyy;@"/>
    <numFmt numFmtId="185" formatCode="#,##0.00\ [$€-1];[Red]\-#,##0.00\ [$€-1]"/>
    <numFmt numFmtId="186" formatCode="#,##0.0\ &quot;€&quot;"/>
    <numFmt numFmtId="187" formatCode="[$-424]d\.\ mmmm\ yyyy"/>
    <numFmt numFmtId="188" formatCode="#,##0.00\ [$€-1]"/>
  </numFmts>
  <fonts count="63">
    <font>
      <sz val="10"/>
      <name val="Arial CE"/>
      <family val="0"/>
    </font>
    <font>
      <u val="single"/>
      <sz val="10"/>
      <color indexed="12"/>
      <name val="Arial CE"/>
      <family val="0"/>
    </font>
    <font>
      <u val="single"/>
      <sz val="10"/>
      <color indexed="36"/>
      <name val="Arial CE"/>
      <family val="0"/>
    </font>
    <font>
      <sz val="10"/>
      <name val="Arial"/>
      <family val="2"/>
    </font>
    <font>
      <sz val="11"/>
      <name val="Times New Roman"/>
      <family val="1"/>
    </font>
    <font>
      <vertAlign val="superscript"/>
      <sz val="11"/>
      <name val="Times New Roman"/>
      <family val="1"/>
    </font>
    <font>
      <sz val="12"/>
      <name val="Courier"/>
      <family val="3"/>
    </font>
    <font>
      <sz val="10"/>
      <name val="Times New Roman CE"/>
      <family val="0"/>
    </font>
    <font>
      <b/>
      <sz val="11"/>
      <name val="Times New Roman"/>
      <family val="1"/>
    </font>
    <font>
      <b/>
      <sz val="10"/>
      <name val="Times New Roman"/>
      <family val="1"/>
    </font>
    <font>
      <sz val="10"/>
      <name val="Times New Roman"/>
      <family val="1"/>
    </font>
    <font>
      <b/>
      <i/>
      <sz val="13"/>
      <name val="Times New Roman"/>
      <family val="1"/>
    </font>
    <font>
      <b/>
      <sz val="13"/>
      <name val="Times New Roman"/>
      <family val="1"/>
    </font>
    <font>
      <sz val="12"/>
      <name val="Times New Roman"/>
      <family val="1"/>
    </font>
    <font>
      <b/>
      <sz val="14"/>
      <name val="Times New Roman"/>
      <family val="1"/>
    </font>
    <font>
      <b/>
      <sz val="12"/>
      <name val="Times New Roman"/>
      <family val="1"/>
    </font>
    <font>
      <sz val="11"/>
      <color indexed="8"/>
      <name val="Calibri"/>
      <family val="2"/>
    </font>
    <font>
      <sz val="11"/>
      <color indexed="9"/>
      <name val="Calibri"/>
      <family val="2"/>
    </font>
    <font>
      <sz val="11"/>
      <color indexed="17"/>
      <name val="Calibri"/>
      <family val="2"/>
    </font>
    <font>
      <b/>
      <sz val="11"/>
      <color indexed="63"/>
      <name val="Calibri"/>
      <family val="2"/>
    </font>
    <font>
      <sz val="11"/>
      <color indexed="10"/>
      <name val="Calibri"/>
      <family val="2"/>
    </font>
    <font>
      <i/>
      <sz val="11"/>
      <color indexed="23"/>
      <name val="Calibri"/>
      <family val="2"/>
    </font>
    <font>
      <b/>
      <sz val="11"/>
      <color indexed="9"/>
      <name val="Calibri"/>
      <family val="2"/>
    </font>
    <font>
      <sz val="11"/>
      <color indexed="20"/>
      <name val="Calibri"/>
      <family val="2"/>
    </font>
    <font>
      <sz val="11"/>
      <color indexed="62"/>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9"/>
      <name val="Calibri"/>
      <family val="2"/>
    </font>
    <font>
      <i/>
      <sz val="10"/>
      <name val="SL Dutch"/>
      <family val="0"/>
    </font>
    <font>
      <b/>
      <sz val="11"/>
      <color indexed="10"/>
      <name val="Calibri"/>
      <family val="2"/>
    </font>
    <font>
      <sz val="11"/>
      <name val="Arial Narrow"/>
      <family val="2"/>
    </font>
    <font>
      <vertAlign val="superscript"/>
      <sz val="11"/>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52"/>
      <name val="Calibri"/>
      <family val="2"/>
    </font>
    <font>
      <sz val="10"/>
      <name val="Calibri"/>
      <family val="2"/>
    </font>
    <font>
      <sz val="11"/>
      <name val="Calibri"/>
      <family val="2"/>
    </font>
    <font>
      <sz val="11"/>
      <color indexed="10"/>
      <name val="Times New Roman"/>
      <family val="1"/>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1"/>
      <color rgb="FFFF0000"/>
      <name val="Times New Roman"/>
      <family val="1"/>
    </font>
  </fonts>
  <fills count="50">
    <fill>
      <patternFill/>
    </fill>
    <fill>
      <patternFill patternType="gray125"/>
    </fill>
    <fill>
      <patternFill patternType="solid">
        <fgColor theme="4" tint="0.7999799847602844"/>
        <bgColor indexed="64"/>
      </patternFill>
    </fill>
    <fill>
      <patternFill patternType="solid">
        <fgColor indexed="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indexed="45"/>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indexed="51"/>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indexed="56"/>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10"/>
        <bgColor indexed="64"/>
      </patternFill>
    </fill>
    <fill>
      <patternFill patternType="solid">
        <fgColor rgb="FFA5A5A5"/>
        <bgColor indexed="64"/>
      </patternFill>
    </fill>
    <fill>
      <patternFill patternType="solid">
        <fgColor indexed="55"/>
        <bgColor indexed="64"/>
      </patternFill>
    </fill>
    <fill>
      <patternFill patternType="solid">
        <fgColor rgb="FFFFC7CE"/>
        <bgColor indexed="64"/>
      </patternFill>
    </fill>
    <fill>
      <patternFill patternType="solid">
        <fgColor indexed="46"/>
        <bgColor indexed="64"/>
      </patternFill>
    </fill>
    <fill>
      <patternFill patternType="solid">
        <fgColor rgb="FFFFCC99"/>
        <bgColor indexed="64"/>
      </patternFill>
    </fill>
    <fill>
      <patternFill patternType="solid">
        <fgColor rgb="FFFFFF00"/>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5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27"/>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10"/>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color indexed="63"/>
      </left>
      <right>
        <color indexed="63"/>
      </right>
      <top style="thin">
        <color indexed="56"/>
      </top>
      <bottom style="double">
        <color indexed="56"/>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style="thin"/>
      <right>
        <color indexed="63"/>
      </right>
      <top style="thin"/>
      <bottom>
        <color indexed="63"/>
      </bottom>
    </border>
    <border>
      <left>
        <color indexed="63"/>
      </left>
      <right>
        <color indexed="63"/>
      </right>
      <top>
        <color indexed="63"/>
      </top>
      <bottom style="medium"/>
    </border>
  </borders>
  <cellStyleXfs count="141">
    <xf numFmtId="49"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16" fillId="3" borderId="0" applyNumberFormat="0" applyBorder="0" applyAlignment="0" applyProtection="0"/>
    <xf numFmtId="0" fontId="45" fillId="4" borderId="0" applyNumberFormat="0" applyBorder="0" applyAlignment="0" applyProtection="0"/>
    <xf numFmtId="0" fontId="16" fillId="5" borderId="0" applyNumberFormat="0" applyBorder="0" applyAlignment="0" applyProtection="0"/>
    <xf numFmtId="0" fontId="45" fillId="6" borderId="0" applyNumberFormat="0" applyBorder="0" applyAlignment="0" applyProtection="0"/>
    <xf numFmtId="0" fontId="16" fillId="7" borderId="0" applyNumberFormat="0" applyBorder="0" applyAlignment="0" applyProtection="0"/>
    <xf numFmtId="0" fontId="45" fillId="8" borderId="0" applyNumberFormat="0" applyBorder="0" applyAlignment="0" applyProtection="0"/>
    <xf numFmtId="0" fontId="16" fillId="9" borderId="0" applyNumberFormat="0" applyBorder="0" applyAlignment="0" applyProtection="0"/>
    <xf numFmtId="0" fontId="45" fillId="10" borderId="0" applyNumberFormat="0" applyBorder="0" applyAlignment="0" applyProtection="0"/>
    <xf numFmtId="0" fontId="16" fillId="11" borderId="0" applyNumberFormat="0" applyBorder="0" applyAlignment="0" applyProtection="0"/>
    <xf numFmtId="0" fontId="45" fillId="12" borderId="0" applyNumberFormat="0" applyBorder="0" applyAlignment="0" applyProtection="0"/>
    <xf numFmtId="0" fontId="16" fillId="7" borderId="0" applyNumberFormat="0" applyBorder="0" applyAlignment="0" applyProtection="0"/>
    <xf numFmtId="0" fontId="45" fillId="13" borderId="0" applyNumberFormat="0" applyBorder="0" applyAlignment="0" applyProtection="0"/>
    <xf numFmtId="0" fontId="16" fillId="11" borderId="0" applyNumberFormat="0" applyBorder="0" applyAlignment="0" applyProtection="0"/>
    <xf numFmtId="0" fontId="45" fillId="14" borderId="0" applyNumberFormat="0" applyBorder="0" applyAlignment="0" applyProtection="0"/>
    <xf numFmtId="0" fontId="16" fillId="5" borderId="0" applyNumberFormat="0" applyBorder="0" applyAlignment="0" applyProtection="0"/>
    <xf numFmtId="0" fontId="45" fillId="15" borderId="0" applyNumberFormat="0" applyBorder="0" applyAlignment="0" applyProtection="0"/>
    <xf numFmtId="0" fontId="16" fillId="16" borderId="0" applyNumberFormat="0" applyBorder="0" applyAlignment="0" applyProtection="0"/>
    <xf numFmtId="0" fontId="45" fillId="17" borderId="0" applyNumberFormat="0" applyBorder="0" applyAlignment="0" applyProtection="0"/>
    <xf numFmtId="0" fontId="16" fillId="18" borderId="0" applyNumberFormat="0" applyBorder="0" applyAlignment="0" applyProtection="0"/>
    <xf numFmtId="0" fontId="45" fillId="19" borderId="0" applyNumberFormat="0" applyBorder="0" applyAlignment="0" applyProtection="0"/>
    <xf numFmtId="0" fontId="16" fillId="11" borderId="0" applyNumberFormat="0" applyBorder="0" applyAlignment="0" applyProtection="0"/>
    <xf numFmtId="0" fontId="45" fillId="20" borderId="0" applyNumberFormat="0" applyBorder="0" applyAlignment="0" applyProtection="0"/>
    <xf numFmtId="0" fontId="16" fillId="7" borderId="0" applyNumberFormat="0" applyBorder="0" applyAlignment="0" applyProtection="0"/>
    <xf numFmtId="0" fontId="46" fillId="21" borderId="0" applyNumberFormat="0" applyBorder="0" applyAlignment="0" applyProtection="0"/>
    <xf numFmtId="0" fontId="17" fillId="11" borderId="0" applyNumberFormat="0" applyBorder="0" applyAlignment="0" applyProtection="0"/>
    <xf numFmtId="0" fontId="46" fillId="22" borderId="0" applyNumberFormat="0" applyBorder="0" applyAlignment="0" applyProtection="0"/>
    <xf numFmtId="0" fontId="17" fillId="23" borderId="0" applyNumberFormat="0" applyBorder="0" applyAlignment="0" applyProtection="0"/>
    <xf numFmtId="0" fontId="46" fillId="24" borderId="0" applyNumberFormat="0" applyBorder="0" applyAlignment="0" applyProtection="0"/>
    <xf numFmtId="0" fontId="17" fillId="25" borderId="0" applyNumberFormat="0" applyBorder="0" applyAlignment="0" applyProtection="0"/>
    <xf numFmtId="0" fontId="46" fillId="26" borderId="0" applyNumberFormat="0" applyBorder="0" applyAlignment="0" applyProtection="0"/>
    <xf numFmtId="0" fontId="17" fillId="18" borderId="0" applyNumberFormat="0" applyBorder="0" applyAlignment="0" applyProtection="0"/>
    <xf numFmtId="0" fontId="46" fillId="27" borderId="0" applyNumberFormat="0" applyBorder="0" applyAlignment="0" applyProtection="0"/>
    <xf numFmtId="0" fontId="17" fillId="11" borderId="0" applyNumberFormat="0" applyBorder="0" applyAlignment="0" applyProtection="0"/>
    <xf numFmtId="0" fontId="46" fillId="28" borderId="0" applyNumberFormat="0" applyBorder="0" applyAlignment="0" applyProtection="0"/>
    <xf numFmtId="0" fontId="17" fillId="5" borderId="0" applyNumberFormat="0" applyBorder="0" applyAlignment="0" applyProtection="0"/>
    <xf numFmtId="0" fontId="47" fillId="29" borderId="0" applyNumberFormat="0" applyBorder="0" applyAlignment="0" applyProtection="0"/>
    <xf numFmtId="0" fontId="18" fillId="11" borderId="0" applyNumberFormat="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8" fillId="30" borderId="1" applyNumberFormat="0" applyAlignment="0" applyProtection="0"/>
    <xf numFmtId="0" fontId="19" fillId="31" borderId="2" applyNumberFormat="0" applyAlignment="0" applyProtection="0"/>
    <xf numFmtId="0" fontId="49" fillId="0" borderId="0" applyNumberFormat="0" applyFill="0" applyBorder="0" applyAlignment="0" applyProtection="0"/>
    <xf numFmtId="0" fontId="50" fillId="0" borderId="3" applyNumberFormat="0" applyFill="0" applyAlignment="0" applyProtection="0"/>
    <xf numFmtId="0" fontId="26" fillId="0" borderId="4" applyNumberFormat="0" applyFill="0" applyAlignment="0" applyProtection="0"/>
    <xf numFmtId="0" fontId="51" fillId="0" borderId="5" applyNumberFormat="0" applyFill="0" applyAlignment="0" applyProtection="0"/>
    <xf numFmtId="0" fontId="27" fillId="0" borderId="6" applyNumberFormat="0" applyFill="0" applyAlignment="0" applyProtection="0"/>
    <xf numFmtId="0" fontId="52" fillId="0" borderId="7" applyNumberFormat="0" applyFill="0" applyAlignment="0" applyProtection="0"/>
    <xf numFmtId="0" fontId="28" fillId="0" borderId="8" applyNumberFormat="0" applyFill="0" applyAlignment="0" applyProtection="0"/>
    <xf numFmtId="0" fontId="52"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9" fontId="0" fillId="0" borderId="0">
      <alignment/>
      <protection/>
    </xf>
    <xf numFmtId="0" fontId="3"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53" fillId="32" borderId="0" applyNumberFormat="0" applyBorder="0" applyAlignment="0" applyProtection="0"/>
    <xf numFmtId="0" fontId="30" fillId="16" borderId="0" applyNumberFormat="0" applyBorder="0" applyAlignment="0" applyProtection="0"/>
    <xf numFmtId="171" fontId="6" fillId="0" borderId="0">
      <alignment/>
      <protection/>
    </xf>
    <xf numFmtId="49" fontId="0" fillId="0" borderId="0">
      <alignment/>
      <protection/>
    </xf>
    <xf numFmtId="0" fontId="7" fillId="0" borderId="0">
      <alignment/>
      <protection/>
    </xf>
    <xf numFmtId="49" fontId="0" fillId="0" borderId="0">
      <alignment/>
      <protection/>
    </xf>
    <xf numFmtId="49" fontId="0" fillId="0" borderId="0">
      <alignment/>
      <protection/>
    </xf>
    <xf numFmtId="0" fontId="3" fillId="0" borderId="0">
      <alignment/>
      <protection/>
    </xf>
    <xf numFmtId="1" fontId="31" fillId="0" borderId="0">
      <alignment/>
      <protection/>
    </xf>
    <xf numFmtId="0" fontId="2" fillId="0" borderId="0" applyNumberFormat="0" applyFill="0" applyBorder="0" applyAlignment="0" applyProtection="0"/>
    <xf numFmtId="9" fontId="0" fillId="0" borderId="0" applyFont="0" applyFill="0" applyBorder="0" applyAlignment="0" applyProtection="0"/>
    <xf numFmtId="0" fontId="0" fillId="33" borderId="9" applyNumberFormat="0" applyFont="0" applyAlignment="0" applyProtection="0"/>
    <xf numFmtId="0" fontId="31" fillId="7" borderId="10" applyNumberFormat="0" applyFont="0" applyAlignment="0" applyProtection="0"/>
    <xf numFmtId="0" fontId="54" fillId="0" borderId="0" applyNumberFormat="0" applyFill="0" applyBorder="0" applyAlignment="0" applyProtection="0"/>
    <xf numFmtId="0" fontId="20" fillId="0" borderId="0" applyNumberFormat="0" applyFill="0" applyBorder="0" applyAlignment="0" applyProtection="0"/>
    <xf numFmtId="0" fontId="55" fillId="0" borderId="0" applyNumberFormat="0" applyFill="0" applyBorder="0" applyAlignment="0" applyProtection="0"/>
    <xf numFmtId="0" fontId="21" fillId="0" borderId="0" applyNumberFormat="0" applyFill="0" applyBorder="0" applyAlignment="0" applyProtection="0"/>
    <xf numFmtId="0" fontId="46" fillId="34" borderId="0" applyNumberFormat="0" applyBorder="0" applyAlignment="0" applyProtection="0"/>
    <xf numFmtId="0" fontId="17" fillId="35" borderId="0" applyNumberFormat="0" applyBorder="0" applyAlignment="0" applyProtection="0"/>
    <xf numFmtId="0" fontId="46" fillId="36" borderId="0" applyNumberFormat="0" applyBorder="0" applyAlignment="0" applyProtection="0"/>
    <xf numFmtId="0" fontId="17" fillId="23" borderId="0" applyNumberFormat="0" applyBorder="0" applyAlignment="0" applyProtection="0"/>
    <xf numFmtId="0" fontId="46" fillId="37" borderId="0" applyNumberFormat="0" applyBorder="0" applyAlignment="0" applyProtection="0"/>
    <xf numFmtId="0" fontId="17" fillId="25" borderId="0" applyNumberFormat="0" applyBorder="0" applyAlignment="0" applyProtection="0"/>
    <xf numFmtId="0" fontId="46" fillId="38" borderId="0" applyNumberFormat="0" applyBorder="0" applyAlignment="0" applyProtection="0"/>
    <xf numFmtId="0" fontId="17" fillId="39" borderId="0" applyNumberFormat="0" applyBorder="0" applyAlignment="0" applyProtection="0"/>
    <xf numFmtId="0" fontId="46" fillId="40" borderId="0" applyNumberFormat="0" applyBorder="0" applyAlignment="0" applyProtection="0"/>
    <xf numFmtId="0" fontId="17" fillId="41" borderId="0" applyNumberFormat="0" applyBorder="0" applyAlignment="0" applyProtection="0"/>
    <xf numFmtId="0" fontId="46" fillId="42" borderId="0" applyNumberFormat="0" applyBorder="0" applyAlignment="0" applyProtection="0"/>
    <xf numFmtId="0" fontId="17" fillId="43" borderId="0" applyNumberFormat="0" applyBorder="0" applyAlignment="0" applyProtection="0"/>
    <xf numFmtId="0" fontId="56" fillId="0" borderId="11" applyNumberFormat="0" applyFill="0" applyAlignment="0" applyProtection="0"/>
    <xf numFmtId="0" fontId="20" fillId="0" borderId="12" applyNumberFormat="0" applyFill="0" applyAlignment="0" applyProtection="0"/>
    <xf numFmtId="0" fontId="57" fillId="44" borderId="13" applyNumberFormat="0" applyAlignment="0" applyProtection="0"/>
    <xf numFmtId="0" fontId="22" fillId="45" borderId="14" applyNumberFormat="0" applyAlignment="0" applyProtection="0"/>
    <xf numFmtId="0" fontId="58" fillId="30" borderId="15" applyNumberFormat="0" applyAlignment="0" applyProtection="0"/>
    <xf numFmtId="0" fontId="32" fillId="31" borderId="16" applyNumberFormat="0" applyAlignment="0" applyProtection="0"/>
    <xf numFmtId="0" fontId="59" fillId="46" borderId="0" applyNumberFormat="0" applyBorder="0" applyAlignment="0" applyProtection="0"/>
    <xf numFmtId="0" fontId="23" fillId="47"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44"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45" fillId="0" borderId="0" applyFont="0" applyFill="0" applyBorder="0" applyAlignment="0" applyProtection="0"/>
    <xf numFmtId="0" fontId="60" fillId="48" borderId="15" applyNumberFormat="0" applyAlignment="0" applyProtection="0"/>
    <xf numFmtId="0" fontId="24" fillId="16" borderId="16" applyNumberFormat="0" applyAlignment="0" applyProtection="0"/>
    <xf numFmtId="0" fontId="61" fillId="0" borderId="17" applyNumberFormat="0" applyFill="0" applyAlignment="0" applyProtection="0"/>
    <xf numFmtId="0" fontId="25" fillId="0" borderId="18" applyNumberFormat="0" applyFill="0" applyAlignment="0" applyProtection="0"/>
  </cellStyleXfs>
  <cellXfs count="88">
    <xf numFmtId="49" fontId="0" fillId="0" borderId="0" xfId="0" applyAlignment="1">
      <alignment/>
    </xf>
    <xf numFmtId="49" fontId="0" fillId="0" borderId="0" xfId="0" applyAlignment="1">
      <alignment wrapText="1"/>
    </xf>
    <xf numFmtId="2" fontId="0" fillId="0" borderId="0" xfId="0" applyNumberFormat="1" applyAlignment="1">
      <alignment/>
    </xf>
    <xf numFmtId="49" fontId="4" fillId="0" borderId="0" xfId="0" applyFont="1" applyAlignment="1">
      <alignment/>
    </xf>
    <xf numFmtId="49" fontId="42" fillId="0" borderId="0" xfId="0" applyFont="1" applyAlignment="1">
      <alignment/>
    </xf>
    <xf numFmtId="4" fontId="42" fillId="0" borderId="0" xfId="0" applyNumberFormat="1" applyFont="1" applyAlignment="1">
      <alignment horizontal="right"/>
    </xf>
    <xf numFmtId="1" fontId="42" fillId="0" borderId="0" xfId="0" applyNumberFormat="1" applyFont="1" applyAlignment="1">
      <alignment vertical="top"/>
    </xf>
    <xf numFmtId="49" fontId="42" fillId="0" borderId="0" xfId="0" applyFont="1" applyAlignment="1">
      <alignment wrapText="1"/>
    </xf>
    <xf numFmtId="0" fontId="42" fillId="0" borderId="0" xfId="0" applyNumberFormat="1" applyFont="1" applyAlignment="1">
      <alignment vertical="top" wrapText="1"/>
    </xf>
    <xf numFmtId="49" fontId="4" fillId="0" borderId="0" xfId="0" applyFont="1" applyAlignment="1">
      <alignment vertical="top" wrapText="1"/>
    </xf>
    <xf numFmtId="4" fontId="4" fillId="0" borderId="0" xfId="0" applyNumberFormat="1" applyFont="1" applyAlignment="1">
      <alignment horizontal="right"/>
    </xf>
    <xf numFmtId="49" fontId="9" fillId="0" borderId="0" xfId="0" applyFont="1" applyAlignment="1">
      <alignment wrapText="1"/>
    </xf>
    <xf numFmtId="49" fontId="10" fillId="0" borderId="0" xfId="0" applyFont="1" applyAlignment="1">
      <alignment/>
    </xf>
    <xf numFmtId="4" fontId="10" fillId="0" borderId="0" xfId="0" applyNumberFormat="1" applyFont="1" applyAlignment="1">
      <alignment horizontal="right"/>
    </xf>
    <xf numFmtId="49" fontId="10" fillId="0" borderId="0" xfId="0" applyFont="1" applyAlignment="1">
      <alignment wrapText="1"/>
    </xf>
    <xf numFmtId="49" fontId="4" fillId="0" borderId="0" xfId="0" applyFont="1" applyAlignment="1">
      <alignment horizontal="left" vertical="top" wrapText="1"/>
    </xf>
    <xf numFmtId="2" fontId="10" fillId="0" borderId="0" xfId="0" applyNumberFormat="1" applyFont="1" applyAlignment="1">
      <alignment horizontal="left" vertical="top"/>
    </xf>
    <xf numFmtId="49" fontId="9" fillId="0" borderId="0" xfId="0" applyFont="1" applyBorder="1" applyAlignment="1">
      <alignment wrapText="1"/>
    </xf>
    <xf numFmtId="49" fontId="10" fillId="0" borderId="0" xfId="0" applyFont="1" applyBorder="1" applyAlignment="1">
      <alignment/>
    </xf>
    <xf numFmtId="4" fontId="10" fillId="0" borderId="0" xfId="0" applyNumberFormat="1" applyFont="1" applyBorder="1" applyAlignment="1">
      <alignment horizontal="right"/>
    </xf>
    <xf numFmtId="4" fontId="9" fillId="0" borderId="0" xfId="0" applyNumberFormat="1" applyFont="1" applyBorder="1" applyAlignment="1">
      <alignment horizontal="right"/>
    </xf>
    <xf numFmtId="4" fontId="9" fillId="0" borderId="0" xfId="0" applyNumberFormat="1" applyFont="1" applyAlignment="1">
      <alignment horizontal="right"/>
    </xf>
    <xf numFmtId="1" fontId="13" fillId="0" borderId="19" xfId="0" applyNumberFormat="1" applyFont="1" applyBorder="1" applyAlignment="1">
      <alignment vertical="top"/>
    </xf>
    <xf numFmtId="49" fontId="13" fillId="0" borderId="20" xfId="0" applyFont="1" applyBorder="1" applyAlignment="1">
      <alignment wrapText="1"/>
    </xf>
    <xf numFmtId="4" fontId="13" fillId="0" borderId="21" xfId="0" applyNumberFormat="1" applyFont="1" applyBorder="1" applyAlignment="1">
      <alignment horizontal="right"/>
    </xf>
    <xf numFmtId="49" fontId="13" fillId="0" borderId="22" xfId="0" applyFont="1" applyFill="1" applyBorder="1" applyAlignment="1">
      <alignment wrapText="1"/>
    </xf>
    <xf numFmtId="4" fontId="13" fillId="0" borderId="23" xfId="0" applyNumberFormat="1" applyFont="1" applyBorder="1" applyAlignment="1">
      <alignment horizontal="right"/>
    </xf>
    <xf numFmtId="1" fontId="13" fillId="0" borderId="24" xfId="0" applyNumberFormat="1" applyFont="1" applyBorder="1" applyAlignment="1">
      <alignment vertical="top"/>
    </xf>
    <xf numFmtId="49" fontId="13" fillId="0" borderId="25" xfId="0" applyFont="1" applyBorder="1" applyAlignment="1">
      <alignment wrapText="1"/>
    </xf>
    <xf numFmtId="4" fontId="13" fillId="0" borderId="26" xfId="0" applyNumberFormat="1" applyFont="1" applyBorder="1" applyAlignment="1">
      <alignment horizontal="right"/>
    </xf>
    <xf numFmtId="49" fontId="8" fillId="0" borderId="0" xfId="0" applyFont="1" applyAlignment="1">
      <alignment wrapText="1"/>
    </xf>
    <xf numFmtId="49" fontId="8" fillId="0" borderId="27" xfId="0" applyFont="1" applyBorder="1" applyAlignment="1">
      <alignment wrapText="1"/>
    </xf>
    <xf numFmtId="49" fontId="4" fillId="0" borderId="20" xfId="0" applyFont="1" applyBorder="1" applyAlignment="1">
      <alignment/>
    </xf>
    <xf numFmtId="4" fontId="4" fillId="0" borderId="20" xfId="0" applyNumberFormat="1" applyFont="1" applyBorder="1" applyAlignment="1">
      <alignment horizontal="right"/>
    </xf>
    <xf numFmtId="4" fontId="8" fillId="0" borderId="28" xfId="0" applyNumberFormat="1" applyFont="1" applyBorder="1" applyAlignment="1">
      <alignment horizontal="right"/>
    </xf>
    <xf numFmtId="49" fontId="15" fillId="0" borderId="0" xfId="0" applyFont="1" applyAlignment="1">
      <alignment horizontal="right"/>
    </xf>
    <xf numFmtId="181" fontId="13" fillId="0" borderId="0" xfId="0" applyNumberFormat="1" applyFont="1" applyAlignment="1">
      <alignment/>
    </xf>
    <xf numFmtId="49" fontId="15" fillId="0" borderId="0" xfId="0" applyFont="1" applyBorder="1" applyAlignment="1">
      <alignment horizontal="right"/>
    </xf>
    <xf numFmtId="181" fontId="13" fillId="0" borderId="0" xfId="0" applyNumberFormat="1" applyFont="1" applyBorder="1" applyAlignment="1">
      <alignment/>
    </xf>
    <xf numFmtId="49" fontId="15" fillId="0" borderId="29" xfId="0" applyFont="1" applyBorder="1" applyAlignment="1">
      <alignment horizontal="right"/>
    </xf>
    <xf numFmtId="181" fontId="13" fillId="0" borderId="29" xfId="0" applyNumberFormat="1" applyFont="1" applyBorder="1" applyAlignment="1">
      <alignment/>
    </xf>
    <xf numFmtId="49" fontId="15" fillId="0" borderId="30" xfId="0" applyFont="1" applyBorder="1" applyAlignment="1">
      <alignment horizontal="right"/>
    </xf>
    <xf numFmtId="181" fontId="13" fillId="0" borderId="30" xfId="0" applyNumberFormat="1" applyFont="1" applyBorder="1" applyAlignment="1">
      <alignment/>
    </xf>
    <xf numFmtId="0" fontId="4" fillId="0" borderId="0" xfId="77" applyFont="1" applyAlignment="1">
      <alignment horizontal="left" vertical="top" wrapText="1"/>
      <protection/>
    </xf>
    <xf numFmtId="1" fontId="8" fillId="0" borderId="0" xfId="0" applyNumberFormat="1" applyFont="1" applyAlignment="1">
      <alignment horizontal="right" vertical="top"/>
    </xf>
    <xf numFmtId="1" fontId="4" fillId="0" borderId="0" xfId="0" applyNumberFormat="1" applyFont="1" applyAlignment="1">
      <alignment horizontal="right" vertical="top"/>
    </xf>
    <xf numFmtId="1" fontId="43" fillId="0" borderId="0" xfId="0" applyNumberFormat="1" applyFont="1" applyAlignment="1">
      <alignment horizontal="right" vertical="top"/>
    </xf>
    <xf numFmtId="49" fontId="8" fillId="0" borderId="0" xfId="0" applyFont="1" applyBorder="1" applyAlignment="1">
      <alignment wrapText="1"/>
    </xf>
    <xf numFmtId="49" fontId="4" fillId="0" borderId="0" xfId="0" applyFont="1" applyBorder="1" applyAlignment="1">
      <alignment/>
    </xf>
    <xf numFmtId="4" fontId="4" fillId="0" borderId="0" xfId="0" applyNumberFormat="1" applyFont="1" applyBorder="1" applyAlignment="1">
      <alignment horizontal="right"/>
    </xf>
    <xf numFmtId="4" fontId="8" fillId="0" borderId="0" xfId="0" applyNumberFormat="1" applyFont="1" applyBorder="1" applyAlignment="1">
      <alignment horizontal="right"/>
    </xf>
    <xf numFmtId="49" fontId="13" fillId="0" borderId="0" xfId="0" applyFont="1" applyBorder="1" applyAlignment="1">
      <alignment wrapText="1"/>
    </xf>
    <xf numFmtId="4" fontId="13" fillId="0" borderId="31" xfId="0" applyNumberFormat="1" applyFont="1" applyBorder="1" applyAlignment="1">
      <alignment horizontal="right"/>
    </xf>
    <xf numFmtId="1" fontId="13" fillId="0" borderId="32" xfId="0" applyNumberFormat="1" applyFont="1" applyBorder="1" applyAlignment="1">
      <alignment vertical="top"/>
    </xf>
    <xf numFmtId="49" fontId="13" fillId="0" borderId="33" xfId="0" applyFont="1" applyBorder="1" applyAlignment="1">
      <alignment wrapText="1"/>
    </xf>
    <xf numFmtId="4" fontId="13" fillId="0" borderId="34" xfId="0" applyNumberFormat="1" applyFont="1" applyBorder="1" applyAlignment="1">
      <alignment horizontal="right"/>
    </xf>
    <xf numFmtId="1" fontId="13" fillId="0" borderId="35" xfId="0" applyNumberFormat="1" applyFont="1" applyBorder="1" applyAlignment="1">
      <alignment vertical="top"/>
    </xf>
    <xf numFmtId="49" fontId="8" fillId="0" borderId="0" xfId="0" applyNumberFormat="1" applyFont="1" applyAlignment="1">
      <alignment horizontal="right" vertical="top"/>
    </xf>
    <xf numFmtId="49" fontId="0" fillId="0" borderId="0" xfId="0" applyFont="1" applyAlignment="1">
      <alignment vertical="top" wrapText="1"/>
    </xf>
    <xf numFmtId="49" fontId="4" fillId="0" borderId="0" xfId="0" applyNumberFormat="1" applyFont="1" applyAlignment="1">
      <alignment horizontal="right" vertical="top"/>
    </xf>
    <xf numFmtId="49" fontId="0" fillId="0" borderId="0" xfId="0" applyAlignment="1">
      <alignment horizontal="right" vertical="center"/>
    </xf>
    <xf numFmtId="49" fontId="0" fillId="0" borderId="0" xfId="0" applyAlignment="1">
      <alignment horizontal="right"/>
    </xf>
    <xf numFmtId="49" fontId="13" fillId="0" borderId="35" xfId="0" applyNumberFormat="1" applyFont="1" applyBorder="1" applyAlignment="1">
      <alignment vertical="top"/>
    </xf>
    <xf numFmtId="49" fontId="13" fillId="0" borderId="27" xfId="0" applyNumberFormat="1" applyFont="1" applyBorder="1" applyAlignment="1">
      <alignment vertical="top"/>
    </xf>
    <xf numFmtId="49" fontId="4" fillId="0" borderId="0" xfId="0" applyNumberFormat="1" applyFont="1" applyFill="1" applyBorder="1" applyAlignment="1">
      <alignment wrapText="1"/>
    </xf>
    <xf numFmtId="49" fontId="4" fillId="0" borderId="0" xfId="0" applyNumberFormat="1" applyFont="1" applyFill="1" applyBorder="1" applyAlignment="1">
      <alignment vertical="top" wrapText="1"/>
    </xf>
    <xf numFmtId="0" fontId="4" fillId="0" borderId="0" xfId="0" applyNumberFormat="1" applyFont="1" applyAlignment="1">
      <alignment horizontal="left" vertical="top" wrapText="1"/>
    </xf>
    <xf numFmtId="49" fontId="4" fillId="0" borderId="0" xfId="0" applyNumberFormat="1" applyFont="1" applyFill="1" applyAlignment="1">
      <alignment vertical="top" wrapText="1"/>
    </xf>
    <xf numFmtId="49" fontId="4" fillId="0" borderId="0" xfId="0" applyNumberFormat="1" applyFont="1" applyAlignment="1">
      <alignment vertical="top" wrapText="1"/>
    </xf>
    <xf numFmtId="49" fontId="13" fillId="0" borderId="19" xfId="0" applyNumberFormat="1" applyFont="1" applyBorder="1" applyAlignment="1">
      <alignment vertical="top"/>
    </xf>
    <xf numFmtId="49" fontId="33" fillId="0" borderId="0" xfId="0" applyNumberFormat="1" applyFont="1" applyAlignment="1">
      <alignment vertical="top" wrapText="1"/>
    </xf>
    <xf numFmtId="49" fontId="13" fillId="0" borderId="36" xfId="0" applyNumberFormat="1" applyFont="1" applyBorder="1" applyAlignment="1">
      <alignment vertical="top"/>
    </xf>
    <xf numFmtId="49" fontId="13" fillId="0" borderId="29" xfId="0" applyFont="1" applyBorder="1" applyAlignment="1">
      <alignment wrapText="1"/>
    </xf>
    <xf numFmtId="49" fontId="13" fillId="0" borderId="20" xfId="0" applyNumberFormat="1" applyFont="1" applyBorder="1" applyAlignment="1">
      <alignment vertical="top"/>
    </xf>
    <xf numFmtId="49" fontId="33" fillId="0" borderId="0" xfId="0" applyFont="1" applyAlignment="1">
      <alignment/>
    </xf>
    <xf numFmtId="49" fontId="33" fillId="0" borderId="0" xfId="0" applyNumberFormat="1" applyFont="1" applyAlignment="1">
      <alignment wrapText="1"/>
    </xf>
    <xf numFmtId="0" fontId="14" fillId="0" borderId="0" xfId="0" applyNumberFormat="1" applyFont="1" applyAlignment="1">
      <alignment horizontal="center" vertical="center" wrapText="1"/>
    </xf>
    <xf numFmtId="49" fontId="14" fillId="0" borderId="22" xfId="0" applyFont="1" applyBorder="1" applyAlignment="1">
      <alignment horizontal="center"/>
    </xf>
    <xf numFmtId="49" fontId="13" fillId="0" borderId="22" xfId="0" applyFont="1" applyBorder="1" applyAlignment="1">
      <alignment horizontal="center"/>
    </xf>
    <xf numFmtId="49" fontId="13" fillId="0" borderId="25" xfId="0" applyFont="1" applyBorder="1" applyAlignment="1">
      <alignment horizontal="center"/>
    </xf>
    <xf numFmtId="0" fontId="11" fillId="0" borderId="0" xfId="0" applyNumberFormat="1" applyFont="1" applyAlignment="1">
      <alignment horizontal="center" wrapText="1"/>
    </xf>
    <xf numFmtId="49" fontId="12" fillId="0" borderId="0" xfId="0" applyFont="1" applyAlignment="1">
      <alignment horizontal="center" wrapText="1"/>
    </xf>
    <xf numFmtId="1" fontId="10" fillId="0" borderId="37" xfId="0" applyNumberFormat="1" applyFont="1" applyBorder="1" applyAlignment="1">
      <alignment horizontal="center" vertical="top"/>
    </xf>
    <xf numFmtId="49" fontId="13" fillId="0" borderId="33" xfId="0" applyFont="1" applyBorder="1" applyAlignment="1">
      <alignment horizontal="center"/>
    </xf>
    <xf numFmtId="49" fontId="13" fillId="0" borderId="20" xfId="0" applyFont="1" applyBorder="1" applyAlignment="1">
      <alignment horizontal="center"/>
    </xf>
    <xf numFmtId="49" fontId="13" fillId="0" borderId="30" xfId="0" applyFont="1" applyBorder="1" applyAlignment="1">
      <alignment horizontal="center"/>
    </xf>
    <xf numFmtId="49" fontId="13" fillId="0" borderId="29" xfId="0" applyFont="1" applyBorder="1" applyAlignment="1">
      <alignment horizontal="center"/>
    </xf>
    <xf numFmtId="4" fontId="62" fillId="49" borderId="0" xfId="0" applyNumberFormat="1" applyFont="1" applyFill="1" applyBorder="1" applyAlignment="1">
      <alignment horizontal="right"/>
    </xf>
  </cellXfs>
  <cellStyles count="127">
    <cellStyle name="Normal" xfId="0"/>
    <cellStyle name="20 % – Poudarek1" xfId="15"/>
    <cellStyle name="20 % – Poudarek1 2" xfId="16"/>
    <cellStyle name="20 % – Poudarek2" xfId="17"/>
    <cellStyle name="20 % – Poudarek2 2" xfId="18"/>
    <cellStyle name="20 % – Poudarek3" xfId="19"/>
    <cellStyle name="20 % – Poudarek3 2" xfId="20"/>
    <cellStyle name="20 % – Poudarek4" xfId="21"/>
    <cellStyle name="20 % – Poudarek4 2" xfId="22"/>
    <cellStyle name="20 % – Poudarek5" xfId="23"/>
    <cellStyle name="20 % – Poudarek5 2" xfId="24"/>
    <cellStyle name="20 % – Poudarek6" xfId="25"/>
    <cellStyle name="20 % – Poudarek6 2" xfId="26"/>
    <cellStyle name="40 % – Poudarek1" xfId="27"/>
    <cellStyle name="40 % – Poudarek1 2" xfId="28"/>
    <cellStyle name="40 % – Poudarek2" xfId="29"/>
    <cellStyle name="40 % – Poudarek2 2" xfId="30"/>
    <cellStyle name="40 % – Poudarek3" xfId="31"/>
    <cellStyle name="40 % – Poudarek3 2" xfId="32"/>
    <cellStyle name="40 % – Poudarek4" xfId="33"/>
    <cellStyle name="40 % – Poudarek4 2" xfId="34"/>
    <cellStyle name="40 % – Poudarek5" xfId="35"/>
    <cellStyle name="40 % – Poudarek5 2" xfId="36"/>
    <cellStyle name="40 % – Poudarek6" xfId="37"/>
    <cellStyle name="40 % – Poudarek6 2" xfId="38"/>
    <cellStyle name="60 % – Poudarek1" xfId="39"/>
    <cellStyle name="60 % – Poudarek1 2" xfId="40"/>
    <cellStyle name="60 % – Poudarek2" xfId="41"/>
    <cellStyle name="60 % – Poudarek2 2" xfId="42"/>
    <cellStyle name="60 % – Poudarek3" xfId="43"/>
    <cellStyle name="60 % – Poudarek3 2" xfId="44"/>
    <cellStyle name="60 % – Poudarek4" xfId="45"/>
    <cellStyle name="60 % – Poudarek4 2" xfId="46"/>
    <cellStyle name="60 % – Poudarek5" xfId="47"/>
    <cellStyle name="60 % – Poudarek5 2" xfId="48"/>
    <cellStyle name="60 % – Poudarek6" xfId="49"/>
    <cellStyle name="60 % – Poudarek6 2" xfId="50"/>
    <cellStyle name="Dobro" xfId="51"/>
    <cellStyle name="Dobro 2" xfId="52"/>
    <cellStyle name="Hyperlink" xfId="53"/>
    <cellStyle name="Hiperpovezava 2" xfId="54"/>
    <cellStyle name="Izhod" xfId="55"/>
    <cellStyle name="Izhod 2" xfId="56"/>
    <cellStyle name="Naslov" xfId="57"/>
    <cellStyle name="Naslov 1" xfId="58"/>
    <cellStyle name="Naslov 1 2" xfId="59"/>
    <cellStyle name="Naslov 2" xfId="60"/>
    <cellStyle name="Naslov 2 2" xfId="61"/>
    <cellStyle name="Naslov 3" xfId="62"/>
    <cellStyle name="Naslov 3 2" xfId="63"/>
    <cellStyle name="Naslov 4" xfId="64"/>
    <cellStyle name="Naslov 4 2" xfId="65"/>
    <cellStyle name="Naslov 5" xfId="66"/>
    <cellStyle name="Navadno 10" xfId="67"/>
    <cellStyle name="Navadno 11" xfId="68"/>
    <cellStyle name="Navadno 12" xfId="69"/>
    <cellStyle name="Navadno 13" xfId="70"/>
    <cellStyle name="Navadno 14" xfId="71"/>
    <cellStyle name="Navadno 15" xfId="72"/>
    <cellStyle name="Navadno 16" xfId="73"/>
    <cellStyle name="Navadno 17" xfId="74"/>
    <cellStyle name="Navadno 18" xfId="75"/>
    <cellStyle name="Navadno 19" xfId="76"/>
    <cellStyle name="Navadno 2" xfId="77"/>
    <cellStyle name="Navadno 2 2" xfId="78"/>
    <cellStyle name="Navadno 20" xfId="79"/>
    <cellStyle name="Navadno 21" xfId="80"/>
    <cellStyle name="Navadno 22" xfId="81"/>
    <cellStyle name="Navadno 23" xfId="82"/>
    <cellStyle name="Navadno 24" xfId="83"/>
    <cellStyle name="Navadno 25" xfId="84"/>
    <cellStyle name="Navadno 26" xfId="85"/>
    <cellStyle name="Navadno 3" xfId="86"/>
    <cellStyle name="Navadno 4" xfId="87"/>
    <cellStyle name="Navadno 5" xfId="88"/>
    <cellStyle name="Navadno 6" xfId="89"/>
    <cellStyle name="Navadno 7" xfId="90"/>
    <cellStyle name="Navadno 7 2" xfId="91"/>
    <cellStyle name="Navadno 8" xfId="92"/>
    <cellStyle name="Navadno 9" xfId="93"/>
    <cellStyle name="Nevtralno" xfId="94"/>
    <cellStyle name="Nevtralno 2" xfId="95"/>
    <cellStyle name="Normal 2" xfId="96"/>
    <cellStyle name="Normal 2 2" xfId="97"/>
    <cellStyle name="Normal 3" xfId="98"/>
    <cellStyle name="Normal 5" xfId="99"/>
    <cellStyle name="Normal 6" xfId="100"/>
    <cellStyle name="Normal_I-BREZOV" xfId="101"/>
    <cellStyle name="normal1" xfId="102"/>
    <cellStyle name="Followed Hyperlink" xfId="103"/>
    <cellStyle name="Percent" xfId="104"/>
    <cellStyle name="Opomba" xfId="105"/>
    <cellStyle name="Opomba 2" xfId="106"/>
    <cellStyle name="Opozorilo" xfId="107"/>
    <cellStyle name="Opozorilo 2" xfId="108"/>
    <cellStyle name="Pojasnjevalno besedilo" xfId="109"/>
    <cellStyle name="Pojasnjevalno besedilo 2" xfId="110"/>
    <cellStyle name="Poudarek1" xfId="111"/>
    <cellStyle name="Poudarek1 2" xfId="112"/>
    <cellStyle name="Poudarek2" xfId="113"/>
    <cellStyle name="Poudarek2 2" xfId="114"/>
    <cellStyle name="Poudarek3" xfId="115"/>
    <cellStyle name="Poudarek3 2" xfId="116"/>
    <cellStyle name="Poudarek4" xfId="117"/>
    <cellStyle name="Poudarek4 2" xfId="118"/>
    <cellStyle name="Poudarek5" xfId="119"/>
    <cellStyle name="Poudarek5 2" xfId="120"/>
    <cellStyle name="Poudarek6" xfId="121"/>
    <cellStyle name="Poudarek6 2" xfId="122"/>
    <cellStyle name="Povezana celica" xfId="123"/>
    <cellStyle name="Povezana celica 2" xfId="124"/>
    <cellStyle name="Preveri celico" xfId="125"/>
    <cellStyle name="Preveri celico 2" xfId="126"/>
    <cellStyle name="Računanje" xfId="127"/>
    <cellStyle name="Računanje 2" xfId="128"/>
    <cellStyle name="Slabo" xfId="129"/>
    <cellStyle name="Slabo 2" xfId="130"/>
    <cellStyle name="Currency" xfId="131"/>
    <cellStyle name="Currency [0]" xfId="132"/>
    <cellStyle name="Valuta 2" xfId="133"/>
    <cellStyle name="Comma" xfId="134"/>
    <cellStyle name="Comma [0]" xfId="135"/>
    <cellStyle name="Vejica 2" xfId="136"/>
    <cellStyle name="Vnos" xfId="137"/>
    <cellStyle name="Vnos 2" xfId="138"/>
    <cellStyle name="Vsota" xfId="139"/>
    <cellStyle name="Vsota 2" xfId="14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10"/>
  <sheetViews>
    <sheetView view="pageBreakPreview" zoomScaleSheetLayoutView="100" zoomScalePageLayoutView="0" workbookViewId="0" topLeftCell="A1">
      <selection activeCell="A6" sqref="A6"/>
    </sheetView>
  </sheetViews>
  <sheetFormatPr defaultColWidth="9.00390625" defaultRowHeight="12.75"/>
  <cols>
    <col min="1" max="1" width="68.25390625" style="0" customWidth="1"/>
    <col min="2" max="2" width="16.375" style="0" customWidth="1"/>
    <col min="3" max="3" width="18.375" style="0" customWidth="1"/>
    <col min="4" max="4" width="10.875" style="0" customWidth="1"/>
    <col min="5" max="5" width="10.25390625" style="0" customWidth="1"/>
    <col min="6" max="6" width="10.75390625" style="0" bestFit="1" customWidth="1"/>
  </cols>
  <sheetData>
    <row r="1" spans="1:2" ht="66" customHeight="1">
      <c r="A1" s="76" t="s">
        <v>32</v>
      </c>
      <c r="B1" s="76"/>
    </row>
    <row r="2" spans="1:2" ht="19.5" thickBot="1">
      <c r="A2" s="77" t="s">
        <v>118</v>
      </c>
      <c r="B2" s="77"/>
    </row>
    <row r="3" spans="1:2" ht="20.25" thickBot="1" thickTop="1">
      <c r="A3" s="77"/>
      <c r="B3" s="77"/>
    </row>
    <row r="4" spans="1:2" ht="16.5" thickTop="1">
      <c r="A4" s="35" t="s">
        <v>33</v>
      </c>
      <c r="B4" s="36">
        <f>Cesta!F10</f>
        <v>0</v>
      </c>
    </row>
    <row r="5" spans="1:2" ht="15.75">
      <c r="A5" s="35" t="s">
        <v>34</v>
      </c>
      <c r="B5" s="36">
        <f>'Inundacijski propust'!F11</f>
        <v>0</v>
      </c>
    </row>
    <row r="6" spans="1:2" ht="15.75">
      <c r="A6" s="37" t="s">
        <v>117</v>
      </c>
      <c r="B6" s="38">
        <f>SUM(B4:B5)*0.1</f>
        <v>0</v>
      </c>
    </row>
    <row r="7" spans="1:2" ht="15.75">
      <c r="A7" s="39" t="s">
        <v>18</v>
      </c>
      <c r="B7" s="40">
        <f>SUM(B4:B6)</f>
        <v>0</v>
      </c>
    </row>
    <row r="8" spans="1:2" ht="15.75">
      <c r="A8" s="35" t="s">
        <v>24</v>
      </c>
      <c r="B8" s="36">
        <f>B7*0.22</f>
        <v>0</v>
      </c>
    </row>
    <row r="9" spans="1:2" ht="15.75">
      <c r="A9" s="41" t="s">
        <v>19</v>
      </c>
      <c r="B9" s="42">
        <f>B8+B7</f>
        <v>0</v>
      </c>
    </row>
    <row r="10" spans="1:2" ht="15.75">
      <c r="A10" s="35"/>
      <c r="B10" s="36"/>
    </row>
  </sheetData>
  <sheetProtection/>
  <mergeCells count="3">
    <mergeCell ref="A1:B1"/>
    <mergeCell ref="A3:B3"/>
    <mergeCell ref="A2:B2"/>
  </mergeCells>
  <printOptions/>
  <pageMargins left="1.1023622047244095" right="0.1968503937007874" top="0.35433070866141736" bottom="0.35433070866141736" header="0.31496062992125984" footer="0.31496062992125984"/>
  <pageSetup horizontalDpi="600" verticalDpi="600" orientation="portrait" paperSize="9" r:id="rId1"/>
  <headerFooter>
    <oddHeader>&amp;L&amp;8Ureditev dela LC 001 041 Potoče - Preserje - Branik&amp;C&amp;8skupna rekapitulacija</oddHeader>
    <oddFooter>&amp;C&amp;8stran &amp;P</oddFooter>
  </headerFooter>
</worksheet>
</file>

<file path=xl/worksheets/sheet2.xml><?xml version="1.0" encoding="utf-8"?>
<worksheet xmlns="http://schemas.openxmlformats.org/spreadsheetml/2006/main" xmlns:r="http://schemas.openxmlformats.org/officeDocument/2006/relationships">
  <dimension ref="A1:K109"/>
  <sheetViews>
    <sheetView view="pageBreakPreview" zoomScaleSheetLayoutView="100" workbookViewId="0" topLeftCell="A21">
      <selection activeCell="B26" sqref="B26"/>
    </sheetView>
  </sheetViews>
  <sheetFormatPr defaultColWidth="9.00390625" defaultRowHeight="12.75"/>
  <cols>
    <col min="1" max="1" width="6.75390625" style="6" customWidth="1"/>
    <col min="2" max="2" width="42.75390625" style="7" customWidth="1"/>
    <col min="3" max="3" width="8.125" style="4" customWidth="1"/>
    <col min="4" max="4" width="9.125" style="5" customWidth="1"/>
    <col min="5" max="5" width="9.375" style="5" customWidth="1"/>
    <col min="6" max="6" width="13.875" style="5" customWidth="1"/>
    <col min="7" max="7" width="14.75390625" style="2" customWidth="1"/>
    <col min="8" max="9" width="11.75390625" style="0" bestFit="1" customWidth="1"/>
  </cols>
  <sheetData>
    <row r="1" spans="1:6" ht="17.25" customHeight="1">
      <c r="A1" s="80" t="str">
        <f>rekapitulacija!A1:B1</f>
        <v>UREDITEV DELA LC 001 041 POTOČE - PRESERJE - BRANIK</v>
      </c>
      <c r="B1" s="80"/>
      <c r="C1" s="80"/>
      <c r="D1" s="80"/>
      <c r="E1" s="80"/>
      <c r="F1" s="80"/>
    </row>
    <row r="2" spans="1:6" ht="17.25" customHeight="1">
      <c r="A2" s="81" t="s">
        <v>115</v>
      </c>
      <c r="B2" s="81"/>
      <c r="C2" s="81"/>
      <c r="D2" s="81"/>
      <c r="E2" s="81"/>
      <c r="F2" s="81"/>
    </row>
    <row r="3" spans="1:6" ht="17.25" customHeight="1">
      <c r="A3" s="81" t="s">
        <v>15</v>
      </c>
      <c r="B3" s="81"/>
      <c r="C3" s="81"/>
      <c r="D3" s="81"/>
      <c r="E3" s="81"/>
      <c r="F3" s="81"/>
    </row>
    <row r="4" spans="1:6" ht="13.5" thickBot="1">
      <c r="A4" s="82"/>
      <c r="B4" s="82"/>
      <c r="C4" s="82"/>
      <c r="D4" s="82"/>
      <c r="E4" s="82"/>
      <c r="F4" s="82"/>
    </row>
    <row r="5" spans="1:6" ht="15.75">
      <c r="A5" s="53" t="s">
        <v>0</v>
      </c>
      <c r="B5" s="54" t="s">
        <v>1</v>
      </c>
      <c r="C5" s="83"/>
      <c r="D5" s="83"/>
      <c r="E5" s="83"/>
      <c r="F5" s="55">
        <f>+F27</f>
        <v>0</v>
      </c>
    </row>
    <row r="6" spans="1:6" ht="15.75">
      <c r="A6" s="22" t="s">
        <v>2</v>
      </c>
      <c r="B6" s="51" t="s">
        <v>20</v>
      </c>
      <c r="C6" s="85"/>
      <c r="D6" s="85"/>
      <c r="E6" s="85"/>
      <c r="F6" s="52">
        <f>F41</f>
        <v>0</v>
      </c>
    </row>
    <row r="7" spans="1:6" ht="15.75">
      <c r="A7" s="56" t="s">
        <v>4</v>
      </c>
      <c r="B7" s="23" t="s">
        <v>42</v>
      </c>
      <c r="C7" s="84"/>
      <c r="D7" s="84"/>
      <c r="E7" s="84"/>
      <c r="F7" s="24">
        <f>+F67</f>
        <v>0</v>
      </c>
    </row>
    <row r="8" spans="1:6" ht="15.75">
      <c r="A8" s="22" t="s">
        <v>5</v>
      </c>
      <c r="B8" s="23" t="s">
        <v>53</v>
      </c>
      <c r="C8" s="84"/>
      <c r="D8" s="84"/>
      <c r="E8" s="84"/>
      <c r="F8" s="24">
        <f>F82</f>
        <v>0</v>
      </c>
    </row>
    <row r="9" spans="1:6" ht="16.5" thickBot="1">
      <c r="A9" s="69" t="s">
        <v>14</v>
      </c>
      <c r="B9" s="25" t="s">
        <v>6</v>
      </c>
      <c r="C9" s="78"/>
      <c r="D9" s="78"/>
      <c r="E9" s="78"/>
      <c r="F9" s="26">
        <f>+F90</f>
        <v>0</v>
      </c>
    </row>
    <row r="10" spans="1:6" ht="17.25" thickBot="1" thickTop="1">
      <c r="A10" s="27"/>
      <c r="B10" s="28" t="s">
        <v>16</v>
      </c>
      <c r="C10" s="79"/>
      <c r="D10" s="79"/>
      <c r="E10" s="79"/>
      <c r="F10" s="29">
        <f>SUM(F5:F9)</f>
        <v>0</v>
      </c>
    </row>
    <row r="11" spans="1:6" ht="14.25">
      <c r="A11" s="44" t="s">
        <v>0</v>
      </c>
      <c r="B11" s="30" t="s">
        <v>7</v>
      </c>
      <c r="C11" s="12"/>
      <c r="D11" s="13"/>
      <c r="E11" s="13"/>
      <c r="F11" s="13"/>
    </row>
    <row r="12" spans="1:6" ht="15">
      <c r="A12" s="45"/>
      <c r="B12" s="14"/>
      <c r="C12" s="12"/>
      <c r="D12" s="13"/>
      <c r="E12" s="13"/>
      <c r="F12" s="13"/>
    </row>
    <row r="13" spans="1:6" ht="15" customHeight="1">
      <c r="A13" s="45" t="s">
        <v>0</v>
      </c>
      <c r="B13" s="65" t="s">
        <v>35</v>
      </c>
      <c r="C13" s="3" t="s">
        <v>8</v>
      </c>
      <c r="D13" s="10">
        <v>372</v>
      </c>
      <c r="E13" s="10"/>
      <c r="F13" s="10">
        <f>+D13*E13</f>
        <v>0</v>
      </c>
    </row>
    <row r="14" spans="1:6" ht="15">
      <c r="A14" s="45"/>
      <c r="B14" s="16"/>
      <c r="C14" s="12"/>
      <c r="D14" s="13"/>
      <c r="E14" s="13"/>
      <c r="F14" s="13"/>
    </row>
    <row r="15" spans="1:6" ht="15">
      <c r="A15" s="45" t="s">
        <v>2</v>
      </c>
      <c r="B15" s="64" t="s">
        <v>36</v>
      </c>
      <c r="C15" s="3" t="s">
        <v>9</v>
      </c>
      <c r="D15" s="10">
        <v>21</v>
      </c>
      <c r="E15" s="10"/>
      <c r="F15" s="10">
        <f>+D15*E15</f>
        <v>0</v>
      </c>
    </row>
    <row r="16" spans="1:6" ht="15">
      <c r="A16" s="45"/>
      <c r="B16" s="15"/>
      <c r="C16" s="3"/>
      <c r="D16" s="10"/>
      <c r="E16" s="10"/>
      <c r="F16" s="10"/>
    </row>
    <row r="17" spans="1:6" ht="30">
      <c r="A17" s="59" t="s">
        <v>4</v>
      </c>
      <c r="B17" s="15" t="s">
        <v>37</v>
      </c>
      <c r="C17" s="3" t="s">
        <v>9</v>
      </c>
      <c r="D17" s="10">
        <v>1</v>
      </c>
      <c r="E17" s="10"/>
      <c r="F17" s="10">
        <f>+D17*E17</f>
        <v>0</v>
      </c>
    </row>
    <row r="18" spans="1:6" ht="15">
      <c r="A18" s="59"/>
      <c r="B18" s="15"/>
      <c r="C18" s="3"/>
      <c r="D18" s="10"/>
      <c r="E18" s="10"/>
      <c r="F18" s="10"/>
    </row>
    <row r="19" spans="1:6" ht="150">
      <c r="A19" s="59" t="s">
        <v>5</v>
      </c>
      <c r="B19" s="15" t="s">
        <v>30</v>
      </c>
      <c r="C19" s="3" t="s">
        <v>17</v>
      </c>
      <c r="D19" s="10">
        <v>1</v>
      </c>
      <c r="E19" s="10"/>
      <c r="F19" s="10">
        <f>+D19*E19</f>
        <v>0</v>
      </c>
    </row>
    <row r="20" spans="1:6" ht="15">
      <c r="A20" s="59"/>
      <c r="B20" s="66"/>
      <c r="C20" s="3"/>
      <c r="D20" s="10"/>
      <c r="E20" s="10"/>
      <c r="F20" s="10"/>
    </row>
    <row r="21" spans="1:6" ht="60">
      <c r="A21" s="59" t="s">
        <v>14</v>
      </c>
      <c r="B21" s="66" t="s">
        <v>38</v>
      </c>
      <c r="C21" s="3" t="s">
        <v>17</v>
      </c>
      <c r="D21" s="10">
        <v>1</v>
      </c>
      <c r="E21" s="10"/>
      <c r="F21" s="10">
        <f>+D21*E21</f>
        <v>0</v>
      </c>
    </row>
    <row r="22" spans="1:6" ht="15">
      <c r="A22" s="59"/>
      <c r="B22" s="66"/>
      <c r="C22" s="3"/>
      <c r="D22" s="10"/>
      <c r="E22" s="10"/>
      <c r="F22" s="10"/>
    </row>
    <row r="23" spans="1:6" ht="15">
      <c r="A23" s="59" t="s">
        <v>25</v>
      </c>
      <c r="B23" s="66" t="s">
        <v>39</v>
      </c>
      <c r="C23" s="3" t="s">
        <v>17</v>
      </c>
      <c r="D23" s="10">
        <v>1</v>
      </c>
      <c r="E23" s="10"/>
      <c r="F23" s="10">
        <f>+D23*E23</f>
        <v>0</v>
      </c>
    </row>
    <row r="24" spans="1:6" ht="15">
      <c r="A24" s="59"/>
      <c r="B24" s="66"/>
      <c r="C24" s="3"/>
      <c r="D24" s="10"/>
      <c r="E24" s="10"/>
      <c r="F24" s="10"/>
    </row>
    <row r="25" spans="1:6" ht="240">
      <c r="A25" s="59" t="s">
        <v>26</v>
      </c>
      <c r="B25" s="66" t="s">
        <v>116</v>
      </c>
      <c r="C25" s="3" t="s">
        <v>17</v>
      </c>
      <c r="D25" s="10">
        <v>2</v>
      </c>
      <c r="E25" s="10"/>
      <c r="F25" s="10">
        <f>+D25*E25</f>
        <v>0</v>
      </c>
    </row>
    <row r="26" spans="1:6" ht="15">
      <c r="A26" s="45"/>
      <c r="B26" s="15"/>
      <c r="C26" s="3"/>
      <c r="D26" s="10"/>
      <c r="E26" s="10"/>
      <c r="F26" s="10"/>
    </row>
    <row r="27" spans="1:6" ht="15">
      <c r="A27" s="45"/>
      <c r="B27" s="31" t="s">
        <v>11</v>
      </c>
      <c r="C27" s="32"/>
      <c r="D27" s="33"/>
      <c r="E27" s="33"/>
      <c r="F27" s="34">
        <f>SUM(F13:F26)</f>
        <v>0</v>
      </c>
    </row>
    <row r="28" spans="1:6" ht="15">
      <c r="A28" s="45"/>
      <c r="B28" s="47"/>
      <c r="C28" s="48"/>
      <c r="D28" s="49"/>
      <c r="E28" s="49"/>
      <c r="F28" s="50"/>
    </row>
    <row r="29" spans="1:6" ht="15">
      <c r="A29" s="57" t="s">
        <v>2</v>
      </c>
      <c r="B29" s="30" t="s">
        <v>20</v>
      </c>
      <c r="C29" s="48"/>
      <c r="D29" s="49"/>
      <c r="E29" s="49"/>
      <c r="F29" s="50"/>
    </row>
    <row r="30" spans="1:6" ht="15">
      <c r="A30" s="57"/>
      <c r="B30" s="30"/>
      <c r="C30" s="48"/>
      <c r="D30" s="49"/>
      <c r="E30" s="49"/>
      <c r="F30" s="50"/>
    </row>
    <row r="31" spans="1:6" ht="30">
      <c r="A31" s="45" t="s">
        <v>0</v>
      </c>
      <c r="B31" s="15" t="s">
        <v>21</v>
      </c>
      <c r="C31" s="48" t="s">
        <v>8</v>
      </c>
      <c r="D31" s="49">
        <v>38</v>
      </c>
      <c r="E31" s="49"/>
      <c r="F31" s="10">
        <f>+D31*E31</f>
        <v>0</v>
      </c>
    </row>
    <row r="32" spans="1:6" ht="15">
      <c r="A32" s="45"/>
      <c r="B32" s="58"/>
      <c r="C32" s="48"/>
      <c r="D32" s="49"/>
      <c r="E32" s="49"/>
      <c r="F32" s="50"/>
    </row>
    <row r="33" spans="1:8" ht="105" customHeight="1">
      <c r="A33" s="59" t="s">
        <v>2</v>
      </c>
      <c r="B33" s="15" t="s">
        <v>40</v>
      </c>
      <c r="C33" s="3" t="s">
        <v>23</v>
      </c>
      <c r="D33" s="49">
        <v>2430</v>
      </c>
      <c r="E33" s="49"/>
      <c r="F33" s="10">
        <f>+D33*E33</f>
        <v>0</v>
      </c>
      <c r="H33" s="2">
        <f>440*5.5</f>
        <v>2420</v>
      </c>
    </row>
    <row r="34" spans="1:8" ht="15" customHeight="1">
      <c r="A34" s="45"/>
      <c r="B34" s="15"/>
      <c r="C34" s="3"/>
      <c r="D34" s="49"/>
      <c r="E34" s="49"/>
      <c r="F34" s="10"/>
      <c r="H34" s="2"/>
    </row>
    <row r="35" spans="1:8" ht="60" customHeight="1">
      <c r="A35" s="59" t="s">
        <v>4</v>
      </c>
      <c r="B35" s="15" t="s">
        <v>41</v>
      </c>
      <c r="C35" s="3" t="s">
        <v>22</v>
      </c>
      <c r="D35" s="49">
        <v>470</v>
      </c>
      <c r="E35" s="49"/>
      <c r="F35" s="10">
        <f>+D35*E35</f>
        <v>0</v>
      </c>
      <c r="H35" s="2">
        <f>(0.3*6*200)+(0.3*9*40)</f>
        <v>467.99999999999994</v>
      </c>
    </row>
    <row r="36" spans="1:8" ht="15" customHeight="1">
      <c r="A36" s="59"/>
      <c r="B36" s="15"/>
      <c r="C36" s="3"/>
      <c r="D36" s="49"/>
      <c r="E36" s="49"/>
      <c r="F36" s="10"/>
      <c r="H36" s="2"/>
    </row>
    <row r="37" spans="1:8" ht="75" customHeight="1">
      <c r="A37" s="59" t="s">
        <v>5</v>
      </c>
      <c r="B37" s="68" t="s">
        <v>56</v>
      </c>
      <c r="C37" s="3" t="s">
        <v>9</v>
      </c>
      <c r="D37" s="49">
        <v>7</v>
      </c>
      <c r="E37" s="49"/>
      <c r="F37" s="10">
        <f>+D37*E37</f>
        <v>0</v>
      </c>
      <c r="H37" s="2"/>
    </row>
    <row r="38" spans="1:8" ht="15" customHeight="1">
      <c r="A38" s="59"/>
      <c r="B38" s="15"/>
      <c r="C38" s="3"/>
      <c r="D38" s="49"/>
      <c r="E38" s="49"/>
      <c r="F38" s="10"/>
      <c r="H38" s="2"/>
    </row>
    <row r="39" spans="1:8" ht="30" customHeight="1">
      <c r="A39" s="59" t="s">
        <v>14</v>
      </c>
      <c r="B39" s="68" t="s">
        <v>57</v>
      </c>
      <c r="C39" s="3" t="s">
        <v>9</v>
      </c>
      <c r="D39" s="49">
        <v>10</v>
      </c>
      <c r="E39" s="49"/>
      <c r="F39" s="10">
        <f>+D39*E39</f>
        <v>0</v>
      </c>
      <c r="H39" s="2"/>
    </row>
    <row r="40" spans="1:6" ht="15">
      <c r="A40" s="45"/>
      <c r="B40" s="58"/>
      <c r="C40" s="48"/>
      <c r="D40" s="49"/>
      <c r="E40" s="49"/>
      <c r="F40" s="50"/>
    </row>
    <row r="41" spans="1:6" ht="15">
      <c r="A41" s="45"/>
      <c r="B41" s="31" t="s">
        <v>28</v>
      </c>
      <c r="C41" s="32"/>
      <c r="D41" s="33"/>
      <c r="E41" s="33"/>
      <c r="F41" s="34">
        <f>SUM(F29:F40)</f>
        <v>0</v>
      </c>
    </row>
    <row r="42" spans="1:6" ht="15">
      <c r="A42" s="45"/>
      <c r="B42" s="17"/>
      <c r="C42" s="18"/>
      <c r="D42" s="19"/>
      <c r="E42" s="19"/>
      <c r="F42" s="20"/>
    </row>
    <row r="43" spans="1:6" ht="14.25">
      <c r="A43" s="44">
        <v>3</v>
      </c>
      <c r="B43" s="30" t="s">
        <v>42</v>
      </c>
      <c r="C43" s="12"/>
      <c r="D43" s="13"/>
      <c r="E43" s="13"/>
      <c r="F43" s="13"/>
    </row>
    <row r="44" spans="1:6" ht="14.25">
      <c r="A44" s="44"/>
      <c r="B44" s="30"/>
      <c r="C44" s="12"/>
      <c r="D44" s="13"/>
      <c r="E44" s="13"/>
      <c r="F44" s="13"/>
    </row>
    <row r="45" spans="1:8" ht="60">
      <c r="A45" s="59" t="s">
        <v>0</v>
      </c>
      <c r="B45" s="15" t="s">
        <v>103</v>
      </c>
      <c r="C45" s="3" t="s">
        <v>22</v>
      </c>
      <c r="D45" s="10">
        <v>125</v>
      </c>
      <c r="E45" s="10"/>
      <c r="F45" s="10">
        <f>E45*D45</f>
        <v>0</v>
      </c>
      <c r="H45" s="2">
        <f>(3.05*13.5)+(3.85*8)+(6.5*15)+(6.7*21)+(5.7*25.7)+(3.6*18.5)+(2.2*25)+(1.3*27.1)+(0.9*32.3)+(1.15*28.2)-D35-D33*0.1</f>
        <v>-38.004999999999995</v>
      </c>
    </row>
    <row r="46" spans="1:8" ht="15">
      <c r="A46" s="59"/>
      <c r="B46" s="15"/>
      <c r="C46" s="3"/>
      <c r="D46" s="10"/>
      <c r="E46" s="10"/>
      <c r="F46" s="10"/>
      <c r="H46" s="2"/>
    </row>
    <row r="47" spans="1:8" ht="90">
      <c r="A47" s="59" t="s">
        <v>2</v>
      </c>
      <c r="B47" s="15" t="s">
        <v>114</v>
      </c>
      <c r="C47" s="3" t="s">
        <v>22</v>
      </c>
      <c r="D47" s="10">
        <v>363</v>
      </c>
      <c r="E47" s="10"/>
      <c r="F47" s="10">
        <f>E47*D47</f>
        <v>0</v>
      </c>
      <c r="H47" s="2">
        <f>H35*1.05</f>
        <v>491.4</v>
      </c>
    </row>
    <row r="48" spans="1:6" ht="15">
      <c r="A48" s="44"/>
      <c r="B48" s="15"/>
      <c r="C48" s="3"/>
      <c r="D48" s="10"/>
      <c r="E48" s="10"/>
      <c r="F48" s="10"/>
    </row>
    <row r="49" spans="1:8" ht="75">
      <c r="A49" s="59" t="s">
        <v>4</v>
      </c>
      <c r="B49" s="67" t="s">
        <v>104</v>
      </c>
      <c r="C49" s="3" t="s">
        <v>22</v>
      </c>
      <c r="D49" s="10">
        <v>480</v>
      </c>
      <c r="E49" s="10"/>
      <c r="F49" s="10">
        <f>E49*D49</f>
        <v>0</v>
      </c>
      <c r="H49" s="2">
        <f>(372*0.15*7)+(40*0.15*9)+(7.6*0.15*10)+(5*0.15*8)+(4.5*0.15*9)+(4.5*0.15*7)</f>
        <v>472.79999999999995</v>
      </c>
    </row>
    <row r="50" spans="1:9" ht="15">
      <c r="A50" s="59"/>
      <c r="B50" s="30"/>
      <c r="C50" s="12"/>
      <c r="D50" s="13"/>
      <c r="E50" s="13"/>
      <c r="F50" s="13"/>
      <c r="H50" s="60"/>
      <c r="I50" s="61"/>
    </row>
    <row r="51" spans="1:9" ht="75">
      <c r="A51" s="59" t="s">
        <v>5</v>
      </c>
      <c r="B51" s="15" t="s">
        <v>62</v>
      </c>
      <c r="C51" s="3" t="s">
        <v>22</v>
      </c>
      <c r="D51" s="10">
        <v>795</v>
      </c>
      <c r="E51" s="10"/>
      <c r="F51" s="10">
        <f>E51*D51</f>
        <v>0</v>
      </c>
      <c r="H51" s="2">
        <f>(372*0.25*7)+(40*0.25*9)+(7.6*0.25*10)+(5*0.25*8)+(4.5*0.25*9)+(4.5*0.25*7)</f>
        <v>788</v>
      </c>
      <c r="I51" s="2"/>
    </row>
    <row r="52" spans="1:9" ht="15">
      <c r="A52" s="59"/>
      <c r="B52" s="15"/>
      <c r="C52" s="3"/>
      <c r="D52" s="10"/>
      <c r="E52" s="10"/>
      <c r="F52" s="10"/>
      <c r="H52" s="2"/>
      <c r="I52" s="2"/>
    </row>
    <row r="53" spans="1:9" ht="45">
      <c r="A53" s="59" t="s">
        <v>14</v>
      </c>
      <c r="B53" s="15" t="s">
        <v>43</v>
      </c>
      <c r="C53" s="3" t="s">
        <v>23</v>
      </c>
      <c r="D53" s="10">
        <v>2600</v>
      </c>
      <c r="E53" s="10"/>
      <c r="F53" s="10">
        <f>E53*D53</f>
        <v>0</v>
      </c>
      <c r="H53" s="2">
        <f>(5.5*372)+(9*40)+(7.6*10)+(5*8)+(4.5*9)+(4.5*7)</f>
        <v>2594</v>
      </c>
      <c r="I53" s="2"/>
    </row>
    <row r="54" spans="1:9" ht="15">
      <c r="A54" s="59"/>
      <c r="B54" s="15"/>
      <c r="C54" s="3"/>
      <c r="D54" s="10"/>
      <c r="E54" s="10"/>
      <c r="F54" s="10"/>
      <c r="H54" s="2"/>
      <c r="I54" s="2"/>
    </row>
    <row r="55" spans="1:9" ht="30">
      <c r="A55" s="59" t="s">
        <v>25</v>
      </c>
      <c r="B55" s="15" t="s">
        <v>49</v>
      </c>
      <c r="C55" s="3" t="s">
        <v>23</v>
      </c>
      <c r="D55" s="10">
        <v>940</v>
      </c>
      <c r="E55" s="10"/>
      <c r="F55" s="10">
        <f>E55*D55</f>
        <v>0</v>
      </c>
      <c r="H55" s="2"/>
      <c r="I55" s="2"/>
    </row>
    <row r="56" spans="1:9" ht="15">
      <c r="A56" s="59"/>
      <c r="B56" s="15"/>
      <c r="C56" s="3"/>
      <c r="D56" s="10"/>
      <c r="E56" s="10"/>
      <c r="F56" s="10"/>
      <c r="H56" s="2"/>
      <c r="I56" s="2"/>
    </row>
    <row r="57" spans="1:9" ht="96">
      <c r="A57" s="59" t="s">
        <v>5</v>
      </c>
      <c r="B57" s="68" t="s">
        <v>50</v>
      </c>
      <c r="C57" s="3" t="s">
        <v>23</v>
      </c>
      <c r="D57" s="10">
        <v>940</v>
      </c>
      <c r="E57" s="10"/>
      <c r="F57" s="10">
        <f>E57*D57</f>
        <v>0</v>
      </c>
      <c r="H57" s="2"/>
      <c r="I57" s="2"/>
    </row>
    <row r="58" spans="1:9" ht="15">
      <c r="A58" s="45"/>
      <c r="B58" s="15"/>
      <c r="C58" s="3"/>
      <c r="D58" s="10"/>
      <c r="E58" s="10"/>
      <c r="F58" s="10"/>
      <c r="H58" s="2"/>
      <c r="I58" s="2"/>
    </row>
    <row r="59" spans="1:9" ht="30">
      <c r="A59" s="59" t="s">
        <v>14</v>
      </c>
      <c r="B59" s="67" t="s">
        <v>44</v>
      </c>
      <c r="C59" s="3" t="s">
        <v>8</v>
      </c>
      <c r="D59" s="10">
        <v>17</v>
      </c>
      <c r="E59" s="10"/>
      <c r="F59" s="10">
        <f>E59*D59</f>
        <v>0</v>
      </c>
      <c r="H59" s="2"/>
      <c r="I59" s="2"/>
    </row>
    <row r="60" spans="1:9" ht="15">
      <c r="A60" s="59"/>
      <c r="B60" s="15"/>
      <c r="C60" s="3"/>
      <c r="D60" s="10"/>
      <c r="E60" s="10"/>
      <c r="F60" s="10"/>
      <c r="I60" s="2"/>
    </row>
    <row r="61" spans="1:9" ht="30">
      <c r="A61" s="59" t="s">
        <v>25</v>
      </c>
      <c r="B61" s="67" t="s">
        <v>52</v>
      </c>
      <c r="C61" s="3" t="s">
        <v>23</v>
      </c>
      <c r="D61" s="10">
        <v>2600</v>
      </c>
      <c r="E61" s="10"/>
      <c r="F61" s="10">
        <f>E61*D61</f>
        <v>0</v>
      </c>
      <c r="H61" s="2">
        <f>(5.5*372)+(9*40)+(7.6*10)+(5*8)+(4.5*9)+(4.5*7)</f>
        <v>2594</v>
      </c>
      <c r="I61" s="2"/>
    </row>
    <row r="62" spans="1:9" ht="15">
      <c r="A62" s="59"/>
      <c r="B62" s="67"/>
      <c r="C62" s="3"/>
      <c r="D62" s="10"/>
      <c r="E62" s="10"/>
      <c r="F62" s="10"/>
      <c r="H62" s="2"/>
      <c r="I62" s="2"/>
    </row>
    <row r="63" spans="1:9" ht="30" customHeight="1">
      <c r="A63" s="59" t="s">
        <v>26</v>
      </c>
      <c r="B63" s="67" t="s">
        <v>45</v>
      </c>
      <c r="C63" s="3" t="s">
        <v>23</v>
      </c>
      <c r="D63" s="10">
        <v>2600</v>
      </c>
      <c r="E63" s="10"/>
      <c r="F63" s="10">
        <f>E63*D63</f>
        <v>0</v>
      </c>
      <c r="H63" s="2"/>
      <c r="I63" s="2"/>
    </row>
    <row r="64" spans="2:9" ht="15" customHeight="1">
      <c r="B64" s="67"/>
      <c r="C64" s="3"/>
      <c r="D64" s="10"/>
      <c r="E64" s="10"/>
      <c r="F64" s="10"/>
      <c r="H64" s="2"/>
      <c r="I64" s="2"/>
    </row>
    <row r="65" spans="2:9" ht="30">
      <c r="B65" s="67" t="s">
        <v>51</v>
      </c>
      <c r="C65" s="3" t="s">
        <v>23</v>
      </c>
      <c r="D65" s="10">
        <v>2600</v>
      </c>
      <c r="E65" s="10"/>
      <c r="F65" s="10">
        <f>E65*D65</f>
        <v>0</v>
      </c>
      <c r="H65" s="2"/>
      <c r="I65" s="2"/>
    </row>
    <row r="66" spans="1:9" ht="15">
      <c r="A66" s="45"/>
      <c r="B66" s="15"/>
      <c r="C66" s="3"/>
      <c r="D66" s="10"/>
      <c r="E66" s="10"/>
      <c r="F66" s="10"/>
      <c r="H66" s="2"/>
      <c r="I66" s="2"/>
    </row>
    <row r="67" spans="1:6" ht="15">
      <c r="A67" s="45"/>
      <c r="B67" s="31" t="s">
        <v>46</v>
      </c>
      <c r="C67" s="32"/>
      <c r="D67" s="33"/>
      <c r="E67" s="33"/>
      <c r="F67" s="34">
        <f>SUM(F45:F66)</f>
        <v>0</v>
      </c>
    </row>
    <row r="68" spans="1:6" ht="15">
      <c r="A68" s="45"/>
      <c r="B68" s="47"/>
      <c r="C68" s="48"/>
      <c r="D68" s="49"/>
      <c r="E68" s="49"/>
      <c r="F68" s="50"/>
    </row>
    <row r="69" spans="1:6" ht="15">
      <c r="A69" s="45"/>
      <c r="B69" s="47"/>
      <c r="C69" s="48"/>
      <c r="D69" s="49"/>
      <c r="E69" s="49"/>
      <c r="F69" s="50"/>
    </row>
    <row r="70" spans="1:6" ht="15">
      <c r="A70" s="57" t="s">
        <v>5</v>
      </c>
      <c r="B70" s="47" t="s">
        <v>53</v>
      </c>
      <c r="C70" s="48"/>
      <c r="D70" s="49"/>
      <c r="E70" s="49"/>
      <c r="F70" s="50"/>
    </row>
    <row r="71" spans="1:6" ht="15">
      <c r="A71" s="57"/>
      <c r="B71" s="47"/>
      <c r="C71" s="48"/>
      <c r="D71" s="49"/>
      <c r="E71" s="49"/>
      <c r="F71" s="50"/>
    </row>
    <row r="72" spans="1:6" ht="93">
      <c r="A72" s="59" t="s">
        <v>0</v>
      </c>
      <c r="B72" s="68" t="s">
        <v>54</v>
      </c>
      <c r="C72" s="48" t="s">
        <v>8</v>
      </c>
      <c r="D72" s="49">
        <v>435</v>
      </c>
      <c r="E72" s="49"/>
      <c r="F72" s="10">
        <f>E72*D72</f>
        <v>0</v>
      </c>
    </row>
    <row r="73" spans="1:6" ht="15">
      <c r="A73" s="57"/>
      <c r="B73" s="47"/>
      <c r="C73" s="48"/>
      <c r="D73" s="49"/>
      <c r="E73" s="49"/>
      <c r="F73" s="50"/>
    </row>
    <row r="74" spans="1:6" ht="93">
      <c r="A74" s="59" t="s">
        <v>2</v>
      </c>
      <c r="B74" s="68" t="s">
        <v>55</v>
      </c>
      <c r="C74" s="48" t="s">
        <v>8</v>
      </c>
      <c r="D74" s="49">
        <v>86</v>
      </c>
      <c r="E74" s="49"/>
      <c r="F74" s="10">
        <f>E74*D74</f>
        <v>0</v>
      </c>
    </row>
    <row r="75" spans="1:6" ht="15">
      <c r="A75" s="57"/>
      <c r="B75" s="68"/>
      <c r="C75" s="48"/>
      <c r="D75" s="49"/>
      <c r="E75" s="49"/>
      <c r="F75" s="10"/>
    </row>
    <row r="76" spans="1:6" ht="30">
      <c r="A76" s="59" t="s">
        <v>4</v>
      </c>
      <c r="B76" s="68" t="s">
        <v>105</v>
      </c>
      <c r="C76" s="48" t="s">
        <v>9</v>
      </c>
      <c r="D76" s="49">
        <v>7</v>
      </c>
      <c r="E76" s="49"/>
      <c r="F76" s="10">
        <f>E76*D76</f>
        <v>0</v>
      </c>
    </row>
    <row r="77" spans="1:6" ht="15">
      <c r="A77" s="57"/>
      <c r="B77" s="68"/>
      <c r="C77" s="48"/>
      <c r="D77" s="49"/>
      <c r="E77" s="49"/>
      <c r="F77" s="10"/>
    </row>
    <row r="78" spans="1:6" ht="45">
      <c r="A78" s="59" t="s">
        <v>5</v>
      </c>
      <c r="B78" s="68" t="s">
        <v>58</v>
      </c>
      <c r="C78" s="48" t="s">
        <v>9</v>
      </c>
      <c r="D78" s="49">
        <v>7</v>
      </c>
      <c r="E78" s="49"/>
      <c r="F78" s="10">
        <f>E78*D78</f>
        <v>0</v>
      </c>
    </row>
    <row r="79" spans="1:6" ht="15">
      <c r="A79" s="59"/>
      <c r="B79" s="68"/>
      <c r="C79" s="48"/>
      <c r="D79" s="49"/>
      <c r="E79" s="49"/>
      <c r="F79" s="10"/>
    </row>
    <row r="80" spans="1:6" ht="30">
      <c r="A80" s="59" t="s">
        <v>14</v>
      </c>
      <c r="B80" s="68" t="s">
        <v>59</v>
      </c>
      <c r="C80" s="48" t="s">
        <v>9</v>
      </c>
      <c r="D80" s="49">
        <v>10</v>
      </c>
      <c r="E80" s="49"/>
      <c r="F80" s="10">
        <f>E80*D80</f>
        <v>0</v>
      </c>
    </row>
    <row r="81" spans="1:6" ht="15">
      <c r="A81" s="59"/>
      <c r="B81" s="68"/>
      <c r="C81" s="48"/>
      <c r="D81" s="49"/>
      <c r="E81" s="49"/>
      <c r="F81" s="10"/>
    </row>
    <row r="82" spans="1:6" ht="15">
      <c r="A82" s="59"/>
      <c r="B82" s="31" t="s">
        <v>60</v>
      </c>
      <c r="C82" s="32"/>
      <c r="D82" s="33"/>
      <c r="E82" s="33"/>
      <c r="F82" s="34">
        <f>SUM(F72:F81)</f>
        <v>0</v>
      </c>
    </row>
    <row r="83" spans="1:6" ht="15">
      <c r="A83" s="59"/>
      <c r="B83" s="14"/>
      <c r="C83" s="12"/>
      <c r="D83" s="13"/>
      <c r="E83" s="13"/>
      <c r="F83" s="13"/>
    </row>
    <row r="84" spans="1:11" ht="14.25">
      <c r="A84" s="57" t="s">
        <v>14</v>
      </c>
      <c r="B84" s="30" t="s">
        <v>6</v>
      </c>
      <c r="C84" s="12"/>
      <c r="D84" s="13"/>
      <c r="E84" s="13"/>
      <c r="F84" s="13"/>
      <c r="K84" s="1"/>
    </row>
    <row r="85" spans="1:11" ht="14.25">
      <c r="A85" s="44"/>
      <c r="B85" s="30"/>
      <c r="C85" s="12"/>
      <c r="D85" s="13"/>
      <c r="E85" s="13"/>
      <c r="F85" s="13"/>
      <c r="K85" s="1"/>
    </row>
    <row r="86" spans="1:6" ht="30">
      <c r="A86" s="59" t="s">
        <v>0</v>
      </c>
      <c r="B86" s="15" t="s">
        <v>61</v>
      </c>
      <c r="C86" s="3" t="s">
        <v>8</v>
      </c>
      <c r="D86" s="10">
        <f>D13</f>
        <v>372</v>
      </c>
      <c r="E86" s="10"/>
      <c r="F86" s="10">
        <f>+D86*E86</f>
        <v>0</v>
      </c>
    </row>
    <row r="87" spans="1:11" s="2" customFormat="1" ht="15">
      <c r="A87" s="59"/>
      <c r="B87" s="15"/>
      <c r="C87" s="3"/>
      <c r="D87" s="10"/>
      <c r="E87" s="10"/>
      <c r="F87" s="10"/>
      <c r="H87"/>
      <c r="I87"/>
      <c r="J87"/>
      <c r="K87"/>
    </row>
    <row r="88" spans="1:11" s="2" customFormat="1" ht="15">
      <c r="A88" s="59" t="s">
        <v>2</v>
      </c>
      <c r="B88" s="15" t="s">
        <v>31</v>
      </c>
      <c r="C88" s="3" t="s">
        <v>17</v>
      </c>
      <c r="D88" s="10">
        <v>1</v>
      </c>
      <c r="E88" s="10"/>
      <c r="F88" s="10">
        <f>+D88*E88</f>
        <v>0</v>
      </c>
      <c r="H88"/>
      <c r="I88"/>
      <c r="J88"/>
      <c r="K88"/>
    </row>
    <row r="89" spans="1:11" s="2" customFormat="1" ht="15">
      <c r="A89" s="59"/>
      <c r="B89" s="15"/>
      <c r="C89" s="3"/>
      <c r="D89" s="10"/>
      <c r="E89" s="10"/>
      <c r="F89" s="10"/>
      <c r="H89"/>
      <c r="I89"/>
      <c r="J89"/>
      <c r="K89"/>
    </row>
    <row r="90" spans="1:11" s="2" customFormat="1" ht="15">
      <c r="A90" s="46"/>
      <c r="B90" s="31" t="s">
        <v>13</v>
      </c>
      <c r="C90" s="32"/>
      <c r="D90" s="33"/>
      <c r="E90" s="33"/>
      <c r="F90" s="34">
        <f>SUM(F86:F89)</f>
        <v>0</v>
      </c>
      <c r="H90"/>
      <c r="I90"/>
      <c r="J90"/>
      <c r="K90"/>
    </row>
    <row r="95" spans="1:11" s="2" customFormat="1" ht="12.75">
      <c r="A95" s="6"/>
      <c r="B95" s="4"/>
      <c r="C95" s="4"/>
      <c r="D95" s="5"/>
      <c r="E95" s="5"/>
      <c r="F95" s="5"/>
      <c r="H95"/>
      <c r="I95"/>
      <c r="J95"/>
      <c r="K95"/>
    </row>
    <row r="96" spans="1:11" s="2" customFormat="1" ht="12.75">
      <c r="A96" s="6"/>
      <c r="B96" s="4"/>
      <c r="C96" s="4"/>
      <c r="D96" s="5"/>
      <c r="E96" s="5"/>
      <c r="F96" s="5"/>
      <c r="H96"/>
      <c r="I96"/>
      <c r="J96"/>
      <c r="K96"/>
    </row>
    <row r="109" spans="1:11" s="4" customFormat="1" ht="12.75">
      <c r="A109" s="6"/>
      <c r="B109" s="8"/>
      <c r="D109" s="5"/>
      <c r="E109" s="5"/>
      <c r="F109" s="5"/>
      <c r="G109" s="2"/>
      <c r="H109"/>
      <c r="I109"/>
      <c r="J109"/>
      <c r="K109"/>
    </row>
  </sheetData>
  <sheetProtection/>
  <mergeCells count="10">
    <mergeCell ref="C9:E9"/>
    <mergeCell ref="C10:E10"/>
    <mergeCell ref="A1:F1"/>
    <mergeCell ref="A2:F2"/>
    <mergeCell ref="A3:F3"/>
    <mergeCell ref="A4:F4"/>
    <mergeCell ref="C5:E5"/>
    <mergeCell ref="C7:E7"/>
    <mergeCell ref="C6:E6"/>
    <mergeCell ref="C8:E8"/>
  </mergeCells>
  <printOptions gridLines="1"/>
  <pageMargins left="1.1023622047244095" right="0.1968503937007874" top="0.7086614173228347" bottom="0.4724409448818898" header="0" footer="0"/>
  <pageSetup horizontalDpi="600" verticalDpi="600" orientation="portrait" paperSize="9" scale="96" r:id="rId1"/>
  <headerFooter alignWithMargins="0">
    <oddHeader>&amp;L&amp;"Arial Narrow,Navadno"Ureditev dela LC 001 041 Potoče - Preserje - Branik&amp;C&amp;"Arial Narrow,Navadno"cesta</oddHeader>
    <oddFooter>&amp;C&amp;9stran &amp;P</oddFooter>
  </headerFooter>
  <rowBreaks count="1" manualBreakCount="1">
    <brk id="10" max="5" man="1"/>
  </rowBreaks>
</worksheet>
</file>

<file path=xl/worksheets/sheet3.xml><?xml version="1.0" encoding="utf-8"?>
<worksheet xmlns="http://schemas.openxmlformats.org/spreadsheetml/2006/main" xmlns:r="http://schemas.openxmlformats.org/officeDocument/2006/relationships">
  <dimension ref="A1:K129"/>
  <sheetViews>
    <sheetView tabSelected="1" view="pageBreakPreview" zoomScaleSheetLayoutView="100" workbookViewId="0" topLeftCell="A61">
      <selection activeCell="E67" sqref="E67"/>
    </sheetView>
  </sheetViews>
  <sheetFormatPr defaultColWidth="9.00390625" defaultRowHeight="12.75"/>
  <cols>
    <col min="1" max="1" width="6.75390625" style="6" customWidth="1"/>
    <col min="2" max="2" width="42.75390625" style="7" customWidth="1"/>
    <col min="3" max="3" width="8.125" style="4" customWidth="1"/>
    <col min="4" max="4" width="9.125" style="5" customWidth="1"/>
    <col min="5" max="5" width="9.375" style="5" customWidth="1"/>
    <col min="6" max="6" width="13.875" style="5" customWidth="1"/>
    <col min="7" max="7" width="14.75390625" style="2" customWidth="1"/>
    <col min="8" max="9" width="11.75390625" style="0" bestFit="1" customWidth="1"/>
  </cols>
  <sheetData>
    <row r="1" spans="1:6" ht="17.25" customHeight="1">
      <c r="A1" s="80" t="str">
        <f>rekapitulacija!A1:B1</f>
        <v>UREDITEV DELA LC 001 041 POTOČE - PRESERJE - BRANIK</v>
      </c>
      <c r="B1" s="80"/>
      <c r="C1" s="80"/>
      <c r="D1" s="80"/>
      <c r="E1" s="80"/>
      <c r="F1" s="80"/>
    </row>
    <row r="2" spans="1:6" ht="17.25" customHeight="1">
      <c r="A2" s="81" t="s">
        <v>34</v>
      </c>
      <c r="B2" s="81"/>
      <c r="C2" s="81"/>
      <c r="D2" s="81"/>
      <c r="E2" s="81"/>
      <c r="F2" s="81"/>
    </row>
    <row r="3" spans="1:6" ht="17.25" customHeight="1">
      <c r="A3" s="81" t="s">
        <v>15</v>
      </c>
      <c r="B3" s="81"/>
      <c r="C3" s="81"/>
      <c r="D3" s="81"/>
      <c r="E3" s="81"/>
      <c r="F3" s="81"/>
    </row>
    <row r="4" spans="1:6" ht="13.5" thickBot="1">
      <c r="A4" s="82"/>
      <c r="B4" s="82"/>
      <c r="C4" s="82"/>
      <c r="D4" s="82"/>
      <c r="E4" s="82"/>
      <c r="F4" s="82"/>
    </row>
    <row r="5" spans="1:6" ht="15.75">
      <c r="A5" s="53" t="s">
        <v>0</v>
      </c>
      <c r="B5" s="54" t="s">
        <v>1</v>
      </c>
      <c r="C5" s="83"/>
      <c r="D5" s="83"/>
      <c r="E5" s="83"/>
      <c r="F5" s="55">
        <f>+F18</f>
        <v>0</v>
      </c>
    </row>
    <row r="6" spans="1:11" s="2" customFormat="1" ht="15.75">
      <c r="A6" s="62" t="s">
        <v>2</v>
      </c>
      <c r="B6" s="23" t="s">
        <v>3</v>
      </c>
      <c r="C6" s="84"/>
      <c r="D6" s="84"/>
      <c r="E6" s="84"/>
      <c r="F6" s="24">
        <f>+F30</f>
        <v>0</v>
      </c>
      <c r="H6"/>
      <c r="I6"/>
      <c r="J6"/>
      <c r="K6"/>
    </row>
    <row r="7" spans="1:11" s="2" customFormat="1" ht="15.75">
      <c r="A7" s="63" t="s">
        <v>4</v>
      </c>
      <c r="B7" s="23" t="s">
        <v>66</v>
      </c>
      <c r="C7" s="84"/>
      <c r="D7" s="84"/>
      <c r="E7" s="84"/>
      <c r="F7" s="24">
        <f>+F50</f>
        <v>0</v>
      </c>
      <c r="H7"/>
      <c r="I7"/>
      <c r="J7"/>
      <c r="K7"/>
    </row>
    <row r="8" spans="1:11" s="2" customFormat="1" ht="31.5">
      <c r="A8" s="71" t="s">
        <v>5</v>
      </c>
      <c r="B8" s="72" t="s">
        <v>74</v>
      </c>
      <c r="C8" s="86"/>
      <c r="D8" s="86"/>
      <c r="E8" s="86"/>
      <c r="F8" s="52">
        <f>F78</f>
        <v>0</v>
      </c>
      <c r="H8"/>
      <c r="I8"/>
      <c r="J8"/>
      <c r="K8"/>
    </row>
    <row r="9" spans="1:11" s="2" customFormat="1" ht="15.75">
      <c r="A9" s="73" t="s">
        <v>14</v>
      </c>
      <c r="B9" s="23" t="s">
        <v>42</v>
      </c>
      <c r="C9" s="84"/>
      <c r="D9" s="84"/>
      <c r="E9" s="84"/>
      <c r="F9" s="24">
        <f>F100</f>
        <v>0</v>
      </c>
      <c r="H9"/>
      <c r="I9"/>
      <c r="J9"/>
      <c r="K9"/>
    </row>
    <row r="10" spans="1:11" s="2" customFormat="1" ht="16.5" thickBot="1">
      <c r="A10" s="62" t="s">
        <v>5</v>
      </c>
      <c r="B10" s="25" t="s">
        <v>6</v>
      </c>
      <c r="C10" s="78"/>
      <c r="D10" s="78"/>
      <c r="E10" s="78"/>
      <c r="F10" s="26">
        <f>+F110</f>
        <v>0</v>
      </c>
      <c r="H10"/>
      <c r="I10"/>
      <c r="J10"/>
      <c r="K10"/>
    </row>
    <row r="11" spans="1:11" s="2" customFormat="1" ht="17.25" thickBot="1" thickTop="1">
      <c r="A11" s="27"/>
      <c r="B11" s="28" t="s">
        <v>16</v>
      </c>
      <c r="C11" s="79"/>
      <c r="D11" s="79"/>
      <c r="E11" s="79"/>
      <c r="F11" s="29">
        <f>SUM(F5:F10)</f>
        <v>0</v>
      </c>
      <c r="H11"/>
      <c r="I11"/>
      <c r="J11"/>
      <c r="K11"/>
    </row>
    <row r="12" spans="1:11" s="2" customFormat="1" ht="14.25">
      <c r="A12" s="44" t="s">
        <v>0</v>
      </c>
      <c r="B12" s="30" t="s">
        <v>7</v>
      </c>
      <c r="C12" s="12"/>
      <c r="D12" s="13"/>
      <c r="E12" s="13"/>
      <c r="F12" s="13"/>
      <c r="H12"/>
      <c r="I12"/>
      <c r="J12"/>
      <c r="K12"/>
    </row>
    <row r="13" spans="1:11" s="2" customFormat="1" ht="15">
      <c r="A13" s="45"/>
      <c r="B13" s="14"/>
      <c r="C13" s="12"/>
      <c r="D13" s="13"/>
      <c r="E13" s="13"/>
      <c r="F13" s="13"/>
      <c r="H13"/>
      <c r="I13"/>
      <c r="J13"/>
      <c r="K13"/>
    </row>
    <row r="14" spans="1:11" s="2" customFormat="1" ht="30" customHeight="1">
      <c r="A14" s="45" t="s">
        <v>0</v>
      </c>
      <c r="B14" s="15" t="s">
        <v>47</v>
      </c>
      <c r="C14" s="3" t="s">
        <v>9</v>
      </c>
      <c r="D14" s="10">
        <v>32</v>
      </c>
      <c r="E14" s="10"/>
      <c r="F14" s="10">
        <f>+D14*E14</f>
        <v>0</v>
      </c>
      <c r="H14"/>
      <c r="I14"/>
      <c r="J14"/>
      <c r="K14"/>
    </row>
    <row r="15" spans="1:11" s="2" customFormat="1" ht="15">
      <c r="A15" s="45"/>
      <c r="B15" s="16"/>
      <c r="C15" s="12"/>
      <c r="D15" s="13"/>
      <c r="E15" s="13"/>
      <c r="F15" s="13"/>
      <c r="H15"/>
      <c r="I15"/>
      <c r="J15"/>
      <c r="K15"/>
    </row>
    <row r="16" spans="1:11" s="2" customFormat="1" ht="30">
      <c r="A16" s="45" t="s">
        <v>2</v>
      </c>
      <c r="B16" s="15" t="s">
        <v>48</v>
      </c>
      <c r="C16" s="3" t="s">
        <v>9</v>
      </c>
      <c r="D16" s="10">
        <v>8</v>
      </c>
      <c r="E16" s="10"/>
      <c r="F16" s="10">
        <f>+D16*E16</f>
        <v>0</v>
      </c>
      <c r="H16"/>
      <c r="I16"/>
      <c r="J16"/>
      <c r="K16"/>
    </row>
    <row r="17" spans="1:6" ht="15">
      <c r="A17" s="45"/>
      <c r="B17" s="15"/>
      <c r="C17" s="3"/>
      <c r="D17" s="10"/>
      <c r="E17" s="10"/>
      <c r="F17" s="10"/>
    </row>
    <row r="18" spans="1:6" ht="15">
      <c r="A18" s="45"/>
      <c r="B18" s="31" t="s">
        <v>11</v>
      </c>
      <c r="C18" s="32"/>
      <c r="D18" s="33"/>
      <c r="E18" s="33"/>
      <c r="F18" s="34">
        <f>SUM(F14:F17)</f>
        <v>0</v>
      </c>
    </row>
    <row r="19" spans="1:6" ht="15">
      <c r="A19" s="45"/>
      <c r="B19" s="47"/>
      <c r="C19" s="48"/>
      <c r="D19" s="49"/>
      <c r="E19" s="49"/>
      <c r="F19" s="50"/>
    </row>
    <row r="20" spans="1:6" ht="14.25">
      <c r="A20" s="57" t="s">
        <v>2</v>
      </c>
      <c r="B20" s="30" t="s">
        <v>10</v>
      </c>
      <c r="C20" s="12"/>
      <c r="D20" s="13"/>
      <c r="E20" s="13"/>
      <c r="F20" s="13"/>
    </row>
    <row r="21" spans="1:9" ht="14.25">
      <c r="A21" s="44"/>
      <c r="B21" s="30"/>
      <c r="C21" s="12"/>
      <c r="D21" s="13"/>
      <c r="E21" s="13"/>
      <c r="F21" s="13"/>
      <c r="H21" s="60"/>
      <c r="I21" s="61"/>
    </row>
    <row r="22" spans="1:9" ht="30">
      <c r="A22" s="59" t="s">
        <v>0</v>
      </c>
      <c r="B22" s="15" t="s">
        <v>29</v>
      </c>
      <c r="C22" s="3" t="s">
        <v>22</v>
      </c>
      <c r="D22" s="10">
        <v>132</v>
      </c>
      <c r="E22" s="10"/>
      <c r="F22" s="10">
        <f>E22*D22</f>
        <v>0</v>
      </c>
      <c r="H22" s="2">
        <f>(10*0.2*20.5)+(9*0.2*13.5)+(9.5*0.2*16.5)+(9*0.2*19.5)</f>
        <v>131.75</v>
      </c>
      <c r="I22" s="2"/>
    </row>
    <row r="23" spans="1:9" ht="15">
      <c r="A23" s="45"/>
      <c r="B23" s="14"/>
      <c r="C23" s="12"/>
      <c r="D23" s="13"/>
      <c r="E23" s="13"/>
      <c r="F23" s="13"/>
      <c r="I23" s="2"/>
    </row>
    <row r="24" spans="1:9" ht="60" customHeight="1">
      <c r="A24" s="59" t="s">
        <v>2</v>
      </c>
      <c r="B24" s="15" t="s">
        <v>63</v>
      </c>
      <c r="C24" s="3" t="s">
        <v>22</v>
      </c>
      <c r="D24" s="10">
        <v>335</v>
      </c>
      <c r="E24" s="10"/>
      <c r="F24" s="10">
        <f>E24*D24</f>
        <v>0</v>
      </c>
      <c r="H24" s="2">
        <f>(9*0.7*19.5)+(8*0.6*13.5)+(8*0.4*16.5)+(6*0.5*18.5)+(1*1*8*2)+(1.5*0.3*8*6)</f>
        <v>333.55</v>
      </c>
      <c r="I24" s="2"/>
    </row>
    <row r="25" spans="1:9" ht="15">
      <c r="A25" s="59"/>
      <c r="B25" s="15"/>
      <c r="C25" s="3"/>
      <c r="D25" s="10"/>
      <c r="E25" s="10"/>
      <c r="F25" s="10"/>
      <c r="H25" s="2"/>
      <c r="I25" s="2"/>
    </row>
    <row r="26" spans="1:9" ht="30" customHeight="1">
      <c r="A26" s="59" t="s">
        <v>4</v>
      </c>
      <c r="B26" s="15" t="s">
        <v>64</v>
      </c>
      <c r="C26" s="3" t="s">
        <v>23</v>
      </c>
      <c r="D26" s="10">
        <v>540</v>
      </c>
      <c r="E26" s="10"/>
      <c r="F26" s="10">
        <f>E26*D26</f>
        <v>0</v>
      </c>
      <c r="H26" s="2">
        <f>(1.5*8*8)+(9*7*7)</f>
        <v>537</v>
      </c>
      <c r="I26" s="2"/>
    </row>
    <row r="27" spans="1:9" ht="15">
      <c r="A27" s="59"/>
      <c r="B27" s="15"/>
      <c r="C27" s="3"/>
      <c r="D27" s="10"/>
      <c r="E27" s="10"/>
      <c r="F27" s="10"/>
      <c r="H27" s="2"/>
      <c r="I27" s="2"/>
    </row>
    <row r="28" spans="1:9" ht="45">
      <c r="A28" s="59" t="s">
        <v>5</v>
      </c>
      <c r="B28" s="15" t="s">
        <v>65</v>
      </c>
      <c r="C28" s="3" t="s">
        <v>22</v>
      </c>
      <c r="D28" s="10">
        <v>99</v>
      </c>
      <c r="E28" s="10"/>
      <c r="F28" s="10">
        <f>E28*D28</f>
        <v>0</v>
      </c>
      <c r="H28" s="2">
        <f>(1.2*8*0.2*8)+(9*6.5*0.2*7)</f>
        <v>97.26</v>
      </c>
      <c r="I28" s="2"/>
    </row>
    <row r="29" spans="1:9" ht="15">
      <c r="A29" s="45"/>
      <c r="B29" s="15"/>
      <c r="C29" s="3"/>
      <c r="D29" s="10"/>
      <c r="E29" s="10"/>
      <c r="F29" s="10"/>
      <c r="I29" s="2"/>
    </row>
    <row r="30" spans="1:6" ht="15">
      <c r="A30" s="45"/>
      <c r="B30" s="31" t="s">
        <v>12</v>
      </c>
      <c r="C30" s="32"/>
      <c r="D30" s="33"/>
      <c r="E30" s="33"/>
      <c r="F30" s="34">
        <f>SUM(F22:F29)</f>
        <v>0</v>
      </c>
    </row>
    <row r="31" spans="1:6" ht="15">
      <c r="A31" s="45"/>
      <c r="B31" s="14"/>
      <c r="C31" s="12"/>
      <c r="D31" s="13"/>
      <c r="E31" s="13"/>
      <c r="F31" s="13"/>
    </row>
    <row r="32" spans="1:6" ht="15" customHeight="1">
      <c r="A32" s="57" t="s">
        <v>4</v>
      </c>
      <c r="B32" s="30" t="s">
        <v>66</v>
      </c>
      <c r="C32" s="12"/>
      <c r="D32" s="13"/>
      <c r="E32" s="13"/>
      <c r="F32" s="13"/>
    </row>
    <row r="33" spans="1:6" ht="14.25">
      <c r="A33" s="44"/>
      <c r="B33" s="30"/>
      <c r="C33" s="12"/>
      <c r="D33" s="13"/>
      <c r="E33" s="13"/>
      <c r="F33" s="13"/>
    </row>
    <row r="34" spans="1:8" ht="60">
      <c r="A34" s="59" t="s">
        <v>0</v>
      </c>
      <c r="B34" s="15" t="s">
        <v>67</v>
      </c>
      <c r="C34" s="3" t="s">
        <v>23</v>
      </c>
      <c r="D34" s="10">
        <v>39</v>
      </c>
      <c r="E34" s="10"/>
      <c r="F34" s="10">
        <f>E34*D34</f>
        <v>0</v>
      </c>
      <c r="H34" s="2">
        <f>16*0.3*8</f>
        <v>38.4</v>
      </c>
    </row>
    <row r="35" spans="1:6" ht="15">
      <c r="A35" s="59"/>
      <c r="B35" s="9"/>
      <c r="C35" s="3"/>
      <c r="D35" s="10"/>
      <c r="E35" s="10"/>
      <c r="F35" s="10"/>
    </row>
    <row r="36" spans="1:6" ht="120">
      <c r="A36" s="59" t="s">
        <v>2</v>
      </c>
      <c r="B36" s="15" t="s">
        <v>68</v>
      </c>
      <c r="C36" s="3" t="s">
        <v>23</v>
      </c>
      <c r="D36" s="10">
        <v>76</v>
      </c>
      <c r="E36" s="10"/>
      <c r="F36" s="10">
        <f>E36*D36</f>
        <v>0</v>
      </c>
    </row>
    <row r="37" spans="1:6" ht="15">
      <c r="A37" s="59"/>
      <c r="B37" s="15"/>
      <c r="C37" s="3"/>
      <c r="D37" s="10"/>
      <c r="E37" s="10"/>
      <c r="F37" s="10"/>
    </row>
    <row r="38" spans="1:6" ht="90">
      <c r="A38" s="59" t="s">
        <v>4</v>
      </c>
      <c r="B38" s="15" t="s">
        <v>69</v>
      </c>
      <c r="C38" s="3" t="s">
        <v>23</v>
      </c>
      <c r="D38" s="10">
        <v>98</v>
      </c>
      <c r="E38" s="10"/>
      <c r="F38" s="10">
        <f>E38*D38</f>
        <v>0</v>
      </c>
    </row>
    <row r="39" spans="1:6" ht="15">
      <c r="A39" s="59"/>
      <c r="B39" s="15"/>
      <c r="C39" s="3"/>
      <c r="D39" s="10"/>
      <c r="E39" s="10"/>
      <c r="F39" s="10"/>
    </row>
    <row r="40" spans="1:6" ht="18">
      <c r="A40" s="59" t="s">
        <v>5</v>
      </c>
      <c r="B40" s="15" t="s">
        <v>70</v>
      </c>
      <c r="C40" s="3" t="s">
        <v>23</v>
      </c>
      <c r="D40" s="10">
        <v>4</v>
      </c>
      <c r="E40" s="10"/>
      <c r="F40" s="10">
        <f>E40*D40</f>
        <v>0</v>
      </c>
    </row>
    <row r="41" spans="1:6" ht="15">
      <c r="A41" s="59"/>
      <c r="B41" s="15"/>
      <c r="C41" s="3"/>
      <c r="D41" s="10"/>
      <c r="E41" s="10"/>
      <c r="F41" s="10"/>
    </row>
    <row r="42" spans="1:6" ht="45">
      <c r="A42" s="59" t="s">
        <v>14</v>
      </c>
      <c r="B42" s="15" t="s">
        <v>71</v>
      </c>
      <c r="C42" s="3" t="s">
        <v>23</v>
      </c>
      <c r="D42" s="10">
        <v>3.3</v>
      </c>
      <c r="E42" s="10"/>
      <c r="F42" s="10">
        <f>E42*D42</f>
        <v>0</v>
      </c>
    </row>
    <row r="43" spans="1:6" ht="15">
      <c r="A43" s="59"/>
      <c r="B43" s="15"/>
      <c r="C43" s="3"/>
      <c r="D43" s="10"/>
      <c r="E43" s="10"/>
      <c r="F43" s="10"/>
    </row>
    <row r="44" spans="1:6" ht="90">
      <c r="A44" s="59" t="s">
        <v>25</v>
      </c>
      <c r="B44" s="67" t="s">
        <v>72</v>
      </c>
      <c r="C44" s="3" t="s">
        <v>23</v>
      </c>
      <c r="D44" s="10">
        <v>215</v>
      </c>
      <c r="E44" s="10"/>
      <c r="F44" s="10">
        <f>E44*D44</f>
        <v>0</v>
      </c>
    </row>
    <row r="45" spans="1:6" ht="15">
      <c r="A45" s="59"/>
      <c r="B45" s="15"/>
      <c r="C45" s="3"/>
      <c r="D45" s="10"/>
      <c r="E45" s="10"/>
      <c r="F45" s="10"/>
    </row>
    <row r="46" spans="1:6" ht="30">
      <c r="A46" s="59" t="s">
        <v>26</v>
      </c>
      <c r="B46" s="67" t="s">
        <v>111</v>
      </c>
      <c r="C46" s="3" t="s">
        <v>8</v>
      </c>
      <c r="D46" s="10">
        <v>303</v>
      </c>
      <c r="E46" s="10"/>
      <c r="F46" s="10">
        <f>E46*D46</f>
        <v>0</v>
      </c>
    </row>
    <row r="47" spans="1:6" ht="15">
      <c r="A47" s="59"/>
      <c r="B47" s="67"/>
      <c r="C47" s="3"/>
      <c r="D47" s="10"/>
      <c r="E47" s="10"/>
      <c r="F47" s="10"/>
    </row>
    <row r="48" spans="1:6" ht="30">
      <c r="A48" s="59" t="s">
        <v>27</v>
      </c>
      <c r="B48" s="67" t="s">
        <v>112</v>
      </c>
      <c r="C48" s="3" t="s">
        <v>8</v>
      </c>
      <c r="D48" s="10">
        <v>136</v>
      </c>
      <c r="E48" s="10"/>
      <c r="F48" s="10">
        <f>E48*D48</f>
        <v>0</v>
      </c>
    </row>
    <row r="49" spans="1:6" ht="15">
      <c r="A49" s="45"/>
      <c r="B49" s="43"/>
      <c r="C49" s="3"/>
      <c r="D49" s="10"/>
      <c r="E49" s="10"/>
      <c r="F49" s="10"/>
    </row>
    <row r="50" spans="1:6" ht="15">
      <c r="A50" s="45"/>
      <c r="B50" s="31" t="s">
        <v>73</v>
      </c>
      <c r="C50" s="32"/>
      <c r="D50" s="33"/>
      <c r="E50" s="33"/>
      <c r="F50" s="34">
        <f>SUM(F34:F49)</f>
        <v>0</v>
      </c>
    </row>
    <row r="51" spans="1:6" ht="15">
      <c r="A51" s="45"/>
      <c r="B51" s="47"/>
      <c r="C51" s="48"/>
      <c r="D51" s="49"/>
      <c r="E51" s="49"/>
      <c r="F51" s="50"/>
    </row>
    <row r="52" spans="1:6" ht="29.25">
      <c r="A52" s="57" t="s">
        <v>5</v>
      </c>
      <c r="B52" s="30" t="s">
        <v>74</v>
      </c>
      <c r="C52" s="48"/>
      <c r="D52" s="49"/>
      <c r="E52" s="49"/>
      <c r="F52" s="50"/>
    </row>
    <row r="53" spans="1:6" ht="15">
      <c r="A53" s="45"/>
      <c r="B53" s="47"/>
      <c r="C53" s="48"/>
      <c r="D53" s="49"/>
      <c r="E53" s="49"/>
      <c r="F53" s="50"/>
    </row>
    <row r="54" spans="1:6" ht="60">
      <c r="A54" s="59" t="s">
        <v>0</v>
      </c>
      <c r="B54" s="67" t="s">
        <v>102</v>
      </c>
      <c r="C54" s="3" t="s">
        <v>22</v>
      </c>
      <c r="D54" s="10">
        <v>53</v>
      </c>
      <c r="E54" s="10"/>
      <c r="F54" s="10">
        <f>E54*D54</f>
        <v>0</v>
      </c>
    </row>
    <row r="55" spans="1:6" ht="15">
      <c r="A55" s="45"/>
      <c r="B55" s="47"/>
      <c r="C55" s="48"/>
      <c r="D55" s="49"/>
      <c r="E55" s="49"/>
      <c r="F55" s="50"/>
    </row>
    <row r="56" spans="1:6" ht="45">
      <c r="A56" s="59" t="s">
        <v>2</v>
      </c>
      <c r="B56" s="67" t="s">
        <v>75</v>
      </c>
      <c r="C56" s="3" t="s">
        <v>22</v>
      </c>
      <c r="D56" s="10">
        <v>19</v>
      </c>
      <c r="E56" s="10"/>
      <c r="F56" s="10">
        <f>E56*D56</f>
        <v>0</v>
      </c>
    </row>
    <row r="57" spans="1:6" ht="15">
      <c r="A57" s="45"/>
      <c r="B57" s="47"/>
      <c r="C57" s="48"/>
      <c r="D57" s="49"/>
      <c r="E57" s="49"/>
      <c r="F57" s="50"/>
    </row>
    <row r="58" spans="1:6" ht="60">
      <c r="A58" s="59" t="s">
        <v>4</v>
      </c>
      <c r="B58" s="67" t="s">
        <v>76</v>
      </c>
      <c r="C58" s="3" t="s">
        <v>22</v>
      </c>
      <c r="D58" s="49">
        <v>18</v>
      </c>
      <c r="E58" s="49"/>
      <c r="F58" s="10">
        <f>E58*D58</f>
        <v>0</v>
      </c>
    </row>
    <row r="59" spans="1:6" ht="15">
      <c r="A59" s="45"/>
      <c r="B59" s="47"/>
      <c r="C59" s="48"/>
      <c r="D59" s="49"/>
      <c r="E59" s="49"/>
      <c r="F59" s="50"/>
    </row>
    <row r="60" spans="1:6" ht="45" customHeight="1">
      <c r="A60" s="59" t="s">
        <v>5</v>
      </c>
      <c r="B60" s="67" t="s">
        <v>77</v>
      </c>
      <c r="C60" s="3" t="s">
        <v>22</v>
      </c>
      <c r="D60" s="49">
        <v>125</v>
      </c>
      <c r="E60" s="49"/>
      <c r="F60" s="10">
        <f>E60*D60</f>
        <v>0</v>
      </c>
    </row>
    <row r="61" spans="1:6" ht="14.25" customHeight="1">
      <c r="A61" s="59"/>
      <c r="B61" s="67"/>
      <c r="C61" s="3"/>
      <c r="D61" s="49"/>
      <c r="E61" s="49"/>
      <c r="F61" s="10"/>
    </row>
    <row r="62" spans="1:6" ht="45" customHeight="1">
      <c r="A62" s="59" t="s">
        <v>14</v>
      </c>
      <c r="B62" s="67" t="s">
        <v>78</v>
      </c>
      <c r="C62" s="3" t="s">
        <v>22</v>
      </c>
      <c r="D62" s="49">
        <v>5</v>
      </c>
      <c r="E62" s="49"/>
      <c r="F62" s="10">
        <f>E62*D62</f>
        <v>0</v>
      </c>
    </row>
    <row r="63" spans="1:6" ht="15">
      <c r="A63" s="45"/>
      <c r="B63" s="47"/>
      <c r="C63" s="48"/>
      <c r="D63" s="49"/>
      <c r="E63" s="49"/>
      <c r="F63" s="50"/>
    </row>
    <row r="64" spans="1:6" ht="63">
      <c r="A64" s="59" t="s">
        <v>25</v>
      </c>
      <c r="B64" s="67" t="s">
        <v>109</v>
      </c>
      <c r="C64" s="3" t="s">
        <v>22</v>
      </c>
      <c r="D64" s="49">
        <v>41</v>
      </c>
      <c r="E64" s="49"/>
      <c r="F64" s="10">
        <f>E64*D64</f>
        <v>0</v>
      </c>
    </row>
    <row r="65" spans="1:6" ht="15">
      <c r="A65" s="59"/>
      <c r="B65" s="67"/>
      <c r="C65" s="3"/>
      <c r="D65" s="49"/>
      <c r="E65" s="49"/>
      <c r="F65" s="10"/>
    </row>
    <row r="66" spans="1:6" ht="30">
      <c r="A66" s="59" t="s">
        <v>26</v>
      </c>
      <c r="B66" s="67" t="s">
        <v>106</v>
      </c>
      <c r="C66" s="3" t="s">
        <v>107</v>
      </c>
      <c r="D66" s="87">
        <v>146</v>
      </c>
      <c r="E66" s="49"/>
      <c r="F66" s="10">
        <f>E66*D66</f>
        <v>0</v>
      </c>
    </row>
    <row r="67" spans="1:6" ht="15">
      <c r="A67" s="59"/>
      <c r="B67" s="47"/>
      <c r="C67" s="48"/>
      <c r="D67" s="49"/>
      <c r="E67" s="49"/>
      <c r="F67" s="50"/>
    </row>
    <row r="68" spans="1:8" ht="30">
      <c r="A68" s="59" t="s">
        <v>27</v>
      </c>
      <c r="B68" s="67" t="s">
        <v>79</v>
      </c>
      <c r="C68" s="3" t="s">
        <v>80</v>
      </c>
      <c r="D68" s="49">
        <v>442</v>
      </c>
      <c r="E68" s="49"/>
      <c r="F68" s="10">
        <f>E68*D68</f>
        <v>0</v>
      </c>
      <c r="H68" s="2">
        <f>6.5*68</f>
        <v>442</v>
      </c>
    </row>
    <row r="69" spans="1:8" ht="15">
      <c r="A69" s="59"/>
      <c r="B69" s="67"/>
      <c r="C69" s="3"/>
      <c r="D69" s="49"/>
      <c r="E69" s="49"/>
      <c r="F69" s="10"/>
      <c r="H69" s="2"/>
    </row>
    <row r="70" spans="1:8" ht="15">
      <c r="A70" s="59" t="s">
        <v>84</v>
      </c>
      <c r="B70" s="67" t="s">
        <v>81</v>
      </c>
      <c r="C70" s="3" t="s">
        <v>83</v>
      </c>
      <c r="D70" s="49">
        <v>5950</v>
      </c>
      <c r="E70" s="49"/>
      <c r="F70" s="10">
        <f>E70*D70</f>
        <v>0</v>
      </c>
      <c r="H70" s="2"/>
    </row>
    <row r="71" spans="1:8" ht="16.5">
      <c r="A71" s="59"/>
      <c r="B71" s="70"/>
      <c r="C71" s="3"/>
      <c r="D71" s="49"/>
      <c r="E71" s="49"/>
      <c r="F71" s="10"/>
      <c r="H71" s="2"/>
    </row>
    <row r="72" spans="1:8" ht="17.25" customHeight="1">
      <c r="A72" s="59" t="s">
        <v>87</v>
      </c>
      <c r="B72" s="67" t="s">
        <v>82</v>
      </c>
      <c r="C72" s="3" t="s">
        <v>83</v>
      </c>
      <c r="D72" s="49">
        <v>1650</v>
      </c>
      <c r="E72" s="49"/>
      <c r="F72" s="10">
        <f>E72*D72</f>
        <v>0</v>
      </c>
      <c r="H72" s="2"/>
    </row>
    <row r="73" spans="1:8" ht="15">
      <c r="A73" s="59"/>
      <c r="B73" s="67"/>
      <c r="C73" s="3"/>
      <c r="D73" s="49"/>
      <c r="E73" s="49"/>
      <c r="F73" s="10"/>
      <c r="H73" s="2"/>
    </row>
    <row r="74" spans="1:6" ht="15">
      <c r="A74" s="59" t="s">
        <v>94</v>
      </c>
      <c r="B74" s="67" t="s">
        <v>85</v>
      </c>
      <c r="C74" s="3" t="s">
        <v>83</v>
      </c>
      <c r="D74" s="49">
        <v>4700</v>
      </c>
      <c r="E74" s="49"/>
      <c r="F74" s="10">
        <f>E74*D74</f>
        <v>0</v>
      </c>
    </row>
    <row r="75" spans="1:6" ht="15">
      <c r="A75" s="59"/>
      <c r="B75" s="67"/>
      <c r="C75" s="3"/>
      <c r="D75" s="49"/>
      <c r="E75" s="49"/>
      <c r="F75" s="10"/>
    </row>
    <row r="76" spans="1:6" ht="45">
      <c r="A76" s="59" t="s">
        <v>110</v>
      </c>
      <c r="B76" s="67" t="s">
        <v>95</v>
      </c>
      <c r="C76" s="3" t="s">
        <v>96</v>
      </c>
      <c r="D76" s="49">
        <v>105</v>
      </c>
      <c r="E76" s="49"/>
      <c r="F76" s="10">
        <f>E76*D76</f>
        <v>0</v>
      </c>
    </row>
    <row r="77" spans="1:6" ht="15">
      <c r="A77" s="45"/>
      <c r="B77" s="67"/>
      <c r="C77" s="3"/>
      <c r="D77" s="49"/>
      <c r="E77" s="49"/>
      <c r="F77" s="10"/>
    </row>
    <row r="78" spans="1:6" ht="29.25">
      <c r="A78" s="45"/>
      <c r="B78" s="31" t="s">
        <v>86</v>
      </c>
      <c r="C78" s="32"/>
      <c r="D78" s="33"/>
      <c r="E78" s="33"/>
      <c r="F78" s="34">
        <f>SUM(F54:F77)</f>
        <v>0</v>
      </c>
    </row>
    <row r="79" spans="1:6" ht="15">
      <c r="A79" s="45"/>
      <c r="B79" s="47"/>
      <c r="C79" s="48"/>
      <c r="D79" s="49"/>
      <c r="E79" s="49"/>
      <c r="F79" s="50"/>
    </row>
    <row r="80" spans="1:6" ht="15">
      <c r="A80" s="57" t="s">
        <v>14</v>
      </c>
      <c r="B80" s="30" t="s">
        <v>42</v>
      </c>
      <c r="C80" s="48"/>
      <c r="D80" s="49"/>
      <c r="E80" s="49"/>
      <c r="F80" s="50"/>
    </row>
    <row r="81" spans="1:6" ht="15">
      <c r="A81" s="45"/>
      <c r="B81" s="47"/>
      <c r="C81" s="48"/>
      <c r="D81" s="49"/>
      <c r="E81" s="49"/>
      <c r="F81" s="50"/>
    </row>
    <row r="82" spans="1:6" ht="60">
      <c r="A82" s="59" t="s">
        <v>0</v>
      </c>
      <c r="B82" s="67" t="s">
        <v>88</v>
      </c>
      <c r="C82" s="74" t="s">
        <v>89</v>
      </c>
      <c r="D82" s="49">
        <v>442</v>
      </c>
      <c r="E82" s="49"/>
      <c r="F82" s="10">
        <f>E82*D82</f>
        <v>0</v>
      </c>
    </row>
    <row r="83" spans="1:6" ht="16.5">
      <c r="A83" s="59"/>
      <c r="B83" s="67"/>
      <c r="C83" s="74"/>
      <c r="D83" s="49"/>
      <c r="E83" s="49"/>
      <c r="F83" s="10"/>
    </row>
    <row r="84" spans="1:6" ht="75">
      <c r="A84" s="59" t="s">
        <v>2</v>
      </c>
      <c r="B84" s="67" t="s">
        <v>90</v>
      </c>
      <c r="C84" s="74" t="s">
        <v>8</v>
      </c>
      <c r="D84" s="49">
        <v>12</v>
      </c>
      <c r="E84" s="49"/>
      <c r="F84" s="10">
        <f>E84*D84</f>
        <v>0</v>
      </c>
    </row>
    <row r="85" spans="1:6" ht="16.5">
      <c r="A85" s="59"/>
      <c r="B85" s="67"/>
      <c r="C85" s="74"/>
      <c r="D85" s="49"/>
      <c r="E85" s="49"/>
      <c r="F85" s="10"/>
    </row>
    <row r="86" spans="1:6" ht="45">
      <c r="A86" s="59" t="s">
        <v>4</v>
      </c>
      <c r="B86" s="67" t="s">
        <v>91</v>
      </c>
      <c r="C86" s="74" t="s">
        <v>8</v>
      </c>
      <c r="D86" s="49">
        <v>12</v>
      </c>
      <c r="E86" s="49"/>
      <c r="F86" s="10">
        <f>E86*D86</f>
        <v>0</v>
      </c>
    </row>
    <row r="87" spans="1:6" ht="16.5">
      <c r="A87" s="59"/>
      <c r="B87" s="75"/>
      <c r="C87" s="74"/>
      <c r="D87" s="49"/>
      <c r="E87" s="49"/>
      <c r="F87" s="10"/>
    </row>
    <row r="88" spans="1:6" ht="60">
      <c r="A88" s="59" t="s">
        <v>5</v>
      </c>
      <c r="B88" s="67" t="s">
        <v>113</v>
      </c>
      <c r="C88" s="74" t="s">
        <v>8</v>
      </c>
      <c r="D88" s="49">
        <v>136</v>
      </c>
      <c r="E88" s="49"/>
      <c r="F88" s="10">
        <f>E88*D88</f>
        <v>0</v>
      </c>
    </row>
    <row r="89" spans="1:6" ht="16.5">
      <c r="A89" s="59"/>
      <c r="B89" s="75"/>
      <c r="C89" s="74"/>
      <c r="D89" s="49"/>
      <c r="E89" s="49"/>
      <c r="F89" s="10"/>
    </row>
    <row r="90" spans="1:6" ht="30">
      <c r="A90" s="59" t="s">
        <v>14</v>
      </c>
      <c r="B90" s="67" t="s">
        <v>92</v>
      </c>
      <c r="C90" s="74" t="s">
        <v>89</v>
      </c>
      <c r="D90" s="49">
        <v>380</v>
      </c>
      <c r="E90" s="49"/>
      <c r="F90" s="10">
        <f>E90*D90</f>
        <v>0</v>
      </c>
    </row>
    <row r="91" spans="1:6" ht="16.5">
      <c r="A91" s="59"/>
      <c r="B91" s="67"/>
      <c r="C91" s="74"/>
      <c r="D91" s="49"/>
      <c r="E91" s="49"/>
      <c r="F91" s="10"/>
    </row>
    <row r="92" spans="1:6" ht="45">
      <c r="A92" s="59" t="s">
        <v>25</v>
      </c>
      <c r="B92" s="67" t="s">
        <v>93</v>
      </c>
      <c r="C92" s="74" t="s">
        <v>89</v>
      </c>
      <c r="D92" s="49">
        <v>380</v>
      </c>
      <c r="E92" s="49"/>
      <c r="F92" s="10">
        <f>E92*D92</f>
        <v>0</v>
      </c>
    </row>
    <row r="93" spans="1:6" ht="16.5">
      <c r="A93" s="59"/>
      <c r="B93" s="67"/>
      <c r="C93" s="74"/>
      <c r="D93" s="49"/>
      <c r="E93" s="49"/>
      <c r="F93" s="10"/>
    </row>
    <row r="94" spans="1:6" ht="90">
      <c r="A94" s="59" t="s">
        <v>26</v>
      </c>
      <c r="B94" s="67" t="s">
        <v>97</v>
      </c>
      <c r="C94" s="74" t="s">
        <v>8</v>
      </c>
      <c r="D94" s="49">
        <v>136</v>
      </c>
      <c r="E94" s="49"/>
      <c r="F94" s="10">
        <f>E94*D94</f>
        <v>0</v>
      </c>
    </row>
    <row r="95" spans="1:6" ht="16.5">
      <c r="A95" s="59"/>
      <c r="B95" s="67"/>
      <c r="C95" s="74"/>
      <c r="D95" s="49"/>
      <c r="E95" s="49"/>
      <c r="F95" s="10"/>
    </row>
    <row r="96" spans="1:6" ht="45">
      <c r="A96" s="59" t="s">
        <v>27</v>
      </c>
      <c r="B96" s="67" t="s">
        <v>98</v>
      </c>
      <c r="C96" s="74" t="s">
        <v>9</v>
      </c>
      <c r="D96" s="49">
        <v>34</v>
      </c>
      <c r="E96" s="49"/>
      <c r="F96" s="10">
        <f>E96*D96</f>
        <v>0</v>
      </c>
    </row>
    <row r="97" spans="1:6" ht="16.5">
      <c r="A97" s="59"/>
      <c r="B97" s="67"/>
      <c r="C97" s="74"/>
      <c r="D97" s="49"/>
      <c r="E97" s="49"/>
      <c r="F97" s="10"/>
    </row>
    <row r="98" spans="1:6" ht="75">
      <c r="A98" s="59" t="s">
        <v>84</v>
      </c>
      <c r="B98" s="67" t="s">
        <v>108</v>
      </c>
      <c r="C98" s="48" t="s">
        <v>8</v>
      </c>
      <c r="D98" s="49">
        <v>136</v>
      </c>
      <c r="E98" s="49"/>
      <c r="F98" s="10">
        <f>E98*D98</f>
        <v>0</v>
      </c>
    </row>
    <row r="99" spans="1:6" ht="15">
      <c r="A99" s="45"/>
      <c r="B99" s="47"/>
      <c r="C99" s="48"/>
      <c r="D99" s="49"/>
      <c r="E99" s="49"/>
      <c r="F99" s="50"/>
    </row>
    <row r="100" spans="1:6" ht="15">
      <c r="A100" s="45"/>
      <c r="B100" s="31" t="s">
        <v>13</v>
      </c>
      <c r="C100" s="32"/>
      <c r="D100" s="33"/>
      <c r="E100" s="33"/>
      <c r="F100" s="34">
        <f>SUM(F81:F99)</f>
        <v>0</v>
      </c>
    </row>
    <row r="101" spans="1:6" ht="15">
      <c r="A101" s="45"/>
      <c r="B101" s="11"/>
      <c r="C101" s="12"/>
      <c r="D101" s="13"/>
      <c r="E101" s="13"/>
      <c r="F101" s="21"/>
    </row>
    <row r="102" spans="1:11" ht="14.25">
      <c r="A102" s="57" t="s">
        <v>25</v>
      </c>
      <c r="B102" s="30" t="s">
        <v>6</v>
      </c>
      <c r="C102" s="12"/>
      <c r="D102" s="13"/>
      <c r="E102" s="13"/>
      <c r="F102" s="13"/>
      <c r="K102" s="1"/>
    </row>
    <row r="103" spans="1:11" ht="14.25">
      <c r="A103" s="44"/>
      <c r="B103" s="30"/>
      <c r="C103" s="12"/>
      <c r="D103" s="13"/>
      <c r="E103" s="13"/>
      <c r="F103" s="13"/>
      <c r="K103" s="1"/>
    </row>
    <row r="104" spans="1:11" ht="45">
      <c r="A104" s="59" t="s">
        <v>0</v>
      </c>
      <c r="B104" s="67" t="s">
        <v>99</v>
      </c>
      <c r="C104" s="74" t="s">
        <v>89</v>
      </c>
      <c r="D104" s="10">
        <v>136</v>
      </c>
      <c r="E104" s="13"/>
      <c r="F104" s="10">
        <f>+D104*E104</f>
        <v>0</v>
      </c>
      <c r="K104" s="1"/>
    </row>
    <row r="105" spans="1:11" ht="16.5">
      <c r="A105" s="59"/>
      <c r="B105" s="70"/>
      <c r="C105" s="74"/>
      <c r="D105" s="10"/>
      <c r="E105" s="13"/>
      <c r="F105" s="10"/>
      <c r="K105" s="1"/>
    </row>
    <row r="106" spans="1:11" ht="30">
      <c r="A106" s="59" t="s">
        <v>2</v>
      </c>
      <c r="B106" s="67" t="s">
        <v>100</v>
      </c>
      <c r="C106" s="74" t="s">
        <v>8</v>
      </c>
      <c r="D106" s="10">
        <v>68</v>
      </c>
      <c r="E106" s="13"/>
      <c r="F106" s="10">
        <f>+D106*E106</f>
        <v>0</v>
      </c>
      <c r="K106" s="1"/>
    </row>
    <row r="107" spans="1:11" ht="15">
      <c r="A107" s="45"/>
      <c r="B107" s="15"/>
      <c r="C107" s="3"/>
      <c r="D107" s="10"/>
      <c r="E107" s="10"/>
      <c r="F107" s="10"/>
      <c r="K107" s="1"/>
    </row>
    <row r="108" spans="1:11" s="2" customFormat="1" ht="15">
      <c r="A108" s="59" t="s">
        <v>4</v>
      </c>
      <c r="B108" s="67" t="s">
        <v>101</v>
      </c>
      <c r="C108" s="3" t="s">
        <v>17</v>
      </c>
      <c r="D108" s="10">
        <v>1</v>
      </c>
      <c r="E108" s="10"/>
      <c r="F108" s="10">
        <f>+D108*E108</f>
        <v>0</v>
      </c>
      <c r="H108"/>
      <c r="I108"/>
      <c r="J108"/>
      <c r="K108"/>
    </row>
    <row r="109" spans="1:11" s="2" customFormat="1" ht="15">
      <c r="A109" s="59"/>
      <c r="B109" s="15"/>
      <c r="C109" s="3"/>
      <c r="D109" s="10"/>
      <c r="E109" s="10"/>
      <c r="F109" s="10"/>
      <c r="H109"/>
      <c r="I109"/>
      <c r="J109"/>
      <c r="K109"/>
    </row>
    <row r="110" spans="1:11" s="2" customFormat="1" ht="15">
      <c r="A110" s="46"/>
      <c r="B110" s="31" t="s">
        <v>13</v>
      </c>
      <c r="C110" s="32"/>
      <c r="D110" s="33"/>
      <c r="E110" s="33"/>
      <c r="F110" s="34">
        <f>SUM(F104:F109)</f>
        <v>0</v>
      </c>
      <c r="H110"/>
      <c r="I110"/>
      <c r="J110"/>
      <c r="K110"/>
    </row>
    <row r="115" spans="1:11" s="2" customFormat="1" ht="12.75">
      <c r="A115" s="6"/>
      <c r="B115" s="4"/>
      <c r="C115" s="4"/>
      <c r="D115" s="5"/>
      <c r="E115" s="5"/>
      <c r="F115" s="5"/>
      <c r="H115"/>
      <c r="I115"/>
      <c r="J115"/>
      <c r="K115"/>
    </row>
    <row r="116" spans="1:11" s="2" customFormat="1" ht="12.75">
      <c r="A116" s="6"/>
      <c r="B116" s="4"/>
      <c r="C116" s="4"/>
      <c r="D116" s="5"/>
      <c r="E116" s="5"/>
      <c r="F116" s="5"/>
      <c r="H116"/>
      <c r="I116"/>
      <c r="J116"/>
      <c r="K116"/>
    </row>
    <row r="129" spans="1:11" s="4" customFormat="1" ht="12.75">
      <c r="A129" s="6"/>
      <c r="B129" s="8"/>
      <c r="D129" s="5"/>
      <c r="E129" s="5"/>
      <c r="F129" s="5"/>
      <c r="G129" s="2"/>
      <c r="H129"/>
      <c r="I129"/>
      <c r="J129"/>
      <c r="K129"/>
    </row>
  </sheetData>
  <sheetProtection/>
  <mergeCells count="11">
    <mergeCell ref="C9:E9"/>
    <mergeCell ref="C6:E6"/>
    <mergeCell ref="C7:E7"/>
    <mergeCell ref="C10:E10"/>
    <mergeCell ref="C11:E11"/>
    <mergeCell ref="A1:F1"/>
    <mergeCell ref="A2:F2"/>
    <mergeCell ref="A3:F3"/>
    <mergeCell ref="A4:F4"/>
    <mergeCell ref="C5:E5"/>
    <mergeCell ref="C8:E8"/>
  </mergeCells>
  <printOptions gridLines="1"/>
  <pageMargins left="1.1023622047244095" right="0.1968503937007874" top="0.7086614173228347" bottom="0.4724409448818898" header="0" footer="0"/>
  <pageSetup horizontalDpi="600" verticalDpi="600" orientation="portrait" paperSize="9" scale="96" r:id="rId1"/>
  <headerFooter alignWithMargins="0">
    <oddHeader>&amp;L&amp;"Arial Narrow,Navadno"Ureditev dela LC 001 041 Potoče - Preserje - Branik&amp;C&amp;"Arial Narrow,Navadno"inundacijski prepust</oddHeader>
    <oddFooter>&amp;C&amp;9stran &amp;P</oddFooter>
  </headerFooter>
  <rowBreaks count="1" manualBreakCount="1">
    <brk id="1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Detajl infrastruktura d.o.o.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Lavrencic Mitja</dc:creator>
  <cp:keywords/>
  <dc:description/>
  <cp:lastModifiedBy>Damjan Lavrenčič</cp:lastModifiedBy>
  <cp:lastPrinted>2018-08-06T08:03:53Z</cp:lastPrinted>
  <dcterms:created xsi:type="dcterms:W3CDTF">1999-05-10T09:48:04Z</dcterms:created>
  <dcterms:modified xsi:type="dcterms:W3CDTF">2019-12-13T09:55:07Z</dcterms:modified>
  <cp:category/>
  <cp:version/>
  <cp:contentType/>
  <cp:contentStatus/>
</cp:coreProperties>
</file>