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JAVNA NAROČILA\NAROČANJE, NAROČILA\VELIKA NAROČILA 4301\2020\4301-6-2020 Arheološko najdišče Castra - Celovita obnova stolpa 8 (sklop 1)\za objavo\"/>
    </mc:Choice>
  </mc:AlternateContent>
  <bookViews>
    <workbookView xWindow="0" yWindow="0" windowWidth="28800" windowHeight="11835" tabRatio="804" activeTab="2"/>
  </bookViews>
  <sheets>
    <sheet name="NASLOVNA STRAN" sheetId="1" r:id="rId1"/>
    <sheet name="UVOD" sheetId="2" r:id="rId2"/>
    <sheet name="REKAPITULACIJA" sheetId="3" r:id="rId3"/>
    <sheet name="GRADBENA DELA" sheetId="4" r:id="rId4"/>
    <sheet name="KLJUČAVNIČARSKA DELA" sheetId="5" r:id="rId5"/>
    <sheet name="KAMNOSEŠKA DELA" sheetId="6" r:id="rId6"/>
    <sheet name="RAZNA DELA" sheetId="7" r:id="rId7"/>
    <sheet name="Restavratorska dela" sheetId="8" r:id="rId8"/>
  </sheets>
  <definedNames>
    <definedName name="_xlnm.Print_Area" localSheetId="3">'GRADBENA DELA'!$A$1:$F$125</definedName>
    <definedName name="_xlnm.Print_Area" localSheetId="5">'KAMNOSEŠKA DELA'!$A$1:$F$30</definedName>
    <definedName name="_xlnm.Print_Area" localSheetId="4">'KLJUČAVNIČARSKA DELA'!$A$1:$F$55</definedName>
    <definedName name="_xlnm.Print_Area" localSheetId="0">'NASLOVNA STRAN'!$A$1:$G$32</definedName>
    <definedName name="_xlnm.Print_Area" localSheetId="6">'RAZNA DELA'!$A$1:$F$17</definedName>
    <definedName name="_xlnm.Print_Area" localSheetId="1">UVOD!$A$1:$I$37</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26" i="8" l="1"/>
  <c r="G25" i="8"/>
  <c r="G27" i="8" s="1"/>
  <c r="G32" i="8" s="1"/>
  <c r="G21" i="8"/>
  <c r="G20" i="8"/>
  <c r="G19" i="8"/>
  <c r="G18" i="8"/>
  <c r="G17" i="8"/>
  <c r="G16" i="8"/>
  <c r="G12" i="8"/>
  <c r="G11" i="8"/>
  <c r="G10" i="8"/>
  <c r="G9" i="8"/>
  <c r="G8" i="8"/>
  <c r="G7" i="8"/>
  <c r="G6" i="8"/>
  <c r="G5" i="8"/>
  <c r="G22" i="8" l="1"/>
  <c r="G31" i="8" s="1"/>
  <c r="G33" i="8" s="1"/>
  <c r="D27" i="3" s="1"/>
  <c r="G13" i="8"/>
  <c r="G30" i="8" s="1"/>
  <c r="G34" i="8" l="1"/>
  <c r="G35" i="8" s="1"/>
  <c r="F15" i="7" l="1"/>
  <c r="F13" i="7"/>
  <c r="F7" i="7"/>
  <c r="D28" i="6"/>
  <c r="F28" i="6" s="1"/>
  <c r="F7" i="6" s="1"/>
  <c r="F26" i="6"/>
  <c r="F24" i="6"/>
  <c r="F22" i="6"/>
  <c r="F20" i="6"/>
  <c r="D20" i="6"/>
  <c r="D19" i="6"/>
  <c r="F19" i="6" s="1"/>
  <c r="F8" i="6" s="1"/>
  <c r="F18" i="6"/>
  <c r="D18" i="6"/>
  <c r="F15" i="6"/>
  <c r="F13" i="6"/>
  <c r="F53" i="5"/>
  <c r="F51" i="5"/>
  <c r="F49" i="5"/>
  <c r="F47" i="5"/>
  <c r="F45" i="5"/>
  <c r="F43" i="5"/>
  <c r="F41" i="5"/>
  <c r="F39" i="5"/>
  <c r="F37" i="5"/>
  <c r="F35" i="5"/>
  <c r="F33" i="5"/>
  <c r="F31" i="5"/>
  <c r="F29" i="5"/>
  <c r="F27" i="5"/>
  <c r="F25" i="5"/>
  <c r="F23" i="5"/>
  <c r="F21" i="5"/>
  <c r="F19" i="5"/>
  <c r="F17" i="5"/>
  <c r="F15" i="5"/>
  <c r="F13" i="5"/>
  <c r="F123" i="4"/>
  <c r="F121" i="4"/>
  <c r="F119" i="4"/>
  <c r="F117" i="4"/>
  <c r="F115" i="4"/>
  <c r="F113" i="4"/>
  <c r="F111" i="4"/>
  <c r="F109" i="4"/>
  <c r="F107" i="4"/>
  <c r="F105" i="4"/>
  <c r="F103" i="4"/>
  <c r="D103" i="4"/>
  <c r="D101" i="4"/>
  <c r="F101" i="4" s="1"/>
  <c r="F99" i="4"/>
  <c r="F97" i="4"/>
  <c r="F95" i="4"/>
  <c r="F87" i="4"/>
  <c r="F85" i="4"/>
  <c r="D85" i="4"/>
  <c r="D83" i="4"/>
  <c r="F83" i="4" s="1"/>
  <c r="F81" i="4"/>
  <c r="D93" i="4"/>
  <c r="F93" i="4" s="1"/>
  <c r="F79" i="4"/>
  <c r="F77" i="4"/>
  <c r="F75" i="4"/>
  <c r="F73" i="4"/>
  <c r="F71" i="4"/>
  <c r="F69" i="4"/>
  <c r="F67" i="4"/>
  <c r="F65" i="4"/>
  <c r="F63" i="4"/>
  <c r="D61" i="4"/>
  <c r="F61" i="4" s="1"/>
  <c r="D59" i="4"/>
  <c r="F59" i="4" s="1"/>
  <c r="F57" i="4"/>
  <c r="D57" i="4"/>
  <c r="D55" i="4"/>
  <c r="F55" i="4" s="1"/>
  <c r="F53" i="4"/>
  <c r="F51" i="4"/>
  <c r="D49" i="4"/>
  <c r="F49" i="4" s="1"/>
  <c r="D47" i="4"/>
  <c r="F47" i="4" s="1"/>
  <c r="F45" i="4"/>
  <c r="F43" i="4"/>
  <c r="F41" i="4"/>
  <c r="F39" i="4"/>
  <c r="F37" i="4"/>
  <c r="D35" i="4"/>
  <c r="F35" i="4" s="1"/>
  <c r="F33" i="4"/>
  <c r="D31" i="4"/>
  <c r="F31" i="4" s="1"/>
  <c r="D29" i="4"/>
  <c r="F29" i="4" s="1"/>
  <c r="D27" i="4"/>
  <c r="F27" i="4" s="1"/>
  <c r="F25" i="4"/>
  <c r="D23" i="4"/>
  <c r="F23" i="4" s="1"/>
  <c r="F21" i="4"/>
  <c r="F19" i="4"/>
  <c r="F17" i="4"/>
  <c r="D15" i="4"/>
  <c r="F15" i="4" s="1"/>
  <c r="F13" i="4"/>
  <c r="D41" i="3"/>
  <c r="D42" i="3" s="1"/>
  <c r="F6" i="5" l="1"/>
  <c r="F17" i="7"/>
  <c r="F3" i="7" s="1"/>
  <c r="F30" i="6"/>
  <c r="D23" i="3" s="1"/>
  <c r="F7" i="5"/>
  <c r="F6" i="4"/>
  <c r="D35" i="3" s="1"/>
  <c r="D36" i="3" s="1"/>
  <c r="F7" i="4"/>
  <c r="D25" i="3"/>
  <c r="D91" i="4"/>
  <c r="F91" i="4" s="1"/>
  <c r="F55" i="5"/>
  <c r="D89" i="4"/>
  <c r="F89" i="4" s="1"/>
  <c r="D37" i="3" l="1"/>
  <c r="D38" i="3" s="1"/>
  <c r="F3" i="6"/>
  <c r="F125" i="4"/>
  <c r="D19" i="3" s="1"/>
  <c r="F8" i="4"/>
  <c r="D39" i="3" s="1"/>
  <c r="D40" i="3" s="1"/>
  <c r="F3" i="5"/>
  <c r="D29" i="3" l="1"/>
  <c r="D31" i="3" s="1"/>
  <c r="F3" i="4"/>
  <c r="D44" i="3" l="1"/>
  <c r="D45" i="3" s="1"/>
</calcChain>
</file>

<file path=xl/sharedStrings.xml><?xml version="1.0" encoding="utf-8"?>
<sst xmlns="http://schemas.openxmlformats.org/spreadsheetml/2006/main" count="459" uniqueCount="289">
  <si>
    <t>PROJEKTANTSKI POPIS S PREDIZMERAMI IN INFORMATIVNIMI CENAMI, GO DELA</t>
  </si>
  <si>
    <t xml:space="preserve">objekt:  </t>
  </si>
  <si>
    <t xml:space="preserve">RIMSKI STOLP 8 </t>
  </si>
  <si>
    <t xml:space="preserve">vrsta del: </t>
  </si>
  <si>
    <t xml:space="preserve">GRADBENO OBRTNIŠKA DELA </t>
  </si>
  <si>
    <t>investitor:</t>
  </si>
  <si>
    <t>OBČINA AJDOVŠČINA</t>
  </si>
  <si>
    <t>Cesta 5. maja 6a. 5270 Ajdovščina</t>
  </si>
  <si>
    <t xml:space="preserve">izdelal:  </t>
  </si>
  <si>
    <t>UVOD V PROJEKTANTSKI POPIS DEL</t>
  </si>
  <si>
    <t xml:space="preserve">1. Vsi potrebni varnostni ukrepi in zaščite v smislu Zakona o varnosti in zdravja pri delu ter Pravilnika o listinah za  sredstva pri delu, ki veljajo pri izvajanju navedenih del. </t>
  </si>
  <si>
    <t xml:space="preserve">2. Vsi notranji in zunanji vertikalni in horizontalni transporti do začasnih in stalnih deponij ter vsa pripravljalna, pomožna in zaključna dela pri posameznih postavkah (tudi, če to ni posebej navedeno v posameznih postavkah). </t>
  </si>
  <si>
    <t>3. Ruševine,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sortiranja, nakladanja in transporta ter deponiranja. Prikazane količine v tem popisu so v  vgrajenem ali raščenem stanju.  Posamezni koeficienti razrahljivosti so upoštevani že v ceni za enoto mere. Pri  cenah za enoto je upoštevati določeno specifičnost lokacije glede na skladiščenje materiala.</t>
  </si>
  <si>
    <t>4.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</si>
  <si>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5. V času izdelave objekta morajo biti vsi vgrajeni materiali kot tudi začasno deponiran material na delovišču in skladiščih zaščiteni pred fizičnimi poškodbami, dežjem, mrazom in hudim vetrom ter ostalimi škodljivimi vremenskimi pogoji.</t>
  </si>
  <si>
    <t xml:space="preserve">6.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</si>
  <si>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7. Vsebina popisa je izdelana na podlagi trenutno veljavnih predpisov in standardov. Količine so izračunane na podlagi GNG normativov in veljajo v nadaljevanju tudi kot kriterij za obračun posameznih količin! </t>
  </si>
  <si>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</si>
  <si>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</si>
  <si>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</si>
  <si>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</si>
  <si>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</si>
  <si>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zaščita sosednjih objektov, okolice in naprav med rušenjem in gradnjo pred poškodbami, zaprašenjem in zamazanjem</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</si>
  <si>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</si>
  <si>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</si>
  <si>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V fazi izvedbe je potrebno evidentirati vse spremembe nastale med načrtom PZI in dejanskim izvedenim stanjem na objektu. Spremembe  je potrebno zapisati grafično ter jih preveriti in pregledati s strani strokovnega strojnega nadzora ter jih v elektronski obliki podati izdelovalcu PID  dokumentacije.</t>
  </si>
  <si>
    <t>11. Izvajalec mora na podlagi zakona o graditvi objektov (Uradni list RS, št. 110/02) pripraviti "Dokazilo o zanesljivosti objekta" z vsemi prilogami ter dokumentacijo predati investitorju oz. uporabniku objekta.</t>
  </si>
  <si>
    <t>12. Izvajalec mora zbrati in pripraviti dokumentacijo navodil za obratovanje in vzdrževanje objekta ter dokumentacijo predati investitorju oz. uporabniku objekta.</t>
  </si>
  <si>
    <t>13. Naveden splošne opombe, pripombe in kriteriji veljajo za celoten popis.</t>
  </si>
  <si>
    <t xml:space="preserve">Investitor:     </t>
  </si>
  <si>
    <t>OBČINA AJDOVŠČINA, Cesta 5.maja 6, 65270 AJDOVŠČINA</t>
  </si>
  <si>
    <t xml:space="preserve">Objekt:        </t>
  </si>
  <si>
    <t xml:space="preserve">STOLP 8 </t>
  </si>
  <si>
    <t xml:space="preserve">Štev. proj.:    </t>
  </si>
  <si>
    <t>2018-39-A</t>
  </si>
  <si>
    <t>Datum:</t>
  </si>
  <si>
    <t>REKAPITULACIJA</t>
  </si>
  <si>
    <t>A.</t>
  </si>
  <si>
    <t>GRADBENA IN OBRTNIŠKA DELA</t>
  </si>
  <si>
    <t>I.</t>
  </si>
  <si>
    <t>GRADBENA DELA</t>
  </si>
  <si>
    <t>II.</t>
  </si>
  <si>
    <t>KLJUČAVNIČARSKA DELA</t>
  </si>
  <si>
    <t>III.</t>
  </si>
  <si>
    <t>KAMNOSEŠKA DELA</t>
  </si>
  <si>
    <t>IV.</t>
  </si>
  <si>
    <t>RAZNA DELA</t>
  </si>
  <si>
    <t>V.</t>
  </si>
  <si>
    <t>NEPREDVIDENA DELA (OCENA 10% VSEH DEL)</t>
  </si>
  <si>
    <t xml:space="preserve"> GRADBENA IN OBRTNIŠKA DELA SKUPAJ:</t>
  </si>
  <si>
    <t>RAZMEJITEV DEL:</t>
  </si>
  <si>
    <t>vrsta del</t>
  </si>
  <si>
    <t>nepredvidena dela</t>
  </si>
  <si>
    <t>DELA V OBJEKTU</t>
  </si>
  <si>
    <t>NEPREDVIDENA DELA (OCENA 10%)</t>
  </si>
  <si>
    <t>DELA NA OVOJU OBJEKTA IN ZASTEKLITVE</t>
  </si>
  <si>
    <t>MANJŠA DELA NA KONSTRUKCIJSKIH ELEMENTIH OBJEKTA</t>
  </si>
  <si>
    <t>DRUGA VZDRŽEVALNA DELA NA GRADBENIH INŽENIRSKIH OBJEKTIH IN DRUGI GRADBENI POSEGI</t>
  </si>
  <si>
    <t>DDV:</t>
  </si>
  <si>
    <t>SKUPAJ:</t>
  </si>
  <si>
    <t>Vrednosti in zneski so v EUR!</t>
  </si>
  <si>
    <t>Poz.</t>
  </si>
  <si>
    <t>Opis postavke</t>
  </si>
  <si>
    <t>EM</t>
  </si>
  <si>
    <t>Količina</t>
  </si>
  <si>
    <t>Cena</t>
  </si>
  <si>
    <t>Vrednost</t>
  </si>
  <si>
    <t xml:space="preserve">GRADBENA DELA </t>
  </si>
  <si>
    <t>1.01</t>
  </si>
  <si>
    <t>kos</t>
  </si>
  <si>
    <t>1.02</t>
  </si>
  <si>
    <t>m2</t>
  </si>
  <si>
    <t>1.03</t>
  </si>
  <si>
    <t>1.04</t>
  </si>
  <si>
    <t>1.05</t>
  </si>
  <si>
    <t>1.06</t>
  </si>
  <si>
    <t>1.07</t>
  </si>
  <si>
    <t>1.08</t>
  </si>
  <si>
    <t>m1</t>
  </si>
  <si>
    <t>1.09</t>
  </si>
  <si>
    <t>m3</t>
  </si>
  <si>
    <t>1.10</t>
  </si>
  <si>
    <t>m</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</si>
  <si>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</si>
  <si>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</si>
  <si>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</si>
  <si>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</si>
  <si>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</si>
  <si>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</si>
  <si>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</si>
  <si>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</si>
  <si>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</si>
  <si>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</si>
  <si>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</si>
  <si>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</si>
  <si>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</si>
  <si>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</si>
  <si>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</si>
  <si>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</si>
  <si>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</si>
  <si>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</si>
  <si>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</si>
  <si>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</si>
  <si>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</si>
  <si>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</si>
  <si>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</si>
  <si>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</si>
  <si>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</si>
  <si>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</si>
  <si>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</si>
  <si>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</si>
  <si>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</si>
  <si>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kg</t>
  </si>
  <si>
    <t>1.40</t>
  </si>
  <si>
    <t>1.41</t>
  </si>
  <si>
    <t>1.42</t>
  </si>
  <si>
    <t>1.43</t>
  </si>
  <si>
    <t>1.44</t>
  </si>
  <si>
    <t>1.45</t>
  </si>
  <si>
    <t>1.46</t>
  </si>
  <si>
    <t>1.47</t>
  </si>
  <si>
    <t>1.48</t>
  </si>
  <si>
    <t>1.49</t>
  </si>
  <si>
    <t>1.50</t>
  </si>
  <si>
    <t>1.51</t>
  </si>
  <si>
    <t>ur</t>
  </si>
  <si>
    <t>1.52</t>
  </si>
  <si>
    <t>1.53</t>
  </si>
  <si>
    <t>1.54</t>
  </si>
  <si>
    <t>1.55</t>
  </si>
  <si>
    <t>eur</t>
  </si>
  <si>
    <t>1.56</t>
  </si>
  <si>
    <t>2.01</t>
  </si>
  <si>
    <t>2.02</t>
  </si>
  <si>
    <t>2.03</t>
  </si>
  <si>
    <t>2.04</t>
  </si>
  <si>
    <t>2.05</t>
  </si>
  <si>
    <t>2.06</t>
  </si>
  <si>
    <t>2.07</t>
  </si>
  <si>
    <t>2.08</t>
  </si>
  <si>
    <t>2.09</t>
  </si>
  <si>
    <t>2.10</t>
  </si>
  <si>
    <t>2.11</t>
  </si>
  <si>
    <t>2.12</t>
  </si>
  <si>
    <t>2.13</t>
  </si>
  <si>
    <t>2.14</t>
  </si>
  <si>
    <t>2.15</t>
  </si>
  <si>
    <t>2.16</t>
  </si>
  <si>
    <t>2.17</t>
  </si>
  <si>
    <t>2.18</t>
  </si>
  <si>
    <t>2.19</t>
  </si>
  <si>
    <t>2.20</t>
  </si>
  <si>
    <t>2.21</t>
  </si>
  <si>
    <t xml:space="preserve">KAMNOSEŠKA DELA </t>
  </si>
  <si>
    <t>3.01</t>
  </si>
  <si>
    <t>3.02</t>
  </si>
  <si>
    <t>NASTOPNE PLOSKVE 30X3cm, dolžine 1,27m</t>
  </si>
  <si>
    <t>ČELNE PLOSKVE 15,5X3cm z utorom 1X1cm</t>
  </si>
  <si>
    <t>ČELNE PLOSKVE 15X3cm z utorom 1X1cm</t>
  </si>
  <si>
    <t>3.03</t>
  </si>
  <si>
    <t>3.04</t>
  </si>
  <si>
    <t>3.05</t>
  </si>
  <si>
    <t>3.06</t>
  </si>
  <si>
    <t>4.01</t>
  </si>
  <si>
    <t>4.02</t>
  </si>
  <si>
    <t>1. stenske poslikave</t>
  </si>
  <si>
    <t>konservatorsko-restavratorski posegi</t>
  </si>
  <si>
    <t>ME</t>
  </si>
  <si>
    <t>količina</t>
  </si>
  <si>
    <t>cena / enoto</t>
  </si>
  <si>
    <t>skupaj</t>
  </si>
  <si>
    <t>odkrivanje poslikav - odstranjevanje kasnejših ometov in beležev</t>
  </si>
  <si>
    <t>predutrjevanje (predvidoma z metilcelulozo in nanokalkom)</t>
  </si>
  <si>
    <t>kemijsko čiščenje z amonijevim karbonatom ali bikarbonatom oziroma v kombinaciji z anionskimi smolami</t>
  </si>
  <si>
    <t>utrjevanje z nanokalnom ali barijevim hidroksidom</t>
  </si>
  <si>
    <t>injektiranje votlih površin z apneno injektirno maso</t>
  </si>
  <si>
    <t>kitanje poškodb z apneno malto (</t>
  </si>
  <si>
    <t xml:space="preserve">retuširanje in delna rekonstrukcija z naravnimi pigmenti vezanimi z amonijevim kazeinatom ali tylozo. Obseg in način retuše se bo v dogovoru z odgovornim konservatorjem določil po čiščenju. </t>
  </si>
  <si>
    <t>izdelava poročila okonservatorskih-restavratorskih posegih ter grafični prikaz stanja ter postopkov čiščenja in utrjevanja</t>
  </si>
  <si>
    <t>SKUPAJ RESTAVRATORSKI POSEGI</t>
  </si>
  <si>
    <t>2. ometi</t>
  </si>
  <si>
    <t>odstranjevanje neustreznih in recentnih ometov in plomb</t>
  </si>
  <si>
    <t>utrjevanje z anorganskimi utrjevalci</t>
  </si>
  <si>
    <t xml:space="preserve">injektiranje votlih površin z apneno injektirno maso </t>
  </si>
  <si>
    <t xml:space="preserve">kitanje poškodb z apneno malto </t>
  </si>
  <si>
    <t>toniranje oz. tonsko izenačevanje večjih poškodb in manjkajočih delov z naravnimi pigmenti v apneni vodi ali apnenim beležem</t>
  </si>
  <si>
    <t>3. kamnita zidava</t>
  </si>
  <si>
    <t>restavriranje kamnite zidave na način, ki se ga lokalno določi z odgovornim konservatorjem in arheologom                                 predvideni posegi: dokumentacija stanja in posegov, odstranitev recentnih ometov in odstranitev bioloških dejavnikov propadanja-vegetacije, pranje z vodo s kontroliranim pritiskom, algicidna obdelava, odstranitev razrahljanih kamnov in vzidava na originalno mesto, morebitna pozidava dopolnitev manjkajočih delov zidu s kamni in apneno malto po zgledu originalne zidave (kjer je potrebno za statično stabilnost), injektiranje votlih mest z apneno injektirno maso, lokalno utrjevanje kamna ter prhkih in manj trdnih malt z anorganskim utrjevalcem, zapiranje stikov med kamni in popravila ter kitanja poškodovanih delov originalne malte z apneno malto po barvi in strukturi prilagojeno originalu, izdelava poročila o opravljenih posegih</t>
  </si>
  <si>
    <t>rekapitulacija</t>
  </si>
  <si>
    <t>DDV 22 %</t>
  </si>
  <si>
    <t>CENA Z DDV</t>
  </si>
  <si>
    <t>RESTAVRATORSKA DELA</t>
  </si>
  <si>
    <t>MAJ 2020</t>
  </si>
  <si>
    <r>
      <t>OPOMBA:</t>
    </r>
    <r>
      <rPr>
        <sz val="11"/>
        <rFont val="ITC NovareseBU"/>
        <family val="3"/>
      </rPr>
      <t xml:space="preserve"> Pri vseh gradbenih delih je potrebno upoštevati navodila projektanta in odgovornega konzervatorja, upoštevati v ponudbeni ceni. Kamen oz izdelke, katere se nazaj vgradi je potrebno skrbno deponirati, očistiti malte in zemlje!</t>
    </r>
  </si>
  <si>
    <r>
      <t>Ureditev in organizacija gradbišča</t>
    </r>
    <r>
      <rPr>
        <sz val="11"/>
        <rFont val="ITC NovareseBU"/>
        <family val="3"/>
      </rPr>
      <t xml:space="preserve"> skladno z varnostnim načrtom in tehnologijo izvajalca del: - postavitev gradbiščne zaščitne ograje z vrati, postavitev gradbiščne table skladno z zgo, postavitev opozorilnih tabel in prometne signalizacije skladno z varnostnim načrtom, postavitev gradbiščnih kontejnerjev in barak, ureditev gradbiščne deponije in platojev, ureditev dostopov, ureditev začasne gradbiščne deponije za ločeno zbiranje gradbenih odpadkov, priklop in postavitev gradbiščne elektroomarice, ureditev gradbiščne vodovodne inštalacije, najem in postavitev kemičnega stranišča za celoten čas gradnje ipd (po tem predračunu). V ceni je zajeti tudi odstranitev vseh elementov (ograja, table, kontejnerji...) po zaključenih go delih po tem predračunu.</t>
    </r>
  </si>
  <si>
    <r>
      <t xml:space="preserve">Fasadni ravni oder - arkade; </t>
    </r>
    <r>
      <rPr>
        <sz val="11"/>
        <rFont val="ITC NovareseBU"/>
        <family val="3"/>
      </rPr>
      <t>Kompletna dobava in postavitev ter kasnejša demontaža fasadnega odra iz H elementov, višine do 5 m za izvedbo sanacijskih del na kamnitih zidovih, brez zaščitne ponjave z vsemi potrebnimi vertikalnimi in horizontalnimi prehodi na posamezne delovne platoje, varnostnimi ograjami in potrebnimi sidri. V ceno zajeti tudi končno čiščenje, postavitev vseh začasnih prehodov in morebitnih lovilnih odrov v kolikor je potrebno. Obračun po površini sanacije zidu.</t>
    </r>
  </si>
  <si>
    <r>
      <t xml:space="preserve">Fasadni krožni oder - zunaj; </t>
    </r>
    <r>
      <rPr>
        <sz val="11"/>
        <rFont val="ITC NovareseBU"/>
        <family val="3"/>
      </rPr>
      <t>Kompletna dobava in postavitev ter kasnejša demontaža fasadnega odra iz H in cevnih elementov, višine do 25 m za izvedbo del na krožnem stolpu s potrebnimi premostitvami sosednjih objektov in konstrukcij, brez zaščitne ponjave z vsemi potrebnimi vertikalnimi in horizontalnimi prehodi na posamezne delovne platoje, varnostnimi ograjami in potrebnimi sidri. V ceno zajeti tudi končno čiščenje, postavitev vseh začasnih prehodov in morebitnih lovilnih odrov v kolikor je potrebno. Obračun po površini sanacije zidu.</t>
    </r>
  </si>
  <si>
    <r>
      <t xml:space="preserve">Fasadni krožni oder-znotraj; </t>
    </r>
    <r>
      <rPr>
        <sz val="11"/>
        <rFont val="ITC NovareseBU"/>
        <family val="3"/>
      </rPr>
      <t>Kompletna dobava in postavitev ter kasnejša demontaža fasadnega odra iz H in/ali cevnih elementov, višine do 25 m za izvedbo del v krožnem stolpu, brez zaščitne ponjave z vsemi potrebnimi vertikalnimi in horizontalnimi prehodi na posamezne delovne platoje, varnostnimi ograjami in potrebnimi sidri. V ceno zajeti tudi končno čiščenje, postavitev vseh začasnih prehodov in morebitnih lovilnih odrov v kolikor je potrebno. Obračun po površini sanacije zidu.</t>
    </r>
  </si>
  <si>
    <r>
      <t xml:space="preserve">Zaščita odra; </t>
    </r>
    <r>
      <rPr>
        <sz val="11"/>
        <rFont val="ITC NovareseBU"/>
        <family val="3"/>
      </rPr>
      <t>Doplačilo za napenjanje zaščitne ponjave po fasadnem odru: ponjava služi varnostnemu namenu za protiprašno zaščito, preprečuje padanje predmetov in omogoča nemoten potek dela izvajalcem</t>
    </r>
  </si>
  <si>
    <r>
      <t>Odstranitev hidroizolacije</t>
    </r>
    <r>
      <rPr>
        <sz val="11"/>
        <rFont val="ITC NovareseBU"/>
        <family val="3"/>
      </rPr>
      <t xml:space="preserve"> iz strešne lepenke varjene na bitumenskem premazu z odvozom na lokalno deponijo.</t>
    </r>
  </si>
  <si>
    <r>
      <t>Odstranitev korčne kritine</t>
    </r>
    <r>
      <rPr>
        <sz val="11"/>
        <rFont val="ITC NovareseBU"/>
        <family val="3"/>
      </rPr>
      <t xml:space="preserve"> na malti iz kamnitih polic obzidja z odvozom na komunalno deponijo.</t>
    </r>
  </si>
  <si>
    <r>
      <t xml:space="preserve">Začasna odstranitev kamnitih obrob; </t>
    </r>
    <r>
      <rPr>
        <sz val="11"/>
        <rFont val="ITC NovareseBU"/>
        <family val="3"/>
      </rPr>
      <t>Pazljiva demontaža kamnitih profiliranih obrob iz lokalnega kamna z deponiranjem na gradbiščno deponijo za kasnejšo vgraditev</t>
    </r>
  </si>
  <si>
    <r>
      <t xml:space="preserve">Začasna odstranitev kamnitih stopnic; </t>
    </r>
    <r>
      <rPr>
        <sz val="11"/>
        <rFont val="ITC NovareseBU"/>
        <family val="3"/>
      </rPr>
      <t>Pazljiva demontaža kamnitih profiliranih stopnic in podesta iz lokalnega kamna z deponiranjem na gradbiščno deponijo za kasnejšo vgraditev</t>
    </r>
  </si>
  <si>
    <r>
      <t xml:space="preserve">Odstranitev ograje; </t>
    </r>
    <r>
      <rPr>
        <sz val="11"/>
        <rFont val="ITC NovareseBU"/>
        <family val="3"/>
      </rPr>
      <t>Odstranitev obstoječe ograje iz kovinkih palic pritrjenih na stopnicah in steni kamnitega stolpa z odvozom na lokalno deponijo</t>
    </r>
  </si>
  <si>
    <r>
      <t xml:space="preserve">Odstranitev kovinskih vrat; </t>
    </r>
    <r>
      <rPr>
        <sz val="11"/>
        <rFont val="ITC NovareseBU"/>
        <family val="3"/>
      </rPr>
      <t>Odstranitev obstoječih vrat velikosti do 2 m2 iz  kovinskih palic z odvozom na deponijo.</t>
    </r>
  </si>
  <si>
    <r>
      <t>Odstranitev raznih armiranobetonskih konstrukcij</t>
    </r>
    <r>
      <rPr>
        <sz val="11"/>
        <rFont val="ITC NovareseBU"/>
        <family val="3"/>
      </rPr>
      <t xml:space="preserve"> (plošče, stopnice,…) z ročnimi razdiralnimi kladivi, z odvozom ruševin na lokalno deponijo. Količina ocenjena</t>
    </r>
  </si>
  <si>
    <r>
      <t>Rušenje raznih armiranobetonskih konstrukcij</t>
    </r>
    <r>
      <rPr>
        <sz val="11"/>
        <rFont val="ITC NovareseBU"/>
        <family val="3"/>
      </rPr>
      <t xml:space="preserve"> (plošče, stopnice,…) z ročnimi razdiralnimi kladivi, z odvozom ruševin na lokalno deponijo. </t>
    </r>
  </si>
  <si>
    <r>
      <t>Delno rušenje kamnitih</t>
    </r>
    <r>
      <rPr>
        <sz val="11"/>
        <rFont val="ITC NovareseBU"/>
        <family val="3"/>
      </rPr>
      <t xml:space="preserve"> stopnic z ročnimi razdiralnimi kladivi z odvozom ruševin na gradbiščno deponijo. Rušenje do nivoja cca 5 cm pod nivojem nove obloge stopnic. Količina ocenjena</t>
    </r>
  </si>
  <si>
    <r>
      <t>Preboji;</t>
    </r>
    <r>
      <rPr>
        <sz val="11"/>
        <rFont val="ITC NovareseBU"/>
        <family val="3"/>
      </rPr>
      <t xml:space="preserve"> Izdelava raznih prebojev preseka do 0,2 m2 skozi kamnito steno deb.do 70 cm z ročnimi razdiralnimi kladivi z odvozom ruševin na gradbiščno deponijo.</t>
    </r>
  </si>
  <si>
    <r>
      <t xml:space="preserve">Saniranje kamnitih zidov; </t>
    </r>
    <r>
      <rPr>
        <sz val="11"/>
        <rFont val="ITC NovareseBU"/>
        <family val="3"/>
      </rPr>
      <t>Odstranitev nestabilnih delov kamnitih zidov ter pozidava z lokalnim sivim kamnom. Zapolni se tudi razne obstoječe preboje in utore. Območja popravila v dogovoru z odgovornim konzervatorjem. Količina ocenjena</t>
    </r>
  </si>
  <si>
    <r>
      <t xml:space="preserve">Saniranje obokov; </t>
    </r>
    <r>
      <rPr>
        <sz val="11"/>
        <rFont val="ITC NovareseBU"/>
        <family val="3"/>
      </rPr>
      <t>Popravilo poškodovanih ločnih vratnih in okenskih špalet z odstranitvijo nestabilnih delov ter pozidava z lokalnim sivim obdelanim kamnom. Območja popravila v dogovoru z odgovornim konzervatorjem. Količina ocenjena</t>
    </r>
  </si>
  <si>
    <r>
      <t>Utrjevanje</t>
    </r>
    <r>
      <rPr>
        <sz val="11"/>
        <rFont val="ITC NovareseBU"/>
        <family val="3"/>
      </rPr>
      <t xml:space="preserve"> </t>
    </r>
    <r>
      <rPr>
        <b/>
        <sz val="11"/>
        <rFont val="ITC NovareseBU"/>
        <family val="3"/>
      </rPr>
      <t xml:space="preserve">kamnitih zidov; </t>
    </r>
    <r>
      <rPr>
        <sz val="11"/>
        <rFont val="ITC NovareseBU"/>
        <family val="3"/>
      </rPr>
      <t>Sanacija obstoječeh kamnitih zidov z injektiranjem, po navodilu odgovornega konzervatorja.. Priprava na injektiranje; vstavljanje cevk 7-10 kos/m2, zapora fug. Ocena 25% vseh saniranih površin.</t>
    </r>
  </si>
  <si>
    <r>
      <t>Utrjevanje</t>
    </r>
    <r>
      <rPr>
        <sz val="11"/>
        <rFont val="ITC NovareseBU"/>
        <family val="3"/>
      </rPr>
      <t xml:space="preserve"> </t>
    </r>
    <r>
      <rPr>
        <b/>
        <sz val="11"/>
        <rFont val="ITC NovareseBU"/>
        <family val="3"/>
      </rPr>
      <t xml:space="preserve">kamnitih zidov; </t>
    </r>
    <r>
      <rPr>
        <sz val="11"/>
        <rFont val="ITC NovareseBU"/>
        <family val="3"/>
      </rPr>
      <t>Sanacija obstoječeh kamnitih zidov z injektiranjem pod pritiskom, po navodilu odgovornega konzervatorja. Obračun po porabi injektirane mase iz cementne suspenzije in hidrofobnega dodatka proti dvigovanju kapilarne vlage. Ocena 25% volumna vseh saniranih kamnitih sten.</t>
    </r>
  </si>
  <si>
    <r>
      <t xml:space="preserve">Sanacija kamnitih zidov arkad -stičenje; </t>
    </r>
    <r>
      <rPr>
        <sz val="11"/>
        <rFont val="ITC NovareseBU"/>
        <family val="3"/>
      </rPr>
      <t>Sanacija obstoječeh kamnitih zidov z odstranitev rastja, očiščenjem reg do globine 5 cm, visokotlačnim izpiranjem, krpanjem poškodb z lokalnim sivim kamenjem ter fugiranjem fug z namensko sanacijsko malto po navodilu odgovornega konzervatorja. Malta z hidrofobnim dodatkom.</t>
    </r>
  </si>
  <si>
    <r>
      <t xml:space="preserve">Kamnite stopnice; </t>
    </r>
    <r>
      <rPr>
        <sz val="11"/>
        <rFont val="ITC NovareseBU"/>
        <family val="3"/>
      </rPr>
      <t>Zidanje zunanjih stopnic z lokalnim sivim kamnom, obdelava na eno lice. Notranji del se zapolni z odpadnim kamenjem v cem.malti. Komplet obzidava in zapolnitev stopnišča ter priprava za vgradnjo nastopnih kamnitih klad vključno z fugiranjem fug z malto s hidrofobnim dodatkom.</t>
    </r>
  </si>
  <si>
    <r>
      <t xml:space="preserve">Bitumenska hidroizolacija; </t>
    </r>
    <r>
      <rPr>
        <sz val="11"/>
        <rFont val="ITC NovareseBU"/>
        <family val="3"/>
      </rPr>
      <t>Izdelava hidroizolacije pod talno betonsko ploščo z izdelavo izravnave podlage s fino cem.malto ter izdelavo hidroizolacije z varilnimi trakovi, npr. IZOTEKT P4 plus, 2 sloja izolacije, polno navarjena na predhodno izdelan hladni bitumenski premaz, vključno z zidnimi vertikalnimi zavihki.</t>
    </r>
  </si>
  <si>
    <r>
      <t xml:space="preserve">Cementna hidroizolacija; </t>
    </r>
    <r>
      <rPr>
        <sz val="11"/>
        <rFont val="ITC NovareseBU"/>
        <family val="3"/>
      </rPr>
      <t>Izdelava cementne hidroizolacije pod kamnitim tlakom, vključno z zidnimi vertikalnimi zavihki.</t>
    </r>
  </si>
  <si>
    <r>
      <t xml:space="preserve">Estrih; </t>
    </r>
    <r>
      <rPr>
        <sz val="11"/>
        <rFont val="ITC NovareseBU"/>
        <family val="3"/>
      </rPr>
      <t>Izdelava naklonskega cementnega estriha zunanjega tlaka deb.5-10 cm in PVC folijo, kot ločilni sloj.</t>
    </r>
  </si>
  <si>
    <r>
      <t xml:space="preserve">Odvodnjavanje - kanaleta; </t>
    </r>
    <r>
      <rPr>
        <sz val="11"/>
        <rFont val="ITC NovareseBU"/>
        <family val="3"/>
      </rPr>
      <t xml:space="preserve">Dobava in vgradnja linijske kanalete z rego (npr.: ACO Slot 8) in talnimi sifoni (4kos) s horizontalnim iztokom in prirobnico, komplet z izvedbo utora za, vgrajevanje, delno obbetoniranje </t>
    </r>
  </si>
  <si>
    <r>
      <t xml:space="preserve">Odvodnjavanje - jašek; </t>
    </r>
    <r>
      <rPr>
        <sz val="11"/>
        <rFont val="ITC NovareseBU"/>
        <family val="3"/>
      </rPr>
      <t>Izdelava revizijskega jaška iz beton.cevi fi 30 cm, kompletno izkop v kamnito steno, izdelava priključkov za cevi 2x DN110 in 2xDN50, muldo, inox pokrov prirejen za vgradnjo tlaka iz kamna deb 3 cm, komplet vsemi deli in materialom. Jašek vodotesne izvedbe!</t>
    </r>
  </si>
  <si>
    <r>
      <t xml:space="preserve">Odvodnjavanje - cevi DN50; </t>
    </r>
    <r>
      <rPr>
        <sz val="11"/>
        <rFont val="ITC NovareseBU"/>
        <family val="3"/>
      </rPr>
      <t>Dobava in vgradnja iztoka linijske kanalete iz pvc cevi DN50 s koleni-4kos, komplet z izdelavo vtora v kamnito steno, vgradnja cevi, polno obbetoniranje, ter vsemi deli in materialom</t>
    </r>
  </si>
  <si>
    <r>
      <t xml:space="preserve">Odvodnjavanje - cevi DN110; </t>
    </r>
    <r>
      <rPr>
        <sz val="11"/>
        <rFont val="ITC NovareseBU"/>
        <family val="3"/>
      </rPr>
      <t>Priklop strešnega odtoka na betonski jašek z pvc cevjo DN110 s koleni-4kos, komplet z izdelavo vtora v kamnito steno, vgradnja cevi, polno obbetoniranje, ter vsemi deli in materialom</t>
    </r>
  </si>
  <si>
    <r>
      <t>Odvodnjavanje - cevi DN160</t>
    </r>
    <r>
      <rPr>
        <sz val="11"/>
        <rFont val="ITC NovareseBU"/>
        <family val="3"/>
      </rPr>
      <t>; Odvodnjavanje meteorne vode iz zbirnega jaška na terasi do tal, stenske vidne izvedbe. Vključno z fazonskimi kosi in koleni ter priklopi. Vse komplet z vsemi deli in materialom ter obdelavo priključkov.</t>
    </r>
  </si>
  <si>
    <r>
      <t xml:space="preserve">Odvodnjavanje - cevi DN160; </t>
    </r>
    <r>
      <rPr>
        <sz val="11"/>
        <rFont val="ITC NovareseBU"/>
        <family val="3"/>
      </rPr>
      <t>Priklop odvodnjavanja na obstoječ betonski jašek z pvc cevjo DN160, komplet z izkopom (0,3m3/m1), izdelavo priključka na bet.jašek, polaganje cevi na beton.posteljico in polno obbetoniranje ter zasipom z zemljino od izkopa, vse komplet vsemi deli in materialom</t>
    </r>
  </si>
  <si>
    <r>
      <t xml:space="preserve">Stranski opaž plošč; </t>
    </r>
    <r>
      <rPr>
        <sz val="11"/>
        <rFont val="ITC NovareseBU"/>
        <family val="3"/>
      </rPr>
      <t>Stranski opaž ravnih armiranobet.temeljnih plošč z opažnimi ploščami. Opažanje, razopažanje in čiščenje.</t>
    </r>
  </si>
  <si>
    <r>
      <t xml:space="preserve">Opaž stopnic; </t>
    </r>
    <r>
      <rPr>
        <sz val="11"/>
        <rFont val="ITC NovareseBU"/>
        <family val="3"/>
      </rPr>
      <t>Opaž stopnišča s podporami do 3.00m višine. Opažanje, razopažanje in čiščenje. Opaž ravnih stopniščnih ram.</t>
    </r>
  </si>
  <si>
    <r>
      <t xml:space="preserve">Temeljna armiranobetonska plošča; </t>
    </r>
    <r>
      <rPr>
        <sz val="11"/>
        <rFont val="ITC NovareseBU"/>
        <family val="3"/>
      </rPr>
      <t>Dobava in vgrajevanje betona C25/30 v temeljno ploščo preseka 0,20-0,30 m3/m2.</t>
    </r>
  </si>
  <si>
    <r>
      <t xml:space="preserve">Talna armiranobetonska plošča - finalni tlak; </t>
    </r>
    <r>
      <rPr>
        <sz val="11"/>
        <rFont val="ITC NovareseBU"/>
        <family val="3"/>
      </rPr>
      <t>Dobava in vgrajevanje betona C30/37 granulacije ustrezne za brušenje, po navodilu projektanta.. Vgradnja v ploščo preseka 0,12-0,20 m3/m2.</t>
    </r>
  </si>
  <si>
    <r>
      <t xml:space="preserve">Brušenje betonskega tlaka; </t>
    </r>
    <r>
      <rPr>
        <sz val="11"/>
        <rFont val="ITC NovareseBU"/>
        <family val="3"/>
      </rPr>
      <t>Strojno/ročno brušenje površine betonske plošče do ustrezne strukture po izboru projektanta.</t>
    </r>
  </si>
  <si>
    <r>
      <t xml:space="preserve">Armiranobetonske stopnice; </t>
    </r>
    <r>
      <rPr>
        <sz val="11"/>
        <rFont val="ITC NovareseBU"/>
        <family val="3"/>
      </rPr>
      <t>Dobava in vgrajevanje betona C25/30 preseka 0,12-0,20 m3/m2 na opaž stopnic.</t>
    </r>
  </si>
  <si>
    <r>
      <t xml:space="preserve">Armatura do fi 12 mm; </t>
    </r>
    <r>
      <rPr>
        <sz val="11"/>
        <rFont val="ITC NovareseBU"/>
        <family val="3"/>
      </rPr>
      <t>Dobava ravnanje, krivljenje in polaganje armature S 500B prereza do fi 12 mm in vsemi pomožnimi deli in prenosi na objektu.</t>
    </r>
  </si>
  <si>
    <r>
      <t xml:space="preserve">Armatura nad fi 12 mm; </t>
    </r>
    <r>
      <rPr>
        <sz val="11"/>
        <rFont val="ITC NovareseBU"/>
        <family val="3"/>
      </rPr>
      <t>Dobava ravnanje, krivljenje in polaganje armature S 500B prereza nad fi 12 mm in vsemi pomožnimi deli in prenosi na objektu.</t>
    </r>
  </si>
  <si>
    <r>
      <t xml:space="preserve">Mrežna armatura; </t>
    </r>
    <r>
      <rPr>
        <sz val="11"/>
        <rFont val="ITC NovareseBU"/>
        <family val="3"/>
      </rPr>
      <t>Dobava in polaganje mrežne armature MA 500/560 vseh presekov z vsemi pomožnimi deli in prenosi na objektu.</t>
    </r>
  </si>
  <si>
    <r>
      <t xml:space="preserve">Sanacija ometov; </t>
    </r>
    <r>
      <rPr>
        <sz val="11"/>
        <rFont val="ITC NovareseBU"/>
        <family val="3"/>
      </rPr>
      <t>Sanacija ometov fasade sosednjega objekta z odbijanjem poškodovanega ter izdelavo novega ometa z grobo in fino apneno cementno malto po vzoru obstoječega.</t>
    </r>
  </si>
  <si>
    <r>
      <t xml:space="preserve">Kamnita obroba - zaključek zidu arkad; </t>
    </r>
    <r>
      <rPr>
        <sz val="11"/>
        <rFont val="ITC NovareseBU"/>
        <family val="3"/>
      </rPr>
      <t>Ponovna vgradnja kamnitih profiliranih blokov preseka do 30x20 cm v cem.malto z minimalno obdelavo, vgradnja na novo lokacijo.</t>
    </r>
  </si>
  <si>
    <r>
      <t xml:space="preserve">Odkop kloaka v stolpu; </t>
    </r>
    <r>
      <rPr>
        <sz val="11"/>
        <rFont val="ITC NovareseBU"/>
        <family val="3"/>
      </rPr>
      <t>Ročni izkop v zemljini II.-IV.kategorije za odkop kloake v stolpu. Izkop do raščenega terena, oz. do ustreznih temelnjih tal z ročnim transportom izven stolpa ter odvozom na lokalno deponijo.</t>
    </r>
  </si>
  <si>
    <r>
      <t xml:space="preserve">Izkop za stopnice; </t>
    </r>
    <r>
      <rPr>
        <sz val="11"/>
        <rFont val="ITC NovareseBU"/>
        <family val="3"/>
      </rPr>
      <t>Strojni izkop v zemljini II.-IV.kategorije za temeljno ploščo stopnic. Izkop do ustreznih temelnjih tal z ročnim transportom izven stolpa ter odvozom na lokalno deponijo.</t>
    </r>
  </si>
  <si>
    <r>
      <t xml:space="preserve">Utrditev tem.tal stopnišča; </t>
    </r>
    <r>
      <rPr>
        <sz val="11"/>
        <rFont val="ITC NovareseBU"/>
        <family val="3"/>
      </rPr>
      <t>Dobava in vgradnja tampona 0-32 mm v debelini 10 do 30 cm kot podlaga pod temeljno ploščo z utrjevanjem po plasteh do ustrezne zbitosti.</t>
    </r>
  </si>
  <si>
    <r>
      <t xml:space="preserve">Sanacija kloaka; </t>
    </r>
    <r>
      <rPr>
        <sz val="11"/>
        <rFont val="ITC NovareseBU"/>
        <family val="3"/>
      </rPr>
      <t>Ročni odkop in sanacija sten kloaka spremenljivega premera v dolžini 9 m pod stolpom, z vsemi potrebnimi deli po dogovoru z projektantom in odgovornim konzervatorjem.</t>
    </r>
  </si>
  <si>
    <r>
      <t xml:space="preserve">Svetlobni jašek; </t>
    </r>
    <r>
      <rPr>
        <sz val="11"/>
        <rFont val="ITC NovareseBU"/>
        <family val="3"/>
      </rPr>
      <t>Izdelava armiranobetonskega svetlobnega jaška za dostop do kloaka zunanjih dimenzij 1,2x1,0x1,0m, deb.sten 15 cm, komplet izkop (2,25 m3), beton C25/30 (0,66 m3), armatura (100 kg), opaž (6,4 m2), zasip (1,05 m3), vgradnja okvirja (1 kos).</t>
    </r>
  </si>
  <si>
    <r>
      <t xml:space="preserve">Iztok; </t>
    </r>
    <r>
      <rPr>
        <sz val="11"/>
        <rFont val="ITC NovareseBU"/>
        <family val="3"/>
      </rPr>
      <t>Dobava in vgradnja iztoka skozi kamniti zid z cevjo iz cortena premera 10 cm. Obzidava z sivim lokalnim kamnom v apnenocem.malti.</t>
    </r>
  </si>
  <si>
    <r>
      <t xml:space="preserve">Utori; </t>
    </r>
    <r>
      <rPr>
        <sz val="11"/>
        <rFont val="ITC NovareseBU"/>
        <family val="3"/>
      </rPr>
      <t>Izdelava utorov preseka do 10/10 cm, za razvod instalacij, v kamniti zid, komplet z pozidavo s lokalnim sivim kamnom po vgradnji instal.cevi. Količina ocenjena</t>
    </r>
  </si>
  <si>
    <r>
      <t xml:space="preserve">Nepredvidena dela; </t>
    </r>
    <r>
      <rPr>
        <sz val="11"/>
        <rFont val="ITC NovareseBU"/>
        <family val="3"/>
      </rPr>
      <t>Razna nepredvidena gradbena dela nastala med gradnjo z vpisom v gradbeni dnevnik. Količina ocenjena
 - PK delavec</t>
    </r>
  </si>
  <si>
    <r>
      <t xml:space="preserve">Nepredvidena dela; </t>
    </r>
    <r>
      <rPr>
        <sz val="11"/>
        <rFont val="ITC NovareseBU"/>
        <family val="3"/>
      </rPr>
      <t>Razna nepredvidena gradbena dela nastala med gradnjo z vpisom v gradbeni dnevnik. Količina ocenjena.
 - KV delavec</t>
    </r>
  </si>
  <si>
    <r>
      <t xml:space="preserve">Nepredvidena dela; </t>
    </r>
    <r>
      <rPr>
        <sz val="11"/>
        <rFont val="ITC NovareseBU"/>
        <family val="3"/>
      </rPr>
      <t>Razna nepredvidena gradbena dela nastala med gradnjo z vpisom v gradbeni dnevnik 
- material (ocenjeno)</t>
    </r>
  </si>
  <si>
    <r>
      <t>GRADBENA DELA SKUPAJ</t>
    </r>
    <r>
      <rPr>
        <sz val="11"/>
        <rFont val="ITC NovareseBU"/>
        <family val="3"/>
      </rPr>
      <t>:</t>
    </r>
  </si>
  <si>
    <r>
      <t>OPOMBA:</t>
    </r>
    <r>
      <rPr>
        <sz val="11"/>
        <rFont val="ITC NovareseBU"/>
        <family val="3"/>
      </rPr>
      <t xml:space="preserve"> </t>
    </r>
    <r>
      <rPr>
        <b/>
        <sz val="11"/>
        <rFont val="ITC NovareseBU"/>
        <family val="3"/>
      </rPr>
      <t xml:space="preserve">V ponudbeni ceni upoštevati;
</t>
    </r>
    <r>
      <rPr>
        <sz val="11"/>
        <rFont val="ITC NovareseBU"/>
        <family val="3"/>
      </rPr>
      <t>- Izdelava in zaščita ter barva vseh izdelkov po detalju/shemi in predhodni potrditvi projektanta in odgovornega konzervatorja,
- Pritrditev vseh ograj/panelov/vrat se izvaja z kronskim vrtanjem v kamnite tlake ter montaža sider z zapolnitvijo z alteks malto oz z dvokomponentnim lepilom,
- Vsi deli ograj  oz panelov so protikorozijsko zaščiteni z vročim cinkanjem in barvani v barvo RAL 7016 ter poenotenega izgleda. 
- V ceni postavke se upošteva niveliranje pri montaži, fazno delo glede na napredovanje del na objektu, ozemljitev kovinskih delov,
- Pri vseh delih je potrebno upoštevati navodila projektanta in predstavnika za spomeniško varstvo.</t>
    </r>
  </si>
  <si>
    <r>
      <t>Kovinska vrata - polkrožna vhodna vrata v stolp</t>
    </r>
    <r>
      <rPr>
        <sz val="11"/>
        <rFont val="ITC NovareseBU"/>
        <family val="3"/>
      </rPr>
      <t>, 240x95cm (min svetel prehod pri odprtem vratnem krilu mora znašati 90cm); Dobava in montaža kovinskih vrat in okvirja, sestavljenih iz kovinskih profilov. Vratno krilo iz sestavljenega kovinskega okvirja iz cevi 30/30/2 in obojestransko obdelana s pločevino d=2mm ter polnila iz toplotne izolacije. Na notranji strani se vgradi evakuacijska kljuka. z zunanje strani cevno držalo, sistemski ključ. Tritočkovno zaklepanje. Komplet z vsem tesnilnim, pritrdilnim in spojnim materijalom. Protikorozijska zaščita z vročim cinkanjem, ličarska obdelava izdelka po cinkanju in barvanje v zaščitno bravo.</t>
    </r>
  </si>
  <si>
    <r>
      <t>Kovinska požarna vrata -EI30</t>
    </r>
    <r>
      <rPr>
        <sz val="11"/>
        <rFont val="ITC NovareseBU"/>
        <family val="3"/>
      </rPr>
      <t>, polkrožna vrata v stolp, 218x90cm; Dobava in montaža tipskih kovinskih vrat in okvirja, sestavljenih iz kovinskih profilov. Vratno krilo iz sestavljenega kovinskega okvirja in obojestransko obdelana s pločevino ter polnila iz toplotne izolacije. Kljuka, sistemski ključ. Tritočkovno zaklepanje. Komplet z vsem tesnilnim, pritrdilnim in spojnim materijalom. Protikorozijska zaščita z vročim cinkanjem, ličarska obdelava izdelka po cinkanju in barvanje v zaščitno bravo. Postavka zajema tudi požarno odporno obdelavo spoja med vrati in kamnito steno/tlemi.</t>
    </r>
  </si>
  <si>
    <r>
      <t>Kovinska vrata - polkrožna vhodna vrata na podestu</t>
    </r>
    <r>
      <rPr>
        <sz val="11"/>
        <rFont val="ITC NovareseBU"/>
        <family val="3"/>
      </rPr>
      <t>, 195x105cm (min svetel prehod pri odprtem vratnem krilu mora znašati 90cm); Dobava in montaža kovinskih vrat in okvirja, sestavljenih iz kovinskih profilov. Vratno krilo iz sestavljenega kovinskega okvirja iz cevi 30/30/2 in obojestransko obdelana s pločevino d=2mm. Na notranji strani se vgradi evakuacijska kljuka, z zunanje strani cevno držalo, sistemski ključ. Tritočkovno zaklepanje. Komplet z vsem tesnilnim, pritrdilnim in spojnim materijalom. Protikorozijska zaščita z vročim cinkanjem, ličarska obdelava izdelka po cinkanju in barvanje v zaščitno bravo.</t>
    </r>
  </si>
  <si>
    <r>
      <t xml:space="preserve">Talna rešetka zunanjega svetlobnega jaška; </t>
    </r>
    <r>
      <rPr>
        <sz val="11"/>
        <rFont val="ITC NovareseBU"/>
        <family val="3"/>
      </rPr>
      <t>Dobava in montaža pohodne rešetke svetlobnega jaška dim 100x120cm z okvirjem iz jeklenih profilov L40/40/3. Rešetka tipske izvedbe iz vročecinkane pločevine, velikost okenc 33*33mm, nosilni trak 30/2mm, prečni trak 8/2mm. Okvir in rešetka sta protikorozijsko zaščitena z vročim cinkanjem in barvana. Montaža preko sider v AB stene svetlobnika. Komplet z vsem pritrdilnim in pomožnim materijalom.</t>
    </r>
  </si>
  <si>
    <r>
      <t xml:space="preserve">Kovinska obloga kamnitega oboka/vrat; </t>
    </r>
    <r>
      <rPr>
        <sz val="11"/>
        <rFont val="ITC NovareseBU"/>
        <family val="3"/>
      </rPr>
      <t>Dobava in montaža profilirane stenske obloge oboka vhodnih vrat iz pločevine d=3mm na podkonstrukciji pritrjeni v kamnito steno. Obloga je protikorozijsko zaščitena s vročim cinkanjem in barvana. Komplet z vsem pritrdilnim in pomožnim materijalom. Obloga vgrajena na vrhu vrat iz postavke 2.01</t>
    </r>
  </si>
  <si>
    <r>
      <t xml:space="preserve">Kovinska stenska obloga svetlobnega jaška; </t>
    </r>
    <r>
      <rPr>
        <sz val="11"/>
        <rFont val="ITC NovareseBU"/>
        <family val="3"/>
      </rPr>
      <t>Dobava in montaža stenske obloge iz pločevine d=3mm višine do 1m, z pritrjevanjem v armirano betonko steno. Obloga je protikorozijsko zaščitena s vročim cinkanjem in barvana. Komplet z vsem pritrdilnim in pomožnim materijalom.</t>
    </r>
  </si>
  <si>
    <r>
      <t xml:space="preserve">Talna-pohodna kovinska rešetka; </t>
    </r>
    <r>
      <rPr>
        <sz val="11"/>
        <rFont val="ITC NovareseBU"/>
        <family val="3"/>
      </rPr>
      <t>Dobava in montaža talne nosilne rešetke v stolpu nepravilnega krožnega tlorisa, premera 2,90m z okvirjem iz jeklenih profilov in podkonstrukcijo, montiranih v kamnito steno. Rešetka tipske izvedbe iz vročecinkane pločevine, velikost okenc 33*33mm, nosilni trak 30/2mm, prečni trak 8/2mm. Okvir in rešetka sta protikorozijsko zaščitena z vročim cinkanjem in barvana. Montaža preko sider v kamnito steno. Komplet z vsem pritrdilnim in pomožnim materijalom.</t>
    </r>
  </si>
  <si>
    <r>
      <t xml:space="preserve">Ročaj ravnih stopnic; </t>
    </r>
    <r>
      <rPr>
        <sz val="11"/>
        <rFont val="ITC NovareseBU"/>
        <family val="3"/>
      </rPr>
      <t>Dobava in montaža varovalne ograje na stopnišču viš.0,6m in 1,0m iz dvojnega pašamana montiranega na na ramo stopnic preko jeklenih profilov. Ročaj okroglega preseka fi 35-40mm, pritrjeno prek stojk v ustreznem rastru na stopnice. Ročaj in stojke protikorozijsko zaščiten z vročim cinkanjem in barvan. Komplet z vsem pritrdilnim in pomožnim materijalom.</t>
    </r>
  </si>
  <si>
    <r>
      <t xml:space="preserve">Ročaj ravnih stopnic; </t>
    </r>
    <r>
      <rPr>
        <sz val="11"/>
        <rFont val="ITC NovareseBU"/>
        <family val="3"/>
      </rPr>
      <t>Dobava in montaža varovalne ograje-pašamana na stopnišču viš.0,6m in 1,0m, montiranega na kovinsko ograjo.  Ročaj okroglega preseka fi 35-40mm. Ročaj protikorozijsko zaščiten z vročim cinkanjem in barvan. Komplet z vsem pritrdilnim in pomožnim materijalom.</t>
    </r>
  </si>
  <si>
    <r>
      <t xml:space="preserve">Ročaj ravnih stopnic; </t>
    </r>
    <r>
      <rPr>
        <sz val="11"/>
        <rFont val="ITC NovareseBU"/>
        <family val="3"/>
      </rPr>
      <t>Dobava in montaža varovalne ograje na stopnišču viš.0,6m in 1,0m iz dvojnega pašamana montiranega na na zidno oblogo stopnic preko jeklenih profilov. Ročaj okroglega preseka fi 35-40mm, pritrjeno prek stojk v ustreznem rastru na steno. raster pritrjevanja se prilagodi stenski oblogi. Ročaj in stojke protikorozijsko zaščiten z vročim cinkanjem in barvan. Komplet z vsem pritrdilnim in pomožnim materijalom.</t>
    </r>
  </si>
  <si>
    <r>
      <t xml:space="preserve">Ročaj ravnih stopnic; </t>
    </r>
    <r>
      <rPr>
        <sz val="11"/>
        <rFont val="ITC NovareseBU"/>
        <family val="3"/>
      </rPr>
      <t>Dobava in montaža varovalne ograje na stopnišču viš.0,6m in 1,0m iz dvojnega pašamana montiranega na na zid preko jeklenih profilov. Ročaj okroglega preseka fi 35-40mm, pritrjeno prek stojk na steno. Ročaj in stojke protikorozijsko zaščiten z vročim cinkanjem in barvan. Komplet z vsem pritrdilnim in pomožnim materijalom.</t>
    </r>
  </si>
  <si>
    <r>
      <t xml:space="preserve">Varovalna ograja na vrhu stolpa </t>
    </r>
    <r>
      <rPr>
        <sz val="11"/>
        <rFont val="ITC NovareseBU"/>
        <family val="3"/>
      </rPr>
      <t>iz pločevine; Dobava in montaža varovalne krožne ograje na stolpu viš.65 cm iz pašamana montiranega na kamnito steno preko jeklenih profilov. Ročaj in stojke iz ploščatega železa pravokotnega preseka 30/5mm. Ročaj in stojke protikorozijsko zaščiten z vročim cinkanjem in barvanjem. Komplet z vsem pritrdilnim in pomožnim materijalom. Ocenjena teža ograje je 290kg.</t>
    </r>
  </si>
  <si>
    <r>
      <t xml:space="preserve">Ograja odprtine v stolpu; </t>
    </r>
    <r>
      <rPr>
        <sz val="11"/>
        <rFont val="ITC NovareseBU"/>
        <family val="3"/>
      </rPr>
      <t>Dobava in montaža varovalne ograje na krožni odprtini v stolpu viš.1,20 m iz jeklenih profilov. Ograja je sestavljena iz več krajših segmentov, ločne oblike. Segment sestavlja okvir iz L profila 30/30/4 in polnila. Polnilo sestavljeno iz kovinskih palic okroglega preseka fi 5mm na rastru 5cm oz podobne transparentne rešitve, vertikalna postavitev. Pritrjevanje segmentov ograje na predhodno vgrajen krožni lok v AB plošči.  Ograja protikorozijsko zaščitena z vročim cinkanjem in barvanjem. Komplet z vsem pritrdilnim in pomožnim materijalom. Ocenjena teža ograje 177kg</t>
    </r>
  </si>
  <si>
    <r>
      <t xml:space="preserve">Kovinska ograja 1.stopnic; </t>
    </r>
    <r>
      <rPr>
        <sz val="11"/>
        <rFont val="ITC NovareseBU"/>
        <family val="3"/>
      </rPr>
      <t>Dobava in montaža ograje stopnic sestavljene iz več segmentov nepravilnih ravnih oblik. Segment ograje sestavljen iz okvirja L profila 30/30/4 in polnila. Polnilo sestavljeno iz kovinskih palic okroglega preseka  fi 5mm na rastru 5cm oz podobne transparentne rešitve, vertikalna postavitev. Pritrjevanje segmenta ograje bočno na kamnite klade stopnic. Ograja protikorozijsko zaščitena z vročim cinkanjem in barvanjem. Komplet z vsem pritrdilnim in pomožnim materijalom. Ocenjena teža ograje 67kg.</t>
    </r>
  </si>
  <si>
    <r>
      <t>Kovinska ograja na prvem podestu;</t>
    </r>
    <r>
      <rPr>
        <sz val="11"/>
        <rFont val="ITC NovareseBU"/>
        <family val="3"/>
      </rPr>
      <t xml:space="preserve"> Dobava in montaža ograje stopnic sestavljene iz enega segmenta pravokotnih ravnih oblik. Segment ograje sestavljen iz okvirja kvadratnega profila 30/30/4 in polnila. Polnilo sestavljeno iz kovinskih palic okroglega preseka fi 5mm na rastru 5cm oz podobne transparentne rešitve, vertikalna postavitev. Pritrjevanje segmenta ograje bočno na kamnite klade stopnic. Ograja protikorozijsko zaščitena z vročim cinkanjem in barvanjem. Komplet z vsem pritrdilnim in pomožnim materijalom. Ocenjena teža ograje 54kg.</t>
    </r>
  </si>
  <si>
    <r>
      <t xml:space="preserve">Kovinska obloga-ograja hodnika-2.stopnic; </t>
    </r>
    <r>
      <rPr>
        <sz val="11"/>
        <rFont val="ITC NovareseBU"/>
        <family val="3"/>
      </rPr>
      <t>Dobava in montaža obloge/ograje stopnic sestavljene iz več segmentov nepravilnih oblik, pločevina deb 6mm. Segmenti širine 1m oz sledijo rastru pritrditve ročaja. Montaža preko sidernih vijakov v kamniti zid.  Ograja sega min 1,1m nad koto kamnitega tlaka. Ograja/obloga protikorozijsko zaščitena z vročim cinkanjem in barvanjem. Komplet z vsem pritrdilnim in pomožnim materijalom. Ograja protikorozijsko zaščitena z vročim cinkanjem in barvanjem. Komplet z vsem pritrdilnim in pomožnim materijalom. Ocenjena teža obloge 638kg.</t>
    </r>
  </si>
  <si>
    <r>
      <t xml:space="preserve">Kovinska ograja terase, razmejitev; </t>
    </r>
    <r>
      <rPr>
        <sz val="11"/>
        <rFont val="ITC NovareseBU"/>
        <family val="3"/>
      </rPr>
      <t>Dobava in montaža ograje sestavljene iz treh segmentov nepravilnih oblik dolžine 3, 6 in 1,5m različnih višin. Segment ograje sestavljen iz okvirja L profila 30/30/4 in polnila. Polnilo sestavljeno iz kovinskih palic okroglega preseka fi 5mm na rastru 5cm oz podobne transparentne rešitve, vertikalna postavitev. Pritrjevanje segmenta ograje talno preko ustreznih sider predhodno vgrajenih v tlak. Segmenti različnih višin, na delu kjer obstaja nevarnost padca v globino je ograja min višine 1,1m. Ograja protikorozijsko zaščitena z vročim cinkanjem in barvanjem. Komplet z vsem pritrdilnim in pomožnim materijalom. Ocenjena teža ograje 165kg</t>
    </r>
  </si>
  <si>
    <r>
      <t xml:space="preserve">Kovinska ograja AB stopnic; </t>
    </r>
    <r>
      <rPr>
        <sz val="11"/>
        <rFont val="ITC NovareseBU"/>
        <family val="3"/>
      </rPr>
      <t>Dobava in montaža ograje sestavljene iz več segmentov nepravilnih oblik, katere sledijo stopniščni rami, različnih višin. Segment ograje nad stopniščno ramo sestavljen iz okvirja L profila 30/30/4  in polnila. Polnilo sestavljeno iz kovinskih palic okroglega preseka fi 5mm na rastru 5cm oz podobne transparentne rešitve, vertikalna postavitev. Segment ograje pod stopniščno ramo sestavljen iz pravokotnih cevi 50/30/2 in enostranske obložen s  pločevino d=2mm, katera je vijačena na okvir (možnost demontaže - servisni dostop pod AB stopnice). Pritrjevanje segmenta ograje bočno in talno preko ustreznih sider v kamniti zid, stopniščno ramo in tlak. Segmenti različnih višin, na delu kjer obstaja nevarnost padca v globino je ograja min višine 1,1m.  Ograja protikorozijsko zaščitena z vročim cinkanjem in barvanjem. Komplet z vsem pritrdilnim in pomožnim materijalom. Ocenjena teža ograje 190kg.</t>
    </r>
  </si>
  <si>
    <r>
      <t xml:space="preserve">Kovinska obroba betonskega tlaka ob steni krožnega tlorisa; </t>
    </r>
    <r>
      <rPr>
        <sz val="11"/>
        <rFont val="ITC NovareseBU"/>
        <family val="3"/>
      </rPr>
      <t>Dobava in montaža obrobe tlaka iz pločevine d=6mm višine do 35 cm.  Obroba protikorozijsko zaščitena z vročim cinkanjem in barvanjem. Komplet z vsem pritrdilnim in pomožnim materijalom. Ocenjena teža 265kg.</t>
    </r>
  </si>
  <si>
    <r>
      <t xml:space="preserve">Kovinska obroba talne krožne plošče; </t>
    </r>
    <r>
      <rPr>
        <sz val="11"/>
        <rFont val="ITC NovareseBU"/>
        <family val="3"/>
      </rPr>
      <t>Dobava in montaža obrobe tlaka iz pločevine d=6mm višine do 20 cm.  Obroba protikorozijsko zaščitena z vročim cinkanjem in barvanjem. Komplet z vsem pritrdilnim in pomožnim materijalom. Ocenjena teža 89kg.</t>
    </r>
  </si>
  <si>
    <r>
      <t xml:space="preserve">Kovinska obroba-robnik zunanjega tlaka; </t>
    </r>
    <r>
      <rPr>
        <sz val="11"/>
        <rFont val="ITC NovareseBU"/>
        <family val="3"/>
      </rPr>
      <t>Dobava in montaža obrobe tlaka iz pločevine d=6mm višine do 15 cm.  Obroba protikorozijsko zaščitena z vročim cinkanjem in barvanjem. Komplet z vsem pritrdilnim in pomožnim materijalom. Ocenjena teža 153kg.</t>
    </r>
  </si>
  <si>
    <r>
      <t>KLJUČAVNIČARSKA DELA SKUPAJ</t>
    </r>
    <r>
      <rPr>
        <sz val="11"/>
        <rFont val="ITC NovareseBU"/>
        <family val="3"/>
      </rPr>
      <t>:</t>
    </r>
  </si>
  <si>
    <r>
      <t>OPOMBA:</t>
    </r>
    <r>
      <rPr>
        <sz val="11"/>
        <rFont val="ITC NovareseBU"/>
        <family val="3"/>
      </rPr>
      <t xml:space="preserve"> Pri vseh gradbenih delih je potrebno upoštevati navodila projektanta in predstavnika za spomeniško varstvo, upoštevati v ponudbeni ceni. 
Zahtevane lastnosti za kamen Repen – sedimentni apnenec so: upogibna trdnost: min. 14 MPa, Vpijanje vode pri atmosferskem tlaku: max. 0,2 %, Povprečna prostorninska masa s porami in votlinami : min. 2680 Kg/m3 ,Odprta poroznost: max. 0,5%, Odpornost proti zmrzovanju, upogibna trdnost po 48 ciklih : min. 14 MPa – material ni zmrzljiv! Odpornost proti obrabi: max. 18,0 mm. Odpornost proti zdrsu (štokana obdelava, mokra površina): min. 41 SRV oz. R-12. Kot dokazilo je potrebno priložiti atestno dokumentacijo ustreznosti na podlagi zahtevanih standardov za naravne kamne v tehničnem poročilu. Kamen mora imeti ustrezen atest v skladu z veljavnimi metodnimi standardi za naravni kamen in CE certifikat. Vsi ostali vezni, fugirni materiali in kiti morajo izpolnjevati kriterije za zunanje polaganje večjih obremenitev (upogibna in tlačna trdnost, vpijanje vode, poroznost), odpornost na soli za odmrzovanje in zmrzlinsko odpornost. Cena mora zajemati dobavo in vgradnjo materialov komplet z vsemi pomožnimi deli. </t>
    </r>
  </si>
  <si>
    <r>
      <t xml:space="preserve">Kamnite stopnice; </t>
    </r>
    <r>
      <rPr>
        <sz val="11"/>
        <rFont val="ITC NovareseBU"/>
        <family val="3"/>
      </rPr>
      <t>Dobava in izdelava kamnitih stopnic in podesta zunanjih stopnic z obdelanim lokalnim sivim kamnom - profilirane klade preseka 18/32 cm, dolžine 1,25m v cementni malti.</t>
    </r>
  </si>
  <si>
    <r>
      <t xml:space="preserve">Obloga stopnic; </t>
    </r>
    <r>
      <rPr>
        <sz val="11"/>
        <rFont val="ITC NovareseBU"/>
        <family val="3"/>
      </rPr>
      <t>Dobava, in polaganje kamnitega tlaka stopnic iz rezanega sedimentnega apnenca kot npr. Repen, zamik fug min. 5cm, debelina 3 cm, kamen se polaga na cementno malto na pripravljeno kamnito podlago. Obdelava: štokano, krtačeno.
Vgradnja po načrtu.</t>
    </r>
  </si>
  <si>
    <r>
      <t xml:space="preserve">Obloga tlaka; </t>
    </r>
    <r>
      <rPr>
        <sz val="11"/>
        <rFont val="ITC NovareseBU"/>
        <family val="3"/>
      </rPr>
      <t xml:space="preserve">Dobava, in polaganje kamnitega tlaka iz rezanega sedimentnega apnenca kot npr. Repen enakih širin, dolžine: prosto, zamik fug min. 5cm, debelina 3 cm.
Kamen se polaga na lepilo na prej izdelan estrih. Obdelava: štokano, krtačeno.
</t>
    </r>
  </si>
  <si>
    <r>
      <t xml:space="preserve">Zidna stenska obroba-cokel; </t>
    </r>
    <r>
      <rPr>
        <sz val="11"/>
        <rFont val="ITC NovareseBU"/>
        <family val="3"/>
      </rPr>
      <t xml:space="preserve">Dobava in lepljenje kamnite zidne obrobe iz rezanega sedimentnega apnenca kot. npr. Repen v debelini 1,0 cm in širini 10 cm, fugirano. 
</t>
    </r>
  </si>
  <si>
    <r>
      <t xml:space="preserve">Kamnita obroba; </t>
    </r>
    <r>
      <rPr>
        <sz val="11"/>
        <rFont val="ITC NovareseBU"/>
        <family val="3"/>
      </rPr>
      <t>Dobava in vgradnja kamnite obrobe tlaka z obdelanim lokalnim sivim kamnom - profilirane klade preseka 18/32 cm, v cementni malti.</t>
    </r>
  </si>
  <si>
    <r>
      <t xml:space="preserve">Taktilne oznake; </t>
    </r>
    <r>
      <rPr>
        <sz val="11"/>
        <rFont val="ITC NovareseBU"/>
        <family val="3"/>
      </rPr>
      <t>Dobava in montaža posamičnih čepastih taktilnih oznak iz aluminija premera 25 mm, višine 5 mm. Samolepilne, primerne za zunanjo uporabo</t>
    </r>
  </si>
  <si>
    <r>
      <t>KAMNOSEŠKA DELA SKUPAJ</t>
    </r>
    <r>
      <rPr>
        <sz val="11"/>
        <rFont val="ITC NovareseBU"/>
        <family val="3"/>
      </rPr>
      <t>:</t>
    </r>
  </si>
  <si>
    <r>
      <t>OPOMBA:</t>
    </r>
    <r>
      <rPr>
        <sz val="11"/>
        <rFont val="ITC NovareseBU"/>
        <family val="3"/>
      </rPr>
      <t xml:space="preserve"> Pri vseh delih je potrebno upoštevati navodila projektanta in odgovornega konzervatorja, upoštevati v ponudbeni ceni.
Izdelava in zaščita ter barva vseh izdelkov po detalju in predhodni potrditvi projektanta. </t>
    </r>
  </si>
  <si>
    <r>
      <t xml:space="preserve">Zasteklitev niš - strelnih lin; </t>
    </r>
    <r>
      <rPr>
        <sz val="11"/>
        <rFont val="ITC NovareseBU"/>
        <family val="3"/>
      </rPr>
      <t>Dobava in montaža fiksne zasteklitve na kovinskem okvirju z možnostjo demontaže, pritrditev z ekspanzijskimi vodotesnimi trakovi, stekla velikosti do 0,5 m2 oz prilagajanje obstoječim odprtinam.</t>
    </r>
  </si>
  <si>
    <r>
      <t xml:space="preserve">Zapora niše - odprtine z kovinsko rešetko; </t>
    </r>
    <r>
      <rPr>
        <sz val="11"/>
        <rFont val="ITC NovareseBU"/>
        <family val="3"/>
      </rPr>
      <t>Dobava in montaža fiksne rešetke z možnostjo demontaže, pritrditev z ekspanzijskimi vodotesnimi trakovi, rešetka velikosti do 0,5 m2.</t>
    </r>
  </si>
  <si>
    <r>
      <t>RAZNA DELA SKUPAJ</t>
    </r>
    <r>
      <rPr>
        <sz val="11"/>
        <rFont val="ITC NovareseBU"/>
        <family val="3"/>
      </rPr>
      <t>:</t>
    </r>
  </si>
  <si>
    <r>
      <t xml:space="preserve">SPLOŠNA OPOMBA: </t>
    </r>
    <r>
      <rPr>
        <sz val="10"/>
        <rFont val="ITC NovareseBU"/>
        <family val="3"/>
      </rPr>
      <t xml:space="preserve"> projektantski popis in projektantski predračun je izdelan na podlagi DGD projekta, razgovora z odgovornim projektantom ter posameznimi ostalimi projektanti in načrtovalci. Popis zajema gradbeno obrtniška dela za območje sanacije. Ostale dele prenove (elektroinstalacije, strojne instalacije, telekomunikacije itd.) opredeljujejo drugi popisi. Eventualna prestavitev zračnih ali zemeljskih inštalacijskih in komunalnih vodov ni predmet tega popisa. Izvajalec mora skrbno pregledati projektno dokumentacijo ter podati poročilo da nima eventuelnih pripomb na projekt. 
V sledečem popisu morajo biti v vseh postavkah vkalkulirane in upoštevane sledeče pripombe:  </t>
    </r>
  </si>
  <si>
    <r>
      <t>8. Posamezni materiali, ki so v popisu navedeni z imenom ali tipom so za ponudnika obvezni! Materiali, ki so opremljeni s citatom: "npr.:___"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color rgb="FF000000"/>
        <rFont val="ITC NovareseBU"/>
        <family val="3"/>
      </rPr>
      <t xml:space="preserve"> in če jih predhodno pisno potrdi projektant arhitekture!</t>
    </r>
  </si>
  <si>
    <r>
      <rPr>
        <b/>
        <sz val="11"/>
        <rFont val="ITC NovareseBU"/>
        <family val="3"/>
      </rPr>
      <t>Sanacija kamnitih zidov</t>
    </r>
    <r>
      <rPr>
        <sz val="11"/>
        <rFont val="ITC NovareseBU"/>
        <family val="3"/>
      </rPr>
      <t>: Pregled in odstranitev neustreznih fug in ometov, odstranitev vegetacije, pranje z vodo s kontroliranim pritiskom, izdelava novega stičenja in popravila poškodb ohranjenih fug z apneno malto po strukturi in barvi prilagojeno originalu. Obseg odstranjevanja in sestavo malte ter način dela se uskladi z odgovornim konservatorjem</t>
    </r>
  </si>
  <si>
    <r>
      <t>Sanacija kamnitih zidov stolpa -</t>
    </r>
    <r>
      <rPr>
        <sz val="11"/>
        <rFont val="ITC NovareseBU"/>
        <family val="3"/>
      </rPr>
      <t xml:space="preserve"> znotraj - Pregled in odstranitev neustreznih fug in ometov, odstranitev vegetacije, pranje z vodo s kontroliranim pritiskom, izdelava novega stičenja in popravila poškodb ohranjenih fug z apneno malto po strukturi in barvi prilagojeno originalu. Obseg odstranjevanja in sestavo malte ter način dela se uskladi z odgovornim konservatorjem.</t>
    </r>
  </si>
  <si>
    <t>VI.</t>
  </si>
  <si>
    <t>ZID - Lavričev trg</t>
  </si>
  <si>
    <t xml:space="preserve">dipl.inž.grad. Marko Žgavc, PLUS HIŠA Inženiring Marko Žgavc s.p.,  </t>
  </si>
  <si>
    <t>KLJUČAVNIČARSKA DELA-  NISO PREDMET RAZPISA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</si>
</sst>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quot; €&quot;_-;\-* #,##0.00&quot; €&quot;_-;_-* \-??&quot; €&quot;_-;_-@_-"/>
    <numFmt numFmtId="165" formatCode="0\ %"/>
    <numFmt numFmtId="166" formatCode="#,##0.00000000000"/>
    <numFmt numFmtId="167" formatCode="_-* #,##0.00\ _€_-;\-* #,##0.00\ _€_-;_-* \-??\ _€_-;_-@_-"/>
  </numFmts>
  <fonts count="31" x14ac:knownFonts="1">
    <font>
      <sz val="11"/>
      <color rgb="FF000000"/>
      <name val="Calibri"/>
      <family val="2"/>
      <charset val="238"/>
    </font>
    <font>
      <sz val="10"/>
      <name val="Arial"/>
      <family val="2"/>
      <charset val="1"/>
    </font>
    <font>
      <sz val="11"/>
      <color rgb="FF000000"/>
      <name val="Calibri"/>
      <family val="2"/>
      <charset val="238"/>
    </font>
    <font>
      <b/>
      <sz val="11"/>
      <name val="Garamond"/>
      <family val="1"/>
      <charset val="238"/>
    </font>
    <font>
      <sz val="11"/>
      <name val="Garamond"/>
      <family val="1"/>
      <charset val="238"/>
    </font>
    <font>
      <sz val="10"/>
      <name val="Arial CE"/>
      <charset val="238"/>
    </font>
    <font>
      <b/>
      <sz val="12"/>
      <name val="ITC NovareseBU"/>
      <family val="3"/>
    </font>
    <font>
      <sz val="10"/>
      <name val="ITC NovareseBU"/>
      <family val="3"/>
    </font>
    <font>
      <b/>
      <sz val="10"/>
      <name val="ITC NovareseBU"/>
      <family val="3"/>
    </font>
    <font>
      <sz val="11"/>
      <color rgb="FF000000"/>
      <name val="ITC NovareseBU"/>
      <family val="3"/>
    </font>
    <font>
      <b/>
      <sz val="13"/>
      <name val="ITC NovareseBU"/>
      <family val="3"/>
    </font>
    <font>
      <sz val="14"/>
      <name val="ITC NovareseBU"/>
      <family val="3"/>
    </font>
    <font>
      <b/>
      <sz val="18"/>
      <name val="ITC NovareseBU"/>
      <family val="3"/>
    </font>
    <font>
      <b/>
      <sz val="11"/>
      <name val="ITC NovareseBU"/>
      <family val="3"/>
    </font>
    <font>
      <sz val="11"/>
      <name val="ITC NovareseBU"/>
      <family val="3"/>
    </font>
    <font>
      <b/>
      <u/>
      <sz val="11"/>
      <name val="ITC NovareseBU"/>
      <family val="3"/>
    </font>
    <font>
      <i/>
      <sz val="11"/>
      <name val="ITC NovareseBU"/>
      <family val="3"/>
    </font>
    <font>
      <b/>
      <i/>
      <sz val="11"/>
      <name val="ITC NovareseBU"/>
      <family val="3"/>
    </font>
    <font>
      <b/>
      <i/>
      <sz val="22"/>
      <name val="ITC NovareseBU"/>
      <family val="3"/>
    </font>
    <font>
      <sz val="18"/>
      <name val="ITC NovareseBU"/>
      <family val="3"/>
    </font>
    <font>
      <b/>
      <sz val="16"/>
      <name val="ITC NovareseBU"/>
      <family val="3"/>
    </font>
    <font>
      <sz val="16"/>
      <name val="ITC NovareseBU"/>
      <family val="3"/>
    </font>
    <font>
      <b/>
      <u/>
      <sz val="12"/>
      <name val="ITC NovareseBU"/>
      <family val="3"/>
    </font>
    <font>
      <sz val="12"/>
      <name val="ITC NovareseBU"/>
      <family val="3"/>
    </font>
    <font>
      <b/>
      <sz val="14"/>
      <name val="ITC NovareseBU"/>
      <family val="3"/>
    </font>
    <font>
      <b/>
      <u/>
      <sz val="10"/>
      <name val="ITC NovareseBU"/>
      <family val="3"/>
    </font>
    <font>
      <u/>
      <sz val="10"/>
      <color rgb="FFFF0000"/>
      <name val="ITC NovareseBU"/>
      <family val="3"/>
    </font>
    <font>
      <sz val="10"/>
      <color rgb="FF000000"/>
      <name val="ITC NovareseBU"/>
      <family val="3"/>
    </font>
    <font>
      <u/>
      <sz val="10"/>
      <color rgb="FF000000"/>
      <name val="ITC NovareseBU"/>
      <family val="3"/>
    </font>
    <font>
      <b/>
      <sz val="11"/>
      <color rgb="FFFF0000"/>
      <name val="ITC NovareseBU"/>
      <family val="3"/>
    </font>
    <font>
      <sz val="11"/>
      <color rgb="FFFF0000"/>
      <name val="ITC NovareseBU"/>
      <family val="3"/>
    </font>
  </fonts>
  <fills count="7">
    <fill>
      <patternFill patternType="none"/>
    </fill>
    <fill>
      <patternFill patternType="gray125"/>
    </fill>
    <fill>
      <patternFill patternType="solid">
        <fgColor rgb="FFFFFF00"/>
        <bgColor rgb="FFFFFF00"/>
      </patternFill>
    </fill>
    <fill>
      <patternFill patternType="solid">
        <fgColor rgb="FF92D050"/>
        <bgColor rgb="FF969696"/>
      </patternFill>
    </fill>
    <fill>
      <patternFill patternType="solid">
        <fgColor rgb="FF00B0F0"/>
        <bgColor rgb="FF33CCCC"/>
      </patternFill>
    </fill>
    <fill>
      <patternFill patternType="solid">
        <fgColor rgb="FFFF0000"/>
        <bgColor rgb="FF993300"/>
      </patternFill>
    </fill>
    <fill>
      <patternFill patternType="solid">
        <fgColor rgb="FFD9D9D9"/>
        <bgColor rgb="FFB9CDE5"/>
      </patternFill>
    </fill>
  </fills>
  <borders count="17">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diagonal/>
    </border>
  </borders>
  <cellStyleXfs count="5">
    <xf numFmtId="0" fontId="0" fillId="0" borderId="0"/>
    <xf numFmtId="167" fontId="2" fillId="0" borderId="0" applyBorder="0" applyProtection="0"/>
    <xf numFmtId="164" fontId="2" fillId="0" borderId="0" applyBorder="0" applyProtection="0"/>
    <xf numFmtId="165" fontId="2" fillId="0" borderId="0" applyBorder="0" applyProtection="0"/>
    <xf numFmtId="0" fontId="1" fillId="0" borderId="0"/>
  </cellStyleXfs>
  <cellXfs count="211">
    <xf numFmtId="0" fontId="0" fillId="0" borderId="0" xfId="0"/>
    <xf numFmtId="0" fontId="3" fillId="0" borderId="5" xfId="0" applyFont="1" applyFill="1" applyBorder="1" applyAlignment="1">
      <alignment horizontal="left" wrapText="1"/>
    </xf>
    <xf numFmtId="0" fontId="3" fillId="0" borderId="0" xfId="0" applyFont="1" applyFill="1" applyBorder="1" applyAlignment="1">
      <alignment horizontal="left" wrapText="1"/>
    </xf>
    <xf numFmtId="4" fontId="3" fillId="0" borderId="0" xfId="0" applyNumberFormat="1" applyFont="1" applyFill="1" applyBorder="1" applyAlignment="1">
      <alignment wrapText="1"/>
    </xf>
    <xf numFmtId="0" fontId="4" fillId="0" borderId="0" xfId="0" applyFont="1"/>
    <xf numFmtId="0" fontId="3" fillId="0" borderId="6" xfId="0" applyFont="1" applyBorder="1" applyAlignment="1">
      <alignment vertical="center" wrapText="1"/>
    </xf>
    <xf numFmtId="4" fontId="4" fillId="0" borderId="0" xfId="0" applyNumberFormat="1" applyFont="1"/>
    <xf numFmtId="0" fontId="4" fillId="0" borderId="0" xfId="0" applyFont="1" applyFill="1"/>
    <xf numFmtId="0" fontId="0" fillId="0" borderId="0" xfId="0" applyFill="1"/>
    <xf numFmtId="0" fontId="4" fillId="0" borderId="7" xfId="0" applyFont="1" applyBorder="1" applyAlignment="1">
      <alignment vertical="center" wrapText="1"/>
    </xf>
    <xf numFmtId="0" fontId="4" fillId="0" borderId="5" xfId="0" applyFont="1" applyFill="1" applyBorder="1" applyAlignment="1">
      <alignment wrapText="1"/>
    </xf>
    <xf numFmtId="4" fontId="4" fillId="0" borderId="5" xfId="0" applyNumberFormat="1" applyFont="1" applyFill="1" applyBorder="1" applyAlignment="1">
      <alignment wrapText="1"/>
    </xf>
    <xf numFmtId="0" fontId="4" fillId="0" borderId="8" xfId="0" applyFont="1" applyBorder="1" applyAlignment="1">
      <alignment vertical="center" wrapText="1"/>
    </xf>
    <xf numFmtId="0" fontId="4" fillId="0" borderId="8" xfId="0" applyFont="1" applyBorder="1" applyAlignment="1">
      <alignment horizontal="right" vertical="center" wrapText="1"/>
    </xf>
    <xf numFmtId="0" fontId="4" fillId="0" borderId="0" xfId="0" applyFont="1" applyBorder="1" applyAlignment="1">
      <alignment horizontal="right" vertical="center" wrapText="1"/>
    </xf>
    <xf numFmtId="0" fontId="0" fillId="0" borderId="0" xfId="0" applyFont="1" applyFill="1"/>
    <xf numFmtId="0" fontId="3" fillId="0" borderId="11" xfId="0" applyFont="1" applyFill="1" applyBorder="1" applyAlignment="1">
      <alignment horizontal="left" wrapText="1"/>
    </xf>
    <xf numFmtId="4" fontId="3" fillId="0" borderId="5" xfId="0" applyNumberFormat="1" applyFont="1" applyFill="1" applyBorder="1" applyAlignment="1">
      <alignment wrapText="1"/>
    </xf>
    <xf numFmtId="0" fontId="3" fillId="0" borderId="15" xfId="0" applyFont="1" applyFill="1" applyBorder="1" applyAlignment="1">
      <alignment horizontal="left" wrapText="1"/>
    </xf>
    <xf numFmtId="0" fontId="4" fillId="0" borderId="5" xfId="0" applyFont="1" applyBorder="1" applyAlignment="1">
      <alignment vertical="center" wrapText="1"/>
    </xf>
    <xf numFmtId="0" fontId="3" fillId="0" borderId="16" xfId="0" applyFont="1" applyFill="1" applyBorder="1" applyAlignment="1">
      <alignment horizontal="left" wrapText="1"/>
    </xf>
    <xf numFmtId="0" fontId="3" fillId="0" borderId="9" xfId="0" applyFont="1" applyFill="1" applyBorder="1" applyAlignment="1">
      <alignment horizontal="left" wrapText="1"/>
    </xf>
    <xf numFmtId="0" fontId="3" fillId="0" borderId="10" xfId="0" applyFont="1" applyFill="1" applyBorder="1" applyAlignment="1">
      <alignment horizontal="left" wrapText="1"/>
    </xf>
    <xf numFmtId="0" fontId="3" fillId="0" borderId="5" xfId="0" applyFont="1" applyBorder="1" applyAlignment="1">
      <alignment horizontal="left" wrapText="1"/>
    </xf>
    <xf numFmtId="4" fontId="5" fillId="0" borderId="5" xfId="0" applyNumberFormat="1" applyFont="1" applyBorder="1"/>
    <xf numFmtId="0" fontId="3" fillId="0" borderId="11" xfId="0" applyFont="1" applyBorder="1" applyAlignment="1">
      <alignment horizontal="left" wrapText="1"/>
    </xf>
    <xf numFmtId="4" fontId="5" fillId="0" borderId="0" xfId="0" applyNumberFormat="1" applyFont="1"/>
    <xf numFmtId="0" fontId="6" fillId="0" borderId="0" xfId="0" applyFont="1" applyBorder="1" applyAlignment="1">
      <alignment horizontal="left"/>
    </xf>
    <xf numFmtId="0" fontId="6" fillId="0" borderId="0" xfId="0" applyFont="1" applyBorder="1"/>
    <xf numFmtId="0" fontId="6" fillId="0" borderId="0" xfId="0" applyFont="1"/>
    <xf numFmtId="164" fontId="6" fillId="0" borderId="0" xfId="2" applyFont="1" applyBorder="1" applyAlignment="1" applyProtection="1">
      <alignment horizontal="center"/>
    </xf>
    <xf numFmtId="0" fontId="6" fillId="0" borderId="0" xfId="0" applyFont="1" applyBorder="1" applyAlignment="1">
      <alignment horizontal="right"/>
    </xf>
    <xf numFmtId="0" fontId="6" fillId="0" borderId="0" xfId="0" applyFont="1" applyBorder="1" applyAlignment="1"/>
    <xf numFmtId="0" fontId="7" fillId="0" borderId="0" xfId="0" applyFont="1" applyBorder="1" applyAlignment="1">
      <alignment horizontal="left"/>
    </xf>
    <xf numFmtId="0" fontId="7" fillId="0" borderId="0" xfId="0" applyFont="1" applyBorder="1"/>
    <xf numFmtId="0" fontId="7" fillId="0" borderId="0" xfId="0" applyFont="1"/>
    <xf numFmtId="164" fontId="8" fillId="0" borderId="0" xfId="2" applyFont="1" applyBorder="1" applyAlignment="1" applyProtection="1">
      <alignment horizontal="center"/>
    </xf>
    <xf numFmtId="0" fontId="7" fillId="0" borderId="0" xfId="0" applyFont="1" applyBorder="1" applyAlignment="1">
      <alignment horizontal="right"/>
    </xf>
    <xf numFmtId="0" fontId="7" fillId="0" borderId="0" xfId="0" applyFont="1" applyBorder="1" applyAlignment="1"/>
    <xf numFmtId="0" fontId="9" fillId="0" borderId="0" xfId="0" applyFont="1"/>
    <xf numFmtId="0" fontId="6" fillId="0" borderId="0" xfId="0" applyFont="1" applyBorder="1" applyAlignment="1">
      <alignment horizontal="left" vertical="top"/>
    </xf>
    <xf numFmtId="0" fontId="11" fillId="0" borderId="0" xfId="0" applyFont="1" applyBorder="1" applyAlignment="1">
      <alignment horizontal="right"/>
    </xf>
    <xf numFmtId="0" fontId="11" fillId="0" borderId="0" xfId="0" applyFont="1" applyBorder="1" applyAlignment="1"/>
    <xf numFmtId="0" fontId="11" fillId="0" borderId="0" xfId="0" applyFont="1"/>
    <xf numFmtId="164" fontId="7" fillId="0" borderId="0" xfId="2" applyFont="1" applyBorder="1" applyAlignment="1" applyProtection="1">
      <alignment horizontal="center"/>
    </xf>
    <xf numFmtId="14" fontId="7" fillId="0" borderId="0" xfId="0" applyNumberFormat="1" applyFont="1" applyBorder="1"/>
    <xf numFmtId="0" fontId="8" fillId="0" borderId="0" xfId="0" applyFont="1"/>
    <xf numFmtId="0" fontId="8" fillId="0" borderId="0" xfId="0" applyFont="1" applyBorder="1" applyAlignment="1">
      <alignment horizontal="right"/>
    </xf>
    <xf numFmtId="0" fontId="8" fillId="0" borderId="0" xfId="0" applyFont="1" applyBorder="1" applyAlignment="1"/>
    <xf numFmtId="0" fontId="8" fillId="0" borderId="0" xfId="0" applyFont="1" applyBorder="1" applyAlignment="1">
      <alignment horizontal="left"/>
    </xf>
    <xf numFmtId="0" fontId="8" fillId="0" borderId="0" xfId="0" applyFont="1" applyBorder="1"/>
    <xf numFmtId="49" fontId="7" fillId="0" borderId="0" xfId="0" applyNumberFormat="1" applyFont="1"/>
    <xf numFmtId="0" fontId="7" fillId="0" borderId="1" xfId="0" applyFont="1" applyBorder="1" applyAlignment="1">
      <alignment horizontal="left"/>
    </xf>
    <xf numFmtId="0" fontId="7" fillId="0" borderId="1" xfId="0" applyFont="1" applyBorder="1"/>
    <xf numFmtId="164" fontId="7" fillId="0" borderId="1" xfId="2" applyFont="1" applyBorder="1" applyAlignment="1" applyProtection="1">
      <alignment horizontal="center"/>
    </xf>
    <xf numFmtId="0" fontId="12" fillId="0" borderId="0" xfId="0" applyFont="1" applyBorder="1" applyAlignment="1">
      <alignment horizontal="center"/>
    </xf>
    <xf numFmtId="0" fontId="8" fillId="0" borderId="0" xfId="0" applyFont="1" applyAlignment="1">
      <alignment horizontal="left"/>
    </xf>
    <xf numFmtId="0" fontId="8" fillId="0" borderId="0" xfId="0" applyFont="1" applyAlignment="1">
      <alignment horizontal="right"/>
    </xf>
    <xf numFmtId="0" fontId="7" fillId="0" borderId="0" xfId="0" applyFont="1" applyAlignment="1"/>
    <xf numFmtId="0" fontId="7" fillId="0" borderId="0" xfId="0" applyFont="1" applyAlignment="1">
      <alignment horizontal="right"/>
    </xf>
    <xf numFmtId="0" fontId="13" fillId="0" borderId="0" xfId="0" applyFont="1" applyAlignment="1">
      <alignment horizontal="right"/>
    </xf>
    <xf numFmtId="0" fontId="13" fillId="0" borderId="0" xfId="0" applyFont="1"/>
    <xf numFmtId="0" fontId="7" fillId="0" borderId="0" xfId="0" applyFont="1" applyAlignment="1">
      <alignment horizontal="left"/>
    </xf>
    <xf numFmtId="0" fontId="7" fillId="0" borderId="0" xfId="0" applyFont="1" applyAlignment="1">
      <alignment horizontal="center"/>
    </xf>
    <xf numFmtId="164" fontId="7" fillId="0" borderId="0" xfId="2" applyFont="1" applyBorder="1" applyAlignment="1" applyProtection="1">
      <alignment horizontal="right" vertical="center"/>
    </xf>
    <xf numFmtId="0" fontId="8" fillId="0" borderId="0" xfId="0" applyFont="1" applyAlignment="1">
      <alignment horizontal="center"/>
    </xf>
    <xf numFmtId="164" fontId="8" fillId="0" borderId="0" xfId="2" applyFont="1" applyBorder="1" applyAlignment="1" applyProtection="1"/>
    <xf numFmtId="165" fontId="7" fillId="0" borderId="0" xfId="3" applyFont="1" applyBorder="1" applyAlignment="1" applyProtection="1">
      <alignment horizontal="right"/>
    </xf>
    <xf numFmtId="164" fontId="7" fillId="0" borderId="0" xfId="2" applyFont="1" applyBorder="1" applyAlignment="1" applyProtection="1"/>
    <xf numFmtId="0" fontId="8" fillId="0" borderId="2" xfId="0" applyFont="1" applyBorder="1" applyAlignment="1">
      <alignment horizontal="right"/>
    </xf>
    <xf numFmtId="0" fontId="8" fillId="0" borderId="2" xfId="0" applyFont="1" applyBorder="1" applyAlignment="1">
      <alignment horizontal="left"/>
    </xf>
    <xf numFmtId="0" fontId="8" fillId="0" borderId="2" xfId="0" applyFont="1" applyBorder="1" applyAlignment="1">
      <alignment horizontal="center"/>
    </xf>
    <xf numFmtId="164" fontId="8" fillId="0" borderId="2" xfId="2" applyFont="1" applyBorder="1" applyAlignment="1" applyProtection="1">
      <alignment horizontal="right" vertical="center"/>
    </xf>
    <xf numFmtId="0" fontId="14" fillId="0" borderId="0" xfId="4" applyFont="1" applyBorder="1" applyAlignment="1"/>
    <xf numFmtId="0" fontId="15" fillId="0" borderId="0" xfId="4" applyFont="1" applyBorder="1" applyAlignment="1">
      <alignment vertical="top" wrapText="1"/>
    </xf>
    <xf numFmtId="0" fontId="13" fillId="0" borderId="0" xfId="4" applyFont="1" applyBorder="1" applyAlignment="1">
      <alignment vertical="top" wrapText="1"/>
    </xf>
    <xf numFmtId="0" fontId="14" fillId="0" borderId="0" xfId="4" applyFont="1" applyBorder="1"/>
    <xf numFmtId="0" fontId="14" fillId="0" borderId="0" xfId="4" applyFont="1" applyBorder="1" applyAlignment="1">
      <alignment vertical="top" wrapText="1"/>
    </xf>
    <xf numFmtId="0" fontId="7" fillId="0" borderId="0" xfId="4" applyFont="1" applyBorder="1" applyAlignment="1"/>
    <xf numFmtId="0" fontId="7" fillId="2" borderId="0" xfId="4" applyFont="1" applyFill="1" applyBorder="1" applyAlignment="1">
      <alignment wrapText="1"/>
    </xf>
    <xf numFmtId="0" fontId="7" fillId="0" borderId="0" xfId="4" applyFont="1" applyBorder="1"/>
    <xf numFmtId="165" fontId="7" fillId="0" borderId="0" xfId="3" applyFont="1" applyBorder="1" applyAlignment="1" applyProtection="1"/>
    <xf numFmtId="0" fontId="7" fillId="3" borderId="0" xfId="4" applyFont="1" applyFill="1" applyBorder="1" applyAlignment="1">
      <alignment wrapText="1"/>
    </xf>
    <xf numFmtId="0" fontId="7" fillId="4" borderId="0" xfId="4" applyFont="1" applyFill="1" applyBorder="1" applyAlignment="1">
      <alignment wrapText="1"/>
    </xf>
    <xf numFmtId="0" fontId="7" fillId="5" borderId="0" xfId="4" applyFont="1" applyFill="1" applyBorder="1" applyAlignment="1">
      <alignment wrapText="1"/>
    </xf>
    <xf numFmtId="0" fontId="7" fillId="0" borderId="1" xfId="0" applyFont="1" applyBorder="1" applyAlignment="1">
      <alignment horizontal="right"/>
    </xf>
    <xf numFmtId="165" fontId="7" fillId="0" borderId="1" xfId="3" applyFont="1" applyBorder="1" applyAlignment="1" applyProtection="1">
      <alignment horizontal="right"/>
    </xf>
    <xf numFmtId="164" fontId="7" fillId="0" borderId="1" xfId="2" applyFont="1" applyBorder="1" applyAlignment="1" applyProtection="1"/>
    <xf numFmtId="0" fontId="8" fillId="0" borderId="3" xfId="0" applyFont="1" applyBorder="1" applyAlignment="1">
      <alignment horizontal="right"/>
    </xf>
    <xf numFmtId="0" fontId="8" fillId="0" borderId="3" xfId="0" applyFont="1" applyBorder="1"/>
    <xf numFmtId="164" fontId="13" fillId="0" borderId="3" xfId="2" applyFont="1" applyBorder="1" applyAlignment="1" applyProtection="1"/>
    <xf numFmtId="166" fontId="7" fillId="0" borderId="0" xfId="0" applyNumberFormat="1" applyFont="1"/>
    <xf numFmtId="0" fontId="16" fillId="0" borderId="0" xfId="0" applyFont="1" applyBorder="1" applyAlignment="1">
      <alignment vertical="top"/>
    </xf>
    <xf numFmtId="0" fontId="17" fillId="0" borderId="0" xfId="4" applyFont="1" applyAlignment="1" applyProtection="1">
      <alignment horizontal="center"/>
      <protection locked="0"/>
    </xf>
    <xf numFmtId="164" fontId="17" fillId="0" borderId="0" xfId="2" applyFont="1" applyBorder="1" applyAlignment="1" applyProtection="1">
      <alignment horizontal="justify" wrapText="1"/>
      <protection locked="0"/>
    </xf>
    <xf numFmtId="4" fontId="17" fillId="0" borderId="0" xfId="4" applyNumberFormat="1" applyFont="1" applyProtection="1">
      <protection locked="0"/>
    </xf>
    <xf numFmtId="0" fontId="14" fillId="6" borderId="1" xfId="0" applyFont="1" applyFill="1" applyBorder="1" applyAlignment="1">
      <alignment horizontal="right" vertical="top"/>
    </xf>
    <xf numFmtId="49" fontId="14" fillId="6" borderId="1" xfId="0" applyNumberFormat="1" applyFont="1" applyFill="1" applyBorder="1" applyAlignment="1">
      <alignment vertical="top" wrapText="1"/>
    </xf>
    <xf numFmtId="0" fontId="14" fillId="6" borderId="1" xfId="0" applyFont="1" applyFill="1" applyBorder="1" applyAlignment="1">
      <alignment vertical="top"/>
    </xf>
    <xf numFmtId="167" fontId="14" fillId="6" borderId="1" xfId="1" applyFont="1" applyFill="1" applyBorder="1" applyAlignment="1" applyProtection="1">
      <alignment horizontal="center"/>
    </xf>
    <xf numFmtId="0" fontId="14" fillId="6" borderId="1" xfId="0" applyFont="1" applyFill="1" applyBorder="1" applyAlignment="1">
      <alignment horizontal="center"/>
    </xf>
    <xf numFmtId="164" fontId="14" fillId="6" borderId="1" xfId="2" applyFont="1" applyFill="1" applyBorder="1" applyAlignment="1" applyProtection="1">
      <alignment horizontal="center"/>
    </xf>
    <xf numFmtId="0" fontId="14" fillId="6" borderId="0" xfId="4" applyFont="1" applyFill="1" applyBorder="1"/>
    <xf numFmtId="0" fontId="13" fillId="0" borderId="0" xfId="4" applyFont="1" applyBorder="1" applyAlignment="1">
      <alignment horizontal="right" vertical="top"/>
    </xf>
    <xf numFmtId="0" fontId="13" fillId="0" borderId="0" xfId="4" applyFont="1" applyBorder="1" applyAlignment="1"/>
    <xf numFmtId="167" fontId="14" fillId="0" borderId="0" xfId="1" applyFont="1" applyBorder="1" applyAlignment="1" applyProtection="1"/>
    <xf numFmtId="164" fontId="13" fillId="0" borderId="0" xfId="2" applyFont="1" applyBorder="1" applyAlignment="1" applyProtection="1"/>
    <xf numFmtId="164" fontId="14" fillId="0" borderId="0" xfId="2" applyFont="1" applyBorder="1" applyAlignment="1" applyProtection="1"/>
    <xf numFmtId="0" fontId="14" fillId="2" borderId="0" xfId="4" applyFont="1" applyFill="1" applyBorder="1" applyAlignment="1">
      <alignment wrapText="1"/>
    </xf>
    <xf numFmtId="0" fontId="14" fillId="3" borderId="0" xfId="4" applyFont="1" applyFill="1" applyBorder="1" applyAlignment="1">
      <alignment wrapText="1"/>
    </xf>
    <xf numFmtId="0" fontId="14" fillId="4" borderId="0" xfId="4" applyFont="1" applyFill="1" applyBorder="1" applyAlignment="1">
      <alignment wrapText="1"/>
    </xf>
    <xf numFmtId="0" fontId="14" fillId="5" borderId="0" xfId="4" applyFont="1" applyFill="1" applyBorder="1" applyAlignment="1">
      <alignment wrapText="1"/>
    </xf>
    <xf numFmtId="0" fontId="14" fillId="0" borderId="0" xfId="4" applyFont="1" applyBorder="1" applyAlignment="1">
      <alignment horizontal="right" vertical="top"/>
    </xf>
    <xf numFmtId="0" fontId="13" fillId="2" borderId="0" xfId="4" applyFont="1" applyFill="1" applyBorder="1" applyAlignment="1">
      <alignment vertical="top" wrapText="1"/>
    </xf>
    <xf numFmtId="0" fontId="14" fillId="0" borderId="0" xfId="4" applyFont="1" applyBorder="1" applyAlignment="1">
      <alignment horizontal="center" wrapText="1"/>
    </xf>
    <xf numFmtId="167" fontId="14" fillId="0" borderId="0" xfId="1" applyFont="1" applyBorder="1" applyAlignment="1" applyProtection="1">
      <alignment horizontal="right" wrapText="1"/>
    </xf>
    <xf numFmtId="4" fontId="14" fillId="0" borderId="0" xfId="4" applyNumberFormat="1" applyFont="1" applyBorder="1" applyAlignment="1" applyProtection="1">
      <alignment horizontal="right" wrapText="1"/>
      <protection locked="0"/>
    </xf>
    <xf numFmtId="164" fontId="14" fillId="0" borderId="0" xfId="2" applyFont="1" applyBorder="1" applyAlignment="1" applyProtection="1">
      <alignment horizontal="right" wrapText="1"/>
    </xf>
    <xf numFmtId="0" fontId="14" fillId="0" borderId="0" xfId="4" applyFont="1" applyBorder="1" applyAlignment="1" applyProtection="1">
      <protection locked="0"/>
    </xf>
    <xf numFmtId="0" fontId="13" fillId="3" borderId="0" xfId="4" applyFont="1" applyFill="1" applyBorder="1" applyAlignment="1">
      <alignment vertical="top" wrapText="1"/>
    </xf>
    <xf numFmtId="4" fontId="14" fillId="0" borderId="0" xfId="4" applyNumberFormat="1" applyFont="1" applyBorder="1" applyAlignment="1">
      <alignment horizontal="center" wrapText="1"/>
    </xf>
    <xf numFmtId="167" fontId="14" fillId="0" borderId="0" xfId="1" applyFont="1" applyBorder="1" applyAlignment="1" applyProtection="1">
      <alignment horizontal="center" wrapText="1"/>
    </xf>
    <xf numFmtId="4" fontId="14" fillId="0" borderId="0" xfId="4" applyNumberFormat="1" applyFont="1" applyBorder="1" applyAlignment="1">
      <alignment horizontal="right" wrapText="1"/>
    </xf>
    <xf numFmtId="0" fontId="13" fillId="4" borderId="0" xfId="4" applyFont="1" applyFill="1" applyBorder="1" applyAlignment="1">
      <alignment vertical="top" wrapText="1"/>
    </xf>
    <xf numFmtId="0" fontId="13" fillId="3" borderId="0" xfId="4" applyFont="1" applyFill="1" applyBorder="1" applyAlignment="1">
      <alignment horizontal="left" vertical="top" wrapText="1"/>
    </xf>
    <xf numFmtId="0" fontId="14" fillId="0" borderId="0" xfId="4" applyFont="1" applyBorder="1" applyAlignment="1">
      <alignment horizontal="left" vertical="top" wrapText="1"/>
    </xf>
    <xf numFmtId="0" fontId="14" fillId="0" borderId="0" xfId="4" applyFont="1" applyBorder="1" applyAlignment="1">
      <alignment horizontal="center"/>
    </xf>
    <xf numFmtId="0" fontId="14" fillId="0" borderId="0" xfId="4" applyFont="1" applyBorder="1" applyAlignment="1">
      <alignment horizontal="center" vertical="top"/>
    </xf>
    <xf numFmtId="0" fontId="13" fillId="0" borderId="4" xfId="4" applyFont="1" applyBorder="1" applyAlignment="1">
      <alignment horizontal="right" vertical="top"/>
    </xf>
    <xf numFmtId="0" fontId="13" fillId="0" borderId="4" xfId="4" applyFont="1" applyBorder="1" applyAlignment="1">
      <alignment vertical="top"/>
    </xf>
    <xf numFmtId="0" fontId="14" fillId="0" borderId="4" xfId="4" applyFont="1" applyBorder="1" applyAlignment="1"/>
    <xf numFmtId="167" fontId="14" fillId="0" borderId="4" xfId="1" applyFont="1" applyBorder="1" applyAlignment="1" applyProtection="1"/>
    <xf numFmtId="0" fontId="14" fillId="0" borderId="4" xfId="4" applyFont="1" applyBorder="1" applyAlignment="1" applyProtection="1">
      <protection locked="0"/>
    </xf>
    <xf numFmtId="164" fontId="13" fillId="0" borderId="4" xfId="2" applyFont="1" applyBorder="1" applyAlignment="1" applyProtection="1"/>
    <xf numFmtId="0" fontId="14" fillId="0" borderId="0" xfId="4" applyFont="1" applyBorder="1" applyAlignment="1">
      <alignment horizontal="left"/>
    </xf>
    <xf numFmtId="0" fontId="14" fillId="0" borderId="0" xfId="4" applyFont="1" applyBorder="1" applyAlignment="1">
      <alignment wrapText="1"/>
    </xf>
    <xf numFmtId="0" fontId="14" fillId="4" borderId="0" xfId="4" applyFont="1" applyFill="1" applyBorder="1" applyAlignment="1">
      <alignment vertical="top" wrapText="1"/>
    </xf>
    <xf numFmtId="0" fontId="13" fillId="0" borderId="0" xfId="4" applyFont="1" applyBorder="1" applyAlignment="1">
      <alignment wrapText="1"/>
    </xf>
    <xf numFmtId="0" fontId="7" fillId="0" borderId="0" xfId="4" applyFont="1"/>
    <xf numFmtId="0" fontId="19" fillId="0" borderId="0" xfId="4" applyFont="1" applyBorder="1" applyAlignment="1">
      <alignment horizontal="right"/>
    </xf>
    <xf numFmtId="0" fontId="19" fillId="0" borderId="0" xfId="4" applyFont="1" applyBorder="1" applyAlignment="1"/>
    <xf numFmtId="0" fontId="19" fillId="0" borderId="0" xfId="4" applyFont="1"/>
    <xf numFmtId="0" fontId="7" fillId="0" borderId="0" xfId="4" applyFont="1" applyBorder="1" applyAlignment="1">
      <alignment horizontal="right"/>
    </xf>
    <xf numFmtId="0" fontId="8" fillId="0" borderId="0" xfId="4" applyFont="1" applyBorder="1" applyAlignment="1">
      <alignment horizontal="right"/>
    </xf>
    <xf numFmtId="0" fontId="20" fillId="0" borderId="0" xfId="4" applyFont="1" applyBorder="1" applyAlignment="1">
      <alignment horizontal="right"/>
    </xf>
    <xf numFmtId="0" fontId="21" fillId="0" borderId="0" xfId="4" applyFont="1" applyBorder="1" applyAlignment="1"/>
    <xf numFmtId="0" fontId="21" fillId="0" borderId="0" xfId="4" applyFont="1" applyBorder="1" applyAlignment="1">
      <alignment horizontal="right"/>
    </xf>
    <xf numFmtId="0" fontId="21" fillId="0" borderId="0" xfId="4" applyFont="1"/>
    <xf numFmtId="0" fontId="8" fillId="0" borderId="0" xfId="4" applyFont="1" applyAlignment="1">
      <alignment horizontal="left"/>
    </xf>
    <xf numFmtId="0" fontId="8" fillId="0" borderId="0" xfId="4" applyFont="1"/>
    <xf numFmtId="4" fontId="8" fillId="0" borderId="0" xfId="4" applyNumberFormat="1" applyFont="1" applyAlignment="1">
      <alignment horizontal="right"/>
    </xf>
    <xf numFmtId="0" fontId="8" fillId="0" borderId="0" xfId="4" applyFont="1" applyAlignment="1">
      <alignment horizontal="center"/>
    </xf>
    <xf numFmtId="0" fontId="8" fillId="0" borderId="0" xfId="4" applyFont="1" applyAlignment="1">
      <alignment horizontal="right"/>
    </xf>
    <xf numFmtId="0" fontId="7" fillId="0" borderId="0" xfId="4" applyFont="1" applyAlignment="1"/>
    <xf numFmtId="0" fontId="7" fillId="0" borderId="0" xfId="4" applyFont="1" applyAlignment="1">
      <alignment horizontal="right"/>
    </xf>
    <xf numFmtId="0" fontId="22" fillId="0" borderId="0" xfId="4" applyFont="1" applyAlignment="1">
      <alignment horizontal="left"/>
    </xf>
    <xf numFmtId="0" fontId="6" fillId="0" borderId="0" xfId="4" applyFont="1"/>
    <xf numFmtId="0" fontId="6" fillId="0" borderId="0" xfId="4" applyFont="1" applyAlignment="1">
      <alignment horizontal="left"/>
    </xf>
    <xf numFmtId="4" fontId="6" fillId="0" borderId="0" xfId="4" applyNumberFormat="1" applyFont="1" applyAlignment="1">
      <alignment horizontal="right"/>
    </xf>
    <xf numFmtId="0" fontId="6" fillId="0" borderId="0" xfId="4" applyFont="1" applyAlignment="1">
      <alignment horizontal="center"/>
    </xf>
    <xf numFmtId="0" fontId="6" fillId="0" borderId="0" xfId="4" applyFont="1" applyAlignment="1">
      <alignment horizontal="right"/>
    </xf>
    <xf numFmtId="0" fontId="23" fillId="0" borderId="0" xfId="4" applyFont="1" applyAlignment="1"/>
    <xf numFmtId="0" fontId="23" fillId="0" borderId="0" xfId="4" applyFont="1" applyAlignment="1">
      <alignment horizontal="right"/>
    </xf>
    <xf numFmtId="0" fontId="23" fillId="0" borderId="0" xfId="4" applyFont="1"/>
    <xf numFmtId="0" fontId="24" fillId="0" borderId="0" xfId="4" applyFont="1"/>
    <xf numFmtId="0" fontId="24" fillId="0" borderId="0" xfId="4" applyFont="1" applyAlignment="1">
      <alignment horizontal="left"/>
    </xf>
    <xf numFmtId="4" fontId="24" fillId="0" borderId="0" xfId="4" applyNumberFormat="1" applyFont="1" applyAlignment="1">
      <alignment horizontal="right"/>
    </xf>
    <xf numFmtId="0" fontId="24" fillId="0" borderId="0" xfId="4" applyFont="1" applyAlignment="1">
      <alignment horizontal="center"/>
    </xf>
    <xf numFmtId="0" fontId="24" fillId="0" borderId="0" xfId="4" applyFont="1" applyAlignment="1">
      <alignment horizontal="right"/>
    </xf>
    <xf numFmtId="0" fontId="11" fillId="0" borderId="0" xfId="4" applyFont="1" applyAlignment="1"/>
    <xf numFmtId="0" fontId="11" fillId="0" borderId="0" xfId="4" applyFont="1" applyAlignment="1">
      <alignment horizontal="right"/>
    </xf>
    <xf numFmtId="0" fontId="11" fillId="0" borderId="0" xfId="4" applyFont="1"/>
    <xf numFmtId="4" fontId="7" fillId="0" borderId="0" xfId="4" applyNumberFormat="1" applyFont="1"/>
    <xf numFmtId="4" fontId="6" fillId="0" borderId="0" xfId="4" applyNumberFormat="1" applyFont="1"/>
    <xf numFmtId="0" fontId="13" fillId="0" borderId="0" xfId="4" applyFont="1"/>
    <xf numFmtId="4" fontId="13" fillId="0" borderId="0" xfId="4" applyNumberFormat="1" applyFont="1"/>
    <xf numFmtId="0" fontId="14" fillId="0" borderId="0" xfId="4" applyFont="1"/>
    <xf numFmtId="0" fontId="26" fillId="0" borderId="0" xfId="4" applyFont="1" applyBorder="1" applyAlignment="1">
      <alignment horizontal="justify" vertical="top" wrapText="1"/>
    </xf>
    <xf numFmtId="0" fontId="27" fillId="0" borderId="0" xfId="4" applyFont="1" applyBorder="1" applyAlignment="1">
      <alignment horizontal="justify" vertical="top" wrapText="1"/>
    </xf>
    <xf numFmtId="0" fontId="7" fillId="0" borderId="0" xfId="4" applyFont="1" applyBorder="1" applyAlignment="1">
      <alignment wrapText="1"/>
    </xf>
    <xf numFmtId="3" fontId="7" fillId="0" borderId="0" xfId="4" applyNumberFormat="1" applyFont="1" applyBorder="1" applyAlignment="1">
      <alignment horizontal="justify" vertical="top" wrapText="1"/>
    </xf>
    <xf numFmtId="0" fontId="18" fillId="0" borderId="0" xfId="4" applyFont="1" applyBorder="1" applyAlignment="1">
      <alignment horizontal="center" wrapText="1"/>
    </xf>
    <xf numFmtId="0" fontId="6" fillId="0" borderId="0" xfId="4" applyFont="1" applyBorder="1" applyAlignment="1">
      <alignment horizontal="center" wrapText="1"/>
    </xf>
    <xf numFmtId="0" fontId="7" fillId="0" borderId="0" xfId="4" applyFont="1"/>
    <xf numFmtId="4" fontId="7" fillId="0" borderId="0" xfId="4" applyNumberFormat="1" applyFont="1"/>
    <xf numFmtId="0" fontId="25" fillId="0" borderId="0" xfId="4" applyFont="1" applyBorder="1" applyAlignment="1">
      <alignment horizontal="left" vertical="top" wrapText="1"/>
    </xf>
    <xf numFmtId="0" fontId="27" fillId="0" borderId="0" xfId="4" applyFont="1" applyBorder="1" applyAlignment="1">
      <alignment horizontal="left" vertical="top" wrapText="1"/>
    </xf>
    <xf numFmtId="0" fontId="7" fillId="0" borderId="0" xfId="4" applyFont="1" applyBorder="1" applyAlignment="1">
      <alignment horizontal="left" vertical="top" wrapText="1"/>
    </xf>
    <xf numFmtId="3" fontId="7" fillId="0" borderId="0" xfId="4" applyNumberFormat="1" applyFont="1" applyBorder="1" applyAlignment="1">
      <alignment horizontal="left" vertical="top" wrapText="1"/>
    </xf>
    <xf numFmtId="0" fontId="7" fillId="0" borderId="0" xfId="4" applyFont="1" applyBorder="1" applyAlignment="1">
      <alignment horizontal="left" wrapText="1"/>
    </xf>
    <xf numFmtId="0" fontId="7" fillId="0" borderId="0" xfId="4" applyFont="1" applyBorder="1" applyAlignment="1"/>
    <xf numFmtId="0" fontId="7" fillId="0" borderId="0" xfId="4" applyFont="1" applyBorder="1" applyAlignment="1">
      <alignment vertical="top" wrapText="1"/>
    </xf>
    <xf numFmtId="0" fontId="10" fillId="0" borderId="0" xfId="0" applyFont="1" applyBorder="1" applyAlignment="1">
      <alignment vertical="top" wrapText="1"/>
    </xf>
    <xf numFmtId="0" fontId="14" fillId="0" borderId="0" xfId="4" applyFont="1" applyBorder="1" applyAlignment="1"/>
    <xf numFmtId="0" fontId="13" fillId="0" borderId="0" xfId="4" applyFont="1" applyBorder="1" applyAlignment="1">
      <alignment vertical="top" wrapText="1"/>
    </xf>
    <xf numFmtId="0" fontId="3" fillId="0" borderId="9" xfId="0" applyFont="1" applyFill="1" applyBorder="1" applyAlignment="1">
      <alignment horizontal="left"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5" xfId="0" applyFont="1" applyFill="1" applyBorder="1" applyAlignment="1">
      <alignment horizontal="left" wrapText="1"/>
    </xf>
    <xf numFmtId="0" fontId="3" fillId="0" borderId="12" xfId="0" applyFont="1" applyFill="1" applyBorder="1" applyAlignment="1">
      <alignment horizontal="left" wrapText="1"/>
    </xf>
    <xf numFmtId="0" fontId="3" fillId="0" borderId="13" xfId="0" applyFont="1" applyFill="1" applyBorder="1" applyAlignment="1">
      <alignment horizontal="left" wrapText="1"/>
    </xf>
    <xf numFmtId="0" fontId="3" fillId="0" borderId="14" xfId="0" applyFont="1" applyFill="1" applyBorder="1" applyAlignment="1">
      <alignment horizontal="left" wrapText="1"/>
    </xf>
    <xf numFmtId="0" fontId="3" fillId="0" borderId="5" xfId="0" applyFont="1" applyBorder="1" applyAlignment="1">
      <alignment horizontal="left"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29" fillId="0" borderId="0" xfId="4" applyFont="1" applyBorder="1" applyAlignment="1"/>
    <xf numFmtId="0" fontId="30" fillId="0" borderId="0" xfId="4" applyFont="1" applyBorder="1" applyAlignment="1">
      <alignment horizontal="center"/>
    </xf>
    <xf numFmtId="167" fontId="30" fillId="0" borderId="0" xfId="1" applyFont="1" applyBorder="1" applyAlignment="1" applyProtection="1">
      <alignment horizontal="right" wrapText="1"/>
    </xf>
    <xf numFmtId="0" fontId="30" fillId="0" borderId="0" xfId="4" applyFont="1" applyBorder="1" applyAlignment="1">
      <alignment horizontal="center" wrapText="1"/>
    </xf>
    <xf numFmtId="4" fontId="30" fillId="0" borderId="0" xfId="4" applyNumberFormat="1" applyFont="1" applyBorder="1" applyAlignment="1">
      <alignment horizontal="right" wrapText="1"/>
    </xf>
  </cellXfs>
  <cellStyles count="5">
    <cellStyle name="Navadno" xfId="0" builtinId="0"/>
    <cellStyle name="Odstotek" xfId="3" builtinId="5"/>
    <cellStyle name="Pojasnjevalno besedilo" xfId="4" builtinId="53" customBuiltin="1"/>
    <cellStyle name="Valuta" xfId="2" builtinId="4"/>
    <cellStyle name="Vejica"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CC"/>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CDE5"/>
  </sheetPr>
  <dimension ref="A2:AMK20"/>
  <sheetViews>
    <sheetView view="pageBreakPreview" zoomScaleNormal="100" workbookViewId="0">
      <selection activeCell="K9" sqref="K9"/>
    </sheetView>
  </sheetViews>
  <sheetFormatPr defaultRowHeight="14.25" x14ac:dyDescent="0.2"/>
  <cols>
    <col min="1" max="1" width="6" style="138" customWidth="1"/>
    <col min="2" max="2" width="9.140625" style="138" customWidth="1"/>
    <col min="3" max="3" width="10.140625" style="138" customWidth="1"/>
    <col min="4" max="4" width="13" style="138" customWidth="1"/>
    <col min="5" max="5" width="6.42578125" style="138" customWidth="1"/>
    <col min="6" max="6" width="16.28515625" style="172" customWidth="1"/>
    <col min="7" max="7" width="26.140625" style="149" customWidth="1"/>
    <col min="8" max="1025" width="9.140625" style="138" customWidth="1"/>
    <col min="1026" max="16384" width="9.140625" style="39"/>
  </cols>
  <sheetData>
    <row r="2" spans="1:11" ht="93" customHeight="1" x14ac:dyDescent="0.2">
      <c r="A2" s="181" t="s">
        <v>0</v>
      </c>
      <c r="B2" s="181"/>
      <c r="C2" s="181"/>
      <c r="D2" s="181"/>
      <c r="E2" s="181"/>
      <c r="F2" s="181"/>
      <c r="G2" s="181"/>
    </row>
    <row r="3" spans="1:11" hidden="1" x14ac:dyDescent="0.2">
      <c r="A3" s="181"/>
      <c r="B3" s="181"/>
      <c r="C3" s="181"/>
      <c r="D3" s="181"/>
      <c r="E3" s="181"/>
      <c r="F3" s="181"/>
      <c r="G3" s="181"/>
    </row>
    <row r="4" spans="1:11" s="141" customFormat="1" ht="28.5" hidden="1" customHeight="1" x14ac:dyDescent="0.3">
      <c r="A4" s="181"/>
      <c r="B4" s="181"/>
      <c r="C4" s="181"/>
      <c r="D4" s="181"/>
      <c r="E4" s="181"/>
      <c r="F4" s="181"/>
      <c r="G4" s="181"/>
      <c r="H4" s="139"/>
      <c r="I4" s="140"/>
      <c r="J4" s="140"/>
      <c r="K4" s="139"/>
    </row>
    <row r="5" spans="1:11" ht="12.75" hidden="1" customHeight="1" x14ac:dyDescent="0.2">
      <c r="A5" s="181"/>
      <c r="B5" s="181"/>
      <c r="C5" s="181"/>
      <c r="D5" s="181"/>
      <c r="E5" s="181"/>
      <c r="F5" s="181"/>
      <c r="G5" s="181"/>
      <c r="H5" s="142"/>
      <c r="I5" s="78"/>
      <c r="J5" s="78"/>
      <c r="K5" s="142"/>
    </row>
    <row r="6" spans="1:11" ht="12.75" hidden="1" customHeight="1" x14ac:dyDescent="0.2">
      <c r="A6" s="181"/>
      <c r="B6" s="181"/>
      <c r="C6" s="181"/>
      <c r="D6" s="181"/>
      <c r="E6" s="181"/>
      <c r="F6" s="181"/>
      <c r="G6" s="181"/>
      <c r="H6" s="142"/>
      <c r="I6" s="78"/>
      <c r="J6" s="78"/>
      <c r="K6" s="142"/>
    </row>
    <row r="7" spans="1:11" ht="12.75" hidden="1" customHeight="1" x14ac:dyDescent="0.2">
      <c r="A7" s="181"/>
      <c r="B7" s="181"/>
      <c r="C7" s="181"/>
      <c r="D7" s="181"/>
      <c r="E7" s="181"/>
      <c r="F7" s="181"/>
      <c r="G7" s="181"/>
      <c r="H7" s="143"/>
      <c r="I7" s="78"/>
      <c r="J7" s="78"/>
      <c r="K7" s="142"/>
    </row>
    <row r="8" spans="1:11" s="147" customFormat="1" ht="20.25" hidden="1" x14ac:dyDescent="0.3">
      <c r="A8" s="181"/>
      <c r="B8" s="181"/>
      <c r="C8" s="181"/>
      <c r="D8" s="181"/>
      <c r="E8" s="181"/>
      <c r="F8" s="181"/>
      <c r="G8" s="181"/>
      <c r="H8" s="144"/>
      <c r="I8" s="145"/>
      <c r="J8" s="145"/>
      <c r="K8" s="146"/>
    </row>
    <row r="9" spans="1:11" x14ac:dyDescent="0.2">
      <c r="A9" s="148"/>
      <c r="B9" s="149"/>
      <c r="C9" s="149"/>
      <c r="D9" s="149"/>
      <c r="E9" s="148"/>
      <c r="F9" s="150"/>
      <c r="G9" s="151"/>
      <c r="H9" s="152"/>
      <c r="I9" s="153"/>
      <c r="J9" s="153"/>
      <c r="K9" s="154"/>
    </row>
    <row r="10" spans="1:11" s="163" customFormat="1" ht="15" x14ac:dyDescent="0.2">
      <c r="A10" s="155" t="s">
        <v>1</v>
      </c>
      <c r="B10" s="156"/>
      <c r="C10" s="156" t="s">
        <v>2</v>
      </c>
      <c r="D10" s="156"/>
      <c r="E10" s="157"/>
      <c r="F10" s="158"/>
      <c r="G10" s="159"/>
      <c r="H10" s="160"/>
      <c r="I10" s="161"/>
      <c r="J10" s="161"/>
      <c r="K10" s="162"/>
    </row>
    <row r="11" spans="1:11" s="163" customFormat="1" ht="18" customHeight="1" x14ac:dyDescent="0.2">
      <c r="A11" s="155"/>
      <c r="B11" s="156"/>
      <c r="C11" s="156"/>
      <c r="D11" s="156"/>
      <c r="E11" s="157"/>
      <c r="F11" s="158"/>
      <c r="G11" s="159"/>
      <c r="H11" s="160"/>
      <c r="I11" s="161"/>
      <c r="J11" s="161"/>
      <c r="K11" s="162"/>
    </row>
    <row r="12" spans="1:11" s="163" customFormat="1" ht="15" x14ac:dyDescent="0.2">
      <c r="A12" s="155"/>
      <c r="B12" s="156"/>
      <c r="C12" s="156"/>
      <c r="D12" s="156"/>
      <c r="E12" s="157"/>
      <c r="F12" s="158"/>
      <c r="G12" s="159"/>
      <c r="H12" s="160"/>
      <c r="I12" s="161"/>
      <c r="J12" s="161"/>
      <c r="K12" s="162"/>
    </row>
    <row r="13" spans="1:11" s="163" customFormat="1" ht="15" x14ac:dyDescent="0.2">
      <c r="A13" s="155" t="s">
        <v>3</v>
      </c>
      <c r="B13" s="156"/>
      <c r="C13" s="156" t="s">
        <v>4</v>
      </c>
      <c r="D13" s="156"/>
      <c r="E13" s="157"/>
      <c r="F13" s="158"/>
      <c r="G13" s="159"/>
      <c r="H13" s="160"/>
      <c r="I13" s="161"/>
      <c r="J13" s="161"/>
      <c r="K13" s="162"/>
    </row>
    <row r="14" spans="1:11" s="163" customFormat="1" ht="15" x14ac:dyDescent="0.2">
      <c r="A14" s="155"/>
      <c r="B14" s="156"/>
      <c r="C14" s="156"/>
      <c r="D14" s="156"/>
      <c r="E14" s="157"/>
      <c r="F14" s="158"/>
      <c r="G14" s="159"/>
      <c r="H14" s="160"/>
      <c r="I14" s="161"/>
      <c r="J14" s="161"/>
      <c r="K14" s="162"/>
    </row>
    <row r="15" spans="1:11" s="163" customFormat="1" ht="15" x14ac:dyDescent="0.2">
      <c r="A15" s="155" t="s">
        <v>5</v>
      </c>
      <c r="B15" s="156"/>
      <c r="C15" s="156" t="s">
        <v>6</v>
      </c>
      <c r="D15" s="156"/>
      <c r="E15" s="157"/>
      <c r="F15" s="158"/>
      <c r="G15" s="159"/>
      <c r="H15" s="160"/>
      <c r="I15" s="161"/>
      <c r="J15" s="161"/>
      <c r="K15" s="162"/>
    </row>
    <row r="16" spans="1:11" s="171" customFormat="1" ht="22.5" customHeight="1" x14ac:dyDescent="0.25">
      <c r="A16" s="164"/>
      <c r="B16" s="164"/>
      <c r="C16" s="156" t="s">
        <v>7</v>
      </c>
      <c r="D16" s="164"/>
      <c r="E16" s="165"/>
      <c r="F16" s="166"/>
      <c r="G16" s="167"/>
      <c r="H16" s="168"/>
      <c r="I16" s="169"/>
      <c r="J16" s="169"/>
      <c r="K16" s="170"/>
    </row>
    <row r="17" spans="1:11" s="171" customFormat="1" ht="12" customHeight="1" x14ac:dyDescent="0.25">
      <c r="A17" s="164"/>
      <c r="B17" s="164"/>
      <c r="C17" s="164"/>
      <c r="D17" s="164"/>
      <c r="E17" s="165"/>
      <c r="F17" s="166"/>
      <c r="G17" s="167"/>
      <c r="H17" s="168"/>
      <c r="I17" s="169"/>
      <c r="J17" s="169"/>
      <c r="K17" s="170"/>
    </row>
    <row r="19" spans="1:11" ht="15.75" customHeight="1" x14ac:dyDescent="0.2">
      <c r="A19" s="155" t="s">
        <v>8</v>
      </c>
      <c r="B19" s="156"/>
      <c r="C19" s="182" t="s">
        <v>287</v>
      </c>
      <c r="D19" s="182"/>
      <c r="E19" s="182"/>
      <c r="F19" s="182"/>
    </row>
    <row r="20" spans="1:11" x14ac:dyDescent="0.2">
      <c r="C20" s="183"/>
      <c r="D20" s="183"/>
      <c r="E20" s="183"/>
      <c r="F20" s="184"/>
    </row>
  </sheetData>
  <mergeCells count="2">
    <mergeCell ref="A2:G8"/>
    <mergeCell ref="C19:F20"/>
  </mergeCells>
  <printOptions horizontalCentered="1"/>
  <pageMargins left="0.78749999999999998" right="0.39374999999999999" top="0.78749999999999998" bottom="0.59097222222222201" header="0.51180555555555496" footer="0.31527777777777799"/>
  <pageSetup paperSize="9" firstPageNumber="0" orientation="portrait" horizontalDpi="300" verticalDpi="300" r:id="rId1"/>
  <headerFoot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CDE5"/>
  </sheetPr>
  <dimension ref="A1:AMK37"/>
  <sheetViews>
    <sheetView view="pageBreakPreview" topLeftCell="A13" zoomScaleNormal="100" workbookViewId="0">
      <selection activeCell="A13" sqref="A1:XFD1048576"/>
    </sheetView>
  </sheetViews>
  <sheetFormatPr defaultRowHeight="14.25" x14ac:dyDescent="0.2"/>
  <cols>
    <col min="1" max="8" width="9.140625" style="176" customWidth="1"/>
    <col min="9" max="9" width="11.28515625" style="176" customWidth="1"/>
    <col min="10" max="1025" width="9.140625" style="176" customWidth="1"/>
    <col min="1026" max="16384" width="9.140625" style="39"/>
  </cols>
  <sheetData>
    <row r="1" spans="1:9" s="163" customFormat="1" ht="18" x14ac:dyDescent="0.25">
      <c r="A1" s="164" t="s">
        <v>9</v>
      </c>
      <c r="B1" s="156"/>
      <c r="C1" s="156"/>
      <c r="D1" s="173"/>
      <c r="E1" s="156"/>
      <c r="F1" s="173"/>
    </row>
    <row r="2" spans="1:9" x14ac:dyDescent="0.2">
      <c r="A2" s="174"/>
      <c r="B2" s="174"/>
      <c r="C2" s="174"/>
      <c r="D2" s="175"/>
      <c r="E2" s="174"/>
      <c r="F2" s="175"/>
    </row>
    <row r="3" spans="1:9" s="80" customFormat="1" ht="115.15" customHeight="1" x14ac:dyDescent="0.2">
      <c r="A3" s="185" t="s">
        <v>281</v>
      </c>
      <c r="B3" s="185"/>
      <c r="C3" s="185"/>
      <c r="D3" s="185"/>
      <c r="E3" s="185"/>
      <c r="F3" s="185"/>
      <c r="G3" s="185"/>
      <c r="H3" s="185"/>
      <c r="I3" s="185"/>
    </row>
    <row r="4" spans="1:9" s="80" customFormat="1" ht="5.0999999999999996" customHeight="1" x14ac:dyDescent="0.2">
      <c r="A4" s="177"/>
      <c r="B4" s="177"/>
      <c r="C4" s="177"/>
      <c r="D4" s="177"/>
      <c r="E4" s="177"/>
      <c r="F4" s="177"/>
    </row>
    <row r="5" spans="1:9" s="80" customFormat="1" ht="29.25" customHeight="1" x14ac:dyDescent="0.2">
      <c r="A5" s="186" t="s">
        <v>10</v>
      </c>
      <c r="B5" s="186"/>
      <c r="C5" s="186"/>
      <c r="D5" s="186"/>
      <c r="E5" s="186"/>
      <c r="F5" s="186"/>
      <c r="G5" s="186"/>
      <c r="H5" s="186"/>
      <c r="I5" s="186"/>
    </row>
    <row r="6" spans="1:9" s="80" customFormat="1" ht="5.0999999999999996" customHeight="1" x14ac:dyDescent="0.2">
      <c r="A6" s="178"/>
      <c r="B6" s="179"/>
      <c r="C6" s="179"/>
      <c r="D6" s="179"/>
      <c r="E6" s="179"/>
      <c r="F6" s="179"/>
    </row>
    <row r="7" spans="1:9" s="80" customFormat="1" ht="52.9" customHeight="1" x14ac:dyDescent="0.2">
      <c r="A7" s="186" t="s">
        <v>11</v>
      </c>
      <c r="B7" s="186"/>
      <c r="C7" s="186"/>
      <c r="D7" s="186"/>
      <c r="E7" s="186"/>
      <c r="F7" s="186"/>
      <c r="G7" s="186"/>
      <c r="H7" s="186"/>
      <c r="I7" s="186"/>
    </row>
    <row r="8" spans="1:9" s="80" customFormat="1" ht="5.0999999999999996" customHeight="1" x14ac:dyDescent="0.2">
      <c r="A8" s="178"/>
      <c r="B8" s="179"/>
      <c r="C8" s="179"/>
      <c r="D8" s="179"/>
      <c r="E8" s="179"/>
      <c r="F8" s="179"/>
    </row>
    <row r="9" spans="1:9" s="80" customFormat="1" ht="91.9" customHeight="1" x14ac:dyDescent="0.2">
      <c r="A9" s="186" t="s">
        <v>12</v>
      </c>
      <c r="B9" s="186"/>
      <c r="C9" s="186"/>
      <c r="D9" s="186"/>
      <c r="E9" s="186"/>
      <c r="F9" s="186"/>
      <c r="G9" s="186"/>
      <c r="H9" s="186"/>
      <c r="I9" s="186"/>
    </row>
    <row r="10" spans="1:9" s="80" customFormat="1" ht="5.0999999999999996" customHeight="1" x14ac:dyDescent="0.2">
      <c r="A10" s="178"/>
      <c r="B10" s="179"/>
      <c r="C10" s="179"/>
      <c r="D10" s="179"/>
      <c r="E10" s="179"/>
      <c r="F10" s="179"/>
    </row>
    <row r="11" spans="1:9" s="80" customFormat="1" ht="54.6" customHeight="1" x14ac:dyDescent="0.2">
      <c r="A11" s="187" t="s">
        <v>13</v>
      </c>
      <c r="B11" s="187"/>
      <c r="C11" s="187"/>
      <c r="D11" s="187"/>
      <c r="E11" s="187"/>
      <c r="F11" s="187"/>
      <c r="G11" s="187"/>
      <c r="H11" s="187"/>
      <c r="I11" s="187"/>
    </row>
    <row r="12" spans="1:9" s="80" customFormat="1" ht="5.0999999999999996" customHeight="1" x14ac:dyDescent="0.2">
      <c r="A12" s="180"/>
      <c r="B12" s="78"/>
      <c r="C12" s="78"/>
      <c r="D12" s="78"/>
      <c r="E12" s="78"/>
      <c r="F12" s="78"/>
    </row>
    <row r="13" spans="1:9" s="80" customFormat="1" ht="43.15" customHeight="1" x14ac:dyDescent="0.2">
      <c r="A13" s="188" t="s">
        <v>14</v>
      </c>
      <c r="B13" s="188"/>
      <c r="C13" s="188"/>
      <c r="D13" s="188"/>
      <c r="E13" s="188"/>
      <c r="F13" s="188"/>
      <c r="G13" s="188"/>
      <c r="H13" s="188"/>
      <c r="I13" s="188"/>
    </row>
    <row r="14" spans="1:9" s="80" customFormat="1" ht="5.0999999999999996" customHeight="1" x14ac:dyDescent="0.2">
      <c r="A14" s="180"/>
      <c r="B14" s="78"/>
      <c r="C14" s="78"/>
      <c r="D14" s="78"/>
      <c r="E14" s="78"/>
      <c r="F14" s="78"/>
    </row>
    <row r="15" spans="1:9" s="80" customFormat="1" ht="87" customHeight="1" x14ac:dyDescent="0.2">
      <c r="A15" s="188" t="s">
        <v>15</v>
      </c>
      <c r="B15" s="188"/>
      <c r="C15" s="188"/>
      <c r="D15" s="188"/>
      <c r="E15" s="188"/>
      <c r="F15" s="188"/>
      <c r="G15" s="188"/>
      <c r="H15" s="188"/>
      <c r="I15" s="188"/>
    </row>
    <row r="16" spans="1:9" s="80" customFormat="1" ht="5.0999999999999996" customHeight="1" x14ac:dyDescent="0.2">
      <c r="A16" s="180"/>
      <c r="B16" s="78"/>
      <c r="C16" s="78"/>
      <c r="D16" s="78"/>
      <c r="E16" s="78"/>
      <c r="F16" s="78"/>
    </row>
    <row r="17" spans="1:9" s="80" customFormat="1" ht="39.75" customHeight="1" x14ac:dyDescent="0.2">
      <c r="A17" s="186" t="s">
        <v>16</v>
      </c>
      <c r="B17" s="186"/>
      <c r="C17" s="186"/>
      <c r="D17" s="186"/>
      <c r="E17" s="186"/>
      <c r="F17" s="186"/>
      <c r="G17" s="186"/>
      <c r="H17" s="186"/>
      <c r="I17" s="186"/>
    </row>
    <row r="18" spans="1:9" s="80" customFormat="1" ht="5.0999999999999996" customHeight="1" x14ac:dyDescent="0.2">
      <c r="A18" s="178"/>
      <c r="B18" s="178"/>
      <c r="C18" s="178"/>
      <c r="D18" s="178"/>
      <c r="E18" s="178"/>
      <c r="F18" s="178"/>
    </row>
    <row r="19" spans="1:9" s="80" customFormat="1" ht="67.5" customHeight="1" x14ac:dyDescent="0.2">
      <c r="A19" s="186" t="s">
        <v>282</v>
      </c>
      <c r="B19" s="186"/>
      <c r="C19" s="186"/>
      <c r="D19" s="186"/>
      <c r="E19" s="186"/>
      <c r="F19" s="186"/>
      <c r="G19" s="186"/>
      <c r="H19" s="186"/>
      <c r="I19" s="186"/>
    </row>
    <row r="20" spans="1:9" s="80" customFormat="1" ht="5.0999999999999996" customHeight="1" x14ac:dyDescent="0.2">
      <c r="A20" s="178"/>
      <c r="B20" s="178"/>
      <c r="C20" s="178"/>
      <c r="D20" s="178"/>
      <c r="E20" s="178"/>
      <c r="F20" s="178"/>
    </row>
    <row r="21" spans="1:9" s="80" customFormat="1" ht="12.75" customHeight="1" x14ac:dyDescent="0.2">
      <c r="A21" s="186" t="s">
        <v>17</v>
      </c>
      <c r="B21" s="186"/>
      <c r="C21" s="186"/>
      <c r="D21" s="186"/>
      <c r="E21" s="186"/>
      <c r="F21" s="186"/>
      <c r="G21" s="186"/>
      <c r="H21" s="186"/>
      <c r="I21" s="186"/>
    </row>
    <row r="22" spans="1:9" s="138" customFormat="1" ht="12.75" x14ac:dyDescent="0.2">
      <c r="A22" s="138" t="s">
        <v>18</v>
      </c>
      <c r="D22" s="172"/>
      <c r="F22" s="172"/>
    </row>
    <row r="23" spans="1:9" s="138" customFormat="1" ht="12.75" customHeight="1" x14ac:dyDescent="0.2">
      <c r="A23" s="189" t="s">
        <v>19</v>
      </c>
      <c r="B23" s="189"/>
      <c r="C23" s="189"/>
      <c r="D23" s="189"/>
      <c r="E23" s="189"/>
      <c r="F23" s="189"/>
      <c r="G23" s="189"/>
      <c r="H23" s="189"/>
      <c r="I23" s="189"/>
    </row>
    <row r="24" spans="1:9" s="138" customFormat="1" ht="12.75" x14ac:dyDescent="0.2">
      <c r="A24" s="189"/>
      <c r="B24" s="189"/>
      <c r="C24" s="189"/>
      <c r="D24" s="189"/>
      <c r="E24" s="189"/>
      <c r="F24" s="189"/>
      <c r="G24" s="189"/>
      <c r="H24" s="189"/>
      <c r="I24" s="189"/>
    </row>
    <row r="25" spans="1:9" s="138" customFormat="1" ht="12.75" customHeight="1" x14ac:dyDescent="0.2">
      <c r="A25" s="189" t="s">
        <v>20</v>
      </c>
      <c r="B25" s="189"/>
      <c r="C25" s="189"/>
      <c r="D25" s="189"/>
      <c r="E25" s="189"/>
      <c r="F25" s="189"/>
      <c r="G25" s="189"/>
      <c r="H25" s="189"/>
      <c r="I25" s="189"/>
    </row>
    <row r="26" spans="1:9" s="138" customFormat="1" ht="12.75" x14ac:dyDescent="0.2">
      <c r="A26" s="189"/>
      <c r="B26" s="189"/>
      <c r="C26" s="189"/>
      <c r="D26" s="189"/>
      <c r="E26" s="189"/>
      <c r="F26" s="189"/>
      <c r="G26" s="189"/>
      <c r="H26" s="189"/>
      <c r="I26" s="189"/>
    </row>
    <row r="27" spans="1:9" s="138" customFormat="1" ht="12.75" x14ac:dyDescent="0.2">
      <c r="A27" s="190" t="s">
        <v>21</v>
      </c>
      <c r="B27" s="190"/>
      <c r="C27" s="190"/>
      <c r="D27" s="190"/>
      <c r="E27" s="190"/>
      <c r="F27" s="190"/>
      <c r="G27" s="190"/>
      <c r="H27" s="190"/>
      <c r="I27" s="190"/>
    </row>
    <row r="28" spans="1:9" s="138" customFormat="1" ht="30" customHeight="1" x14ac:dyDescent="0.2">
      <c r="A28" s="191" t="s">
        <v>22</v>
      </c>
      <c r="B28" s="191"/>
      <c r="C28" s="191"/>
      <c r="D28" s="191"/>
      <c r="E28" s="191"/>
      <c r="F28" s="191"/>
      <c r="G28" s="191"/>
      <c r="H28" s="191"/>
      <c r="I28" s="191"/>
    </row>
    <row r="29" spans="1:9" s="138" customFormat="1" ht="12.75" customHeight="1" x14ac:dyDescent="0.2">
      <c r="A29" s="187" t="s">
        <v>23</v>
      </c>
      <c r="B29" s="187"/>
      <c r="C29" s="187"/>
      <c r="D29" s="187"/>
      <c r="E29" s="187"/>
      <c r="F29" s="187"/>
      <c r="G29" s="187"/>
      <c r="H29" s="187"/>
      <c r="I29" s="187"/>
    </row>
    <row r="30" spans="1:9" s="138" customFormat="1" ht="12.75" x14ac:dyDescent="0.2">
      <c r="A30" s="187"/>
      <c r="B30" s="187"/>
      <c r="C30" s="187"/>
      <c r="D30" s="187"/>
      <c r="E30" s="187"/>
      <c r="F30" s="187"/>
      <c r="G30" s="187"/>
      <c r="H30" s="187"/>
      <c r="I30" s="187"/>
    </row>
    <row r="31" spans="1:9" s="138" customFormat="1" ht="12.75" customHeight="1" x14ac:dyDescent="0.2">
      <c r="A31" s="189" t="s">
        <v>24</v>
      </c>
      <c r="B31" s="189"/>
      <c r="C31" s="189"/>
      <c r="D31" s="189"/>
      <c r="E31" s="189"/>
      <c r="F31" s="189"/>
      <c r="G31" s="189"/>
      <c r="H31" s="189"/>
      <c r="I31" s="189"/>
    </row>
    <row r="32" spans="1:9" s="138" customFormat="1" ht="12.75" x14ac:dyDescent="0.2">
      <c r="A32" s="189"/>
      <c r="B32" s="189"/>
      <c r="C32" s="189"/>
      <c r="D32" s="189"/>
      <c r="E32" s="189"/>
      <c r="F32" s="189"/>
      <c r="G32" s="189"/>
      <c r="H32" s="189"/>
      <c r="I32" s="189"/>
    </row>
    <row r="33" spans="1:9" s="80" customFormat="1" ht="5.0999999999999996" customHeight="1" x14ac:dyDescent="0.2">
      <c r="A33" s="178"/>
      <c r="B33" s="178"/>
      <c r="C33" s="178"/>
      <c r="D33" s="178"/>
      <c r="E33" s="178"/>
      <c r="F33" s="178"/>
    </row>
    <row r="34" spans="1:9" s="80" customFormat="1" ht="45" customHeight="1" x14ac:dyDescent="0.2">
      <c r="A34" s="186" t="s">
        <v>25</v>
      </c>
      <c r="B34" s="186"/>
      <c r="C34" s="186"/>
      <c r="D34" s="186"/>
      <c r="E34" s="186"/>
      <c r="F34" s="186"/>
      <c r="G34" s="186"/>
      <c r="H34" s="186"/>
      <c r="I34" s="186"/>
    </row>
    <row r="35" spans="1:9" s="80" customFormat="1" ht="33.6" customHeight="1" x14ac:dyDescent="0.2">
      <c r="A35" s="186" t="s">
        <v>26</v>
      </c>
      <c r="B35" s="186"/>
      <c r="C35" s="186"/>
      <c r="D35" s="186"/>
      <c r="E35" s="186"/>
      <c r="F35" s="186"/>
      <c r="G35" s="186"/>
      <c r="H35" s="186"/>
      <c r="I35" s="186"/>
    </row>
    <row r="36" spans="1:9" s="80" customFormat="1" ht="33.6" customHeight="1" x14ac:dyDescent="0.2">
      <c r="A36" s="186" t="s">
        <v>27</v>
      </c>
      <c r="B36" s="186"/>
      <c r="C36" s="186"/>
      <c r="D36" s="186"/>
      <c r="E36" s="186"/>
      <c r="F36" s="186"/>
      <c r="G36" s="186"/>
      <c r="H36" s="186"/>
      <c r="I36" s="186"/>
    </row>
    <row r="37" spans="1:9" s="80" customFormat="1" ht="14.25" customHeight="1" x14ac:dyDescent="0.2">
      <c r="A37" s="186" t="s">
        <v>28</v>
      </c>
      <c r="B37" s="186"/>
      <c r="C37" s="186"/>
      <c r="D37" s="186"/>
      <c r="E37" s="186"/>
      <c r="F37" s="186"/>
      <c r="G37" s="186"/>
      <c r="H37" s="186"/>
      <c r="I37" s="186"/>
    </row>
  </sheetData>
  <mergeCells count="20">
    <mergeCell ref="A31:I32"/>
    <mergeCell ref="A34:I34"/>
    <mergeCell ref="A35:I35"/>
    <mergeCell ref="A36:I36"/>
    <mergeCell ref="A37:I37"/>
    <mergeCell ref="A23:I24"/>
    <mergeCell ref="A25:I26"/>
    <mergeCell ref="A27:I27"/>
    <mergeCell ref="A28:I28"/>
    <mergeCell ref="A29:I30"/>
    <mergeCell ref="A13:I13"/>
    <mergeCell ref="A15:I15"/>
    <mergeCell ref="A17:I17"/>
    <mergeCell ref="A19:I19"/>
    <mergeCell ref="A21:I21"/>
    <mergeCell ref="A3:I3"/>
    <mergeCell ref="A5:I5"/>
    <mergeCell ref="A7:I7"/>
    <mergeCell ref="A9:I9"/>
    <mergeCell ref="A11:I11"/>
  </mergeCells>
  <printOptions horizontalCentered="1"/>
  <pageMargins left="0.78749999999999998" right="0.39374999999999999" top="0.78749999999999998" bottom="0.59097222222222201" header="0.51180555555555496" footer="0.31527777777777799"/>
  <pageSetup paperSize="9" firstPageNumber="0" orientation="portrait" horizontalDpi="300" verticalDpi="300" r:id="rId1"/>
  <headerFooter>
    <oddFooter>&amp;L&amp;A&amp;R&amp;P</oddFoot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MK47"/>
  <sheetViews>
    <sheetView tabSelected="1" view="pageBreakPreview" zoomScaleNormal="100" workbookViewId="0">
      <selection activeCell="B12" sqref="B12"/>
    </sheetView>
  </sheetViews>
  <sheetFormatPr defaultRowHeight="14.25" x14ac:dyDescent="0.2"/>
  <cols>
    <col min="1" max="1" width="14" style="35" customWidth="1"/>
    <col min="2" max="2" width="50.85546875" style="35" customWidth="1"/>
    <col min="3" max="3" width="10.5703125" style="35" customWidth="1"/>
    <col min="4" max="4" width="15.5703125" style="66" customWidth="1"/>
    <col min="5" max="5" width="9.140625" style="35" customWidth="1"/>
    <col min="6" max="6" width="13.7109375" style="35" customWidth="1"/>
    <col min="7" max="1025" width="9.140625" style="35" customWidth="1"/>
    <col min="1026" max="16384" width="9.140625" style="39"/>
  </cols>
  <sheetData>
    <row r="3" spans="1:8" s="29" customFormat="1" ht="15" x14ac:dyDescent="0.2">
      <c r="A3" s="27" t="s">
        <v>29</v>
      </c>
      <c r="B3" s="28" t="s">
        <v>30</v>
      </c>
      <c r="D3" s="30"/>
      <c r="E3" s="31"/>
      <c r="F3" s="32"/>
      <c r="G3" s="32"/>
      <c r="H3" s="31"/>
    </row>
    <row r="4" spans="1:8" x14ac:dyDescent="0.2">
      <c r="A4" s="33"/>
      <c r="B4" s="34"/>
      <c r="D4" s="36"/>
      <c r="E4" s="37"/>
      <c r="F4" s="38"/>
      <c r="G4" s="38"/>
      <c r="H4" s="37"/>
    </row>
    <row r="5" spans="1:8" s="43" customFormat="1" ht="39" customHeight="1" x14ac:dyDescent="0.25">
      <c r="A5" s="40" t="s">
        <v>31</v>
      </c>
      <c r="B5" s="192" t="s">
        <v>32</v>
      </c>
      <c r="C5" s="192"/>
      <c r="D5" s="192"/>
      <c r="E5" s="41"/>
      <c r="F5" s="42"/>
      <c r="G5" s="42"/>
      <c r="H5" s="41"/>
    </row>
    <row r="6" spans="1:8" ht="15" x14ac:dyDescent="0.2">
      <c r="A6" s="33"/>
      <c r="B6" s="28"/>
      <c r="D6" s="44"/>
      <c r="E6" s="37"/>
      <c r="F6" s="38"/>
      <c r="G6" s="38"/>
      <c r="H6" s="37"/>
    </row>
    <row r="7" spans="1:8" x14ac:dyDescent="0.2">
      <c r="A7" s="33"/>
      <c r="B7" s="34"/>
      <c r="D7" s="36"/>
      <c r="E7" s="37"/>
      <c r="F7" s="38"/>
      <c r="G7" s="38"/>
      <c r="H7" s="37"/>
    </row>
    <row r="8" spans="1:8" s="46" customFormat="1" ht="12.75" x14ac:dyDescent="0.2">
      <c r="A8" s="33" t="s">
        <v>33</v>
      </c>
      <c r="B8" s="45" t="s">
        <v>34</v>
      </c>
      <c r="D8" s="36"/>
      <c r="E8" s="47"/>
      <c r="F8" s="48"/>
      <c r="G8" s="48"/>
      <c r="H8" s="47"/>
    </row>
    <row r="9" spans="1:8" s="46" customFormat="1" ht="12.75" x14ac:dyDescent="0.2">
      <c r="A9" s="49"/>
      <c r="B9" s="50"/>
      <c r="D9" s="36"/>
      <c r="E9" s="47"/>
      <c r="F9" s="48"/>
      <c r="G9" s="48"/>
      <c r="H9" s="47"/>
    </row>
    <row r="10" spans="1:8" x14ac:dyDescent="0.2">
      <c r="A10" s="35" t="s">
        <v>35</v>
      </c>
      <c r="B10" s="51" t="s">
        <v>192</v>
      </c>
      <c r="D10" s="36"/>
      <c r="E10" s="37"/>
      <c r="F10" s="38"/>
      <c r="G10" s="38"/>
      <c r="H10" s="37"/>
    </row>
    <row r="11" spans="1:8" x14ac:dyDescent="0.2">
      <c r="A11" s="33"/>
      <c r="B11" s="34"/>
      <c r="C11" s="34"/>
      <c r="D11" s="36"/>
      <c r="E11" s="37"/>
      <c r="F11" s="38"/>
      <c r="G11" s="38"/>
      <c r="H11" s="37"/>
    </row>
    <row r="12" spans="1:8" s="34" customFormat="1" ht="12.75" x14ac:dyDescent="0.2">
      <c r="A12" s="33"/>
      <c r="D12" s="44"/>
      <c r="E12" s="37"/>
      <c r="F12" s="38"/>
      <c r="G12" s="38"/>
      <c r="H12" s="37"/>
    </row>
    <row r="13" spans="1:8" x14ac:dyDescent="0.2">
      <c r="A13" s="52"/>
      <c r="B13" s="53"/>
      <c r="C13" s="53"/>
      <c r="D13" s="54"/>
      <c r="E13" s="37"/>
      <c r="F13" s="38"/>
      <c r="G13" s="38"/>
      <c r="H13" s="37"/>
    </row>
    <row r="14" spans="1:8" x14ac:dyDescent="0.2">
      <c r="A14" s="49"/>
      <c r="B14" s="50"/>
      <c r="C14" s="50"/>
      <c r="D14" s="36"/>
      <c r="E14" s="47"/>
      <c r="F14" s="38"/>
      <c r="G14" s="38"/>
      <c r="H14" s="37"/>
    </row>
    <row r="15" spans="1:8" ht="22.5" x14ac:dyDescent="0.3">
      <c r="A15" s="49"/>
      <c r="B15" s="55" t="s">
        <v>36</v>
      </c>
      <c r="D15" s="36"/>
      <c r="E15" s="47"/>
      <c r="F15" s="38"/>
      <c r="G15" s="38"/>
      <c r="H15" s="37"/>
    </row>
    <row r="16" spans="1:8" x14ac:dyDescent="0.2">
      <c r="A16" s="56"/>
      <c r="B16" s="46"/>
      <c r="C16" s="46"/>
      <c r="D16" s="36"/>
      <c r="E16" s="57"/>
      <c r="F16" s="58"/>
      <c r="G16" s="58"/>
      <c r="H16" s="59"/>
    </row>
    <row r="17" spans="1:8" x14ac:dyDescent="0.2">
      <c r="A17" s="60" t="s">
        <v>37</v>
      </c>
      <c r="B17" s="61" t="s">
        <v>38</v>
      </c>
      <c r="D17" s="36"/>
    </row>
    <row r="18" spans="1:8" x14ac:dyDescent="0.2">
      <c r="A18" s="57"/>
      <c r="B18" s="46"/>
      <c r="C18" s="46"/>
      <c r="D18" s="36"/>
      <c r="E18" s="57"/>
      <c r="F18" s="58"/>
      <c r="G18" s="58"/>
      <c r="H18" s="59"/>
    </row>
    <row r="19" spans="1:8" x14ac:dyDescent="0.2">
      <c r="A19" s="59" t="s">
        <v>39</v>
      </c>
      <c r="B19" s="62" t="s">
        <v>40</v>
      </c>
      <c r="C19" s="63"/>
      <c r="D19" s="64">
        <f>+'GRADBENA DELA'!F125</f>
        <v>0</v>
      </c>
      <c r="E19" s="59"/>
      <c r="F19" s="58"/>
      <c r="G19" s="58"/>
      <c r="H19" s="59"/>
    </row>
    <row r="20" spans="1:8" x14ac:dyDescent="0.2">
      <c r="A20" s="57"/>
      <c r="B20" s="56"/>
      <c r="C20" s="65"/>
      <c r="E20" s="57"/>
      <c r="F20" s="58"/>
      <c r="G20" s="58"/>
      <c r="H20" s="59"/>
    </row>
    <row r="21" spans="1:8" x14ac:dyDescent="0.2">
      <c r="A21" s="59" t="s">
        <v>41</v>
      </c>
      <c r="B21" s="62" t="s">
        <v>42</v>
      </c>
      <c r="C21" s="63"/>
      <c r="D21" s="64">
        <v>0</v>
      </c>
      <c r="E21" s="59"/>
      <c r="F21" s="58"/>
      <c r="G21" s="58"/>
      <c r="H21" s="59"/>
    </row>
    <row r="22" spans="1:8" x14ac:dyDescent="0.2">
      <c r="A22" s="57"/>
      <c r="B22" s="56"/>
      <c r="C22" s="65"/>
      <c r="E22" s="57"/>
      <c r="F22" s="58"/>
      <c r="G22" s="58"/>
      <c r="H22" s="59"/>
    </row>
    <row r="23" spans="1:8" x14ac:dyDescent="0.2">
      <c r="A23" s="59" t="s">
        <v>43</v>
      </c>
      <c r="B23" s="62" t="s">
        <v>44</v>
      </c>
      <c r="C23" s="63"/>
      <c r="D23" s="64">
        <f>+'KAMNOSEŠKA DELA'!F30</f>
        <v>0</v>
      </c>
      <c r="E23" s="59"/>
      <c r="F23" s="58"/>
      <c r="G23" s="58"/>
      <c r="H23" s="59"/>
    </row>
    <row r="24" spans="1:8" x14ac:dyDescent="0.2">
      <c r="A24" s="57"/>
      <c r="B24" s="56"/>
      <c r="C24" s="65"/>
      <c r="E24" s="57"/>
      <c r="F24" s="58"/>
      <c r="G24" s="58"/>
      <c r="H24" s="59"/>
    </row>
    <row r="25" spans="1:8" x14ac:dyDescent="0.2">
      <c r="A25" s="59" t="s">
        <v>45</v>
      </c>
      <c r="B25" s="62" t="s">
        <v>46</v>
      </c>
      <c r="C25" s="63"/>
      <c r="D25" s="64">
        <f>+'RAZNA DELA'!F17</f>
        <v>0</v>
      </c>
      <c r="E25" s="59"/>
      <c r="F25" s="58"/>
      <c r="G25" s="58"/>
      <c r="H25" s="59"/>
    </row>
    <row r="26" spans="1:8" x14ac:dyDescent="0.2">
      <c r="A26" s="59"/>
      <c r="B26" s="62"/>
      <c r="C26" s="63"/>
      <c r="D26" s="64"/>
      <c r="E26" s="59"/>
      <c r="F26" s="58"/>
      <c r="G26" s="58"/>
      <c r="H26" s="59"/>
    </row>
    <row r="27" spans="1:8" x14ac:dyDescent="0.2">
      <c r="A27" s="59" t="s">
        <v>47</v>
      </c>
      <c r="B27" s="62" t="s">
        <v>191</v>
      </c>
      <c r="C27" s="63"/>
      <c r="D27" s="64">
        <f>'Restavratorska dela'!G33</f>
        <v>0</v>
      </c>
      <c r="E27" s="59"/>
      <c r="F27" s="58"/>
      <c r="G27" s="58"/>
      <c r="H27" s="59"/>
    </row>
    <row r="28" spans="1:8" x14ac:dyDescent="0.2">
      <c r="A28" s="57"/>
      <c r="B28" s="56"/>
      <c r="C28" s="65"/>
      <c r="E28" s="57"/>
      <c r="F28" s="58"/>
      <c r="G28" s="58"/>
      <c r="H28" s="59"/>
    </row>
    <row r="29" spans="1:8" x14ac:dyDescent="0.2">
      <c r="A29" s="59" t="s">
        <v>285</v>
      </c>
      <c r="B29" s="62" t="s">
        <v>48</v>
      </c>
      <c r="C29" s="67">
        <v>0.1</v>
      </c>
      <c r="D29" s="68">
        <f>SUM(D19:D27)*C29</f>
        <v>0</v>
      </c>
      <c r="E29" s="59"/>
      <c r="F29" s="58"/>
      <c r="G29" s="58"/>
      <c r="H29" s="59"/>
    </row>
    <row r="30" spans="1:8" x14ac:dyDescent="0.2">
      <c r="A30" s="57"/>
      <c r="B30" s="56"/>
      <c r="C30" s="65"/>
      <c r="E30" s="57"/>
      <c r="F30" s="58"/>
      <c r="G30" s="58"/>
      <c r="H30" s="59"/>
    </row>
    <row r="31" spans="1:8" x14ac:dyDescent="0.2">
      <c r="A31" s="69" t="s">
        <v>37</v>
      </c>
      <c r="B31" s="70" t="s">
        <v>49</v>
      </c>
      <c r="C31" s="71"/>
      <c r="D31" s="72">
        <f>SUM(D19:D30)</f>
        <v>0</v>
      </c>
      <c r="E31" s="57"/>
      <c r="F31" s="58"/>
      <c r="G31" s="58"/>
      <c r="H31" s="59"/>
    </row>
    <row r="32" spans="1:8" x14ac:dyDescent="0.2">
      <c r="A32" s="59"/>
      <c r="D32" s="36"/>
      <c r="E32" s="59"/>
      <c r="F32" s="58"/>
      <c r="G32" s="58"/>
      <c r="H32" s="59"/>
    </row>
    <row r="33" spans="1:8" s="76" customFormat="1" x14ac:dyDescent="0.2">
      <c r="A33" s="73"/>
      <c r="B33" s="74" t="s">
        <v>50</v>
      </c>
      <c r="C33" s="75"/>
      <c r="D33" s="75"/>
      <c r="E33" s="75"/>
      <c r="F33" s="75"/>
    </row>
    <row r="34" spans="1:8" s="76" customFormat="1" ht="28.5" x14ac:dyDescent="0.2">
      <c r="A34" s="73"/>
      <c r="B34" s="77" t="s">
        <v>51</v>
      </c>
      <c r="C34" s="77" t="s">
        <v>52</v>
      </c>
      <c r="D34" s="75"/>
      <c r="E34" s="75"/>
      <c r="F34" s="75"/>
    </row>
    <row r="35" spans="1:8" s="80" customFormat="1" ht="12.75" x14ac:dyDescent="0.2">
      <c r="A35" s="78"/>
      <c r="B35" s="79" t="s">
        <v>53</v>
      </c>
      <c r="C35" s="78"/>
      <c r="D35" s="68">
        <f>SUM('GRADBENA DELA'!F6,'KLJUČAVNIČARSKA DELA'!F6,'KAMNOSEŠKA DELA'!F6,'RAZNA DELA'!F6)</f>
        <v>0</v>
      </c>
      <c r="E35" s="78"/>
      <c r="F35" s="68"/>
    </row>
    <row r="36" spans="1:8" s="80" customFormat="1" ht="12.75" x14ac:dyDescent="0.2">
      <c r="A36" s="78"/>
      <c r="B36" s="79" t="s">
        <v>54</v>
      </c>
      <c r="C36" s="81">
        <v>0.1</v>
      </c>
      <c r="D36" s="68">
        <f>+D35*C36</f>
        <v>0</v>
      </c>
      <c r="E36" s="78"/>
      <c r="F36" s="68"/>
    </row>
    <row r="37" spans="1:8" s="80" customFormat="1" ht="12.75" x14ac:dyDescent="0.2">
      <c r="A37" s="78"/>
      <c r="B37" s="82" t="s">
        <v>55</v>
      </c>
      <c r="C37" s="78"/>
      <c r="D37" s="68">
        <f>SUM('GRADBENA DELA'!F7,'KLJUČAVNIČARSKA DELA'!F7,'KAMNOSEŠKA DELA'!F7,'RAZNA DELA'!F7)</f>
        <v>0</v>
      </c>
      <c r="E37" s="78"/>
      <c r="F37" s="68"/>
    </row>
    <row r="38" spans="1:8" s="80" customFormat="1" ht="12.75" x14ac:dyDescent="0.2">
      <c r="A38" s="78"/>
      <c r="B38" s="82" t="s">
        <v>54</v>
      </c>
      <c r="C38" s="81">
        <v>0.1</v>
      </c>
      <c r="D38" s="68">
        <f>+D37*C38</f>
        <v>0</v>
      </c>
      <c r="E38" s="78"/>
      <c r="F38" s="68"/>
    </row>
    <row r="39" spans="1:8" s="80" customFormat="1" ht="25.5" x14ac:dyDescent="0.2">
      <c r="A39" s="78"/>
      <c r="B39" s="83" t="s">
        <v>56</v>
      </c>
      <c r="C39" s="78"/>
      <c r="D39" s="68">
        <f>SUM('GRADBENA DELA'!F8,'KLJUČAVNIČARSKA DELA'!F8,'KAMNOSEŠKA DELA'!F8,'RAZNA DELA'!F8)</f>
        <v>0</v>
      </c>
      <c r="E39" s="78"/>
      <c r="F39" s="68"/>
    </row>
    <row r="40" spans="1:8" s="80" customFormat="1" ht="12.75" x14ac:dyDescent="0.2">
      <c r="A40" s="78"/>
      <c r="B40" s="83" t="s">
        <v>54</v>
      </c>
      <c r="C40" s="81">
        <v>0.1</v>
      </c>
      <c r="D40" s="68">
        <f>+D39*C40</f>
        <v>0</v>
      </c>
      <c r="E40" s="78"/>
      <c r="F40" s="68"/>
    </row>
    <row r="41" spans="1:8" s="80" customFormat="1" ht="25.5" x14ac:dyDescent="0.2">
      <c r="A41" s="78"/>
      <c r="B41" s="84" t="s">
        <v>57</v>
      </c>
      <c r="C41" s="78"/>
      <c r="D41" s="68">
        <f>SUM('GRADBENA DELA'!F9,'KLJUČAVNIČARSKA DELA'!F9,'KAMNOSEŠKA DELA'!F9,'RAZNA DELA'!F9)</f>
        <v>0</v>
      </c>
      <c r="E41" s="78"/>
      <c r="F41" s="68"/>
    </row>
    <row r="42" spans="1:8" s="80" customFormat="1" ht="12.75" x14ac:dyDescent="0.2">
      <c r="A42" s="78"/>
      <c r="B42" s="84" t="s">
        <v>54</v>
      </c>
      <c r="C42" s="81">
        <v>0.1</v>
      </c>
      <c r="D42" s="68">
        <f>+D41*C42</f>
        <v>0</v>
      </c>
      <c r="E42" s="78"/>
      <c r="F42" s="68"/>
    </row>
    <row r="43" spans="1:8" x14ac:dyDescent="0.2">
      <c r="A43" s="46"/>
      <c r="B43" s="46"/>
      <c r="C43" s="46"/>
      <c r="D43" s="36"/>
      <c r="E43" s="57"/>
      <c r="F43" s="58"/>
      <c r="G43" s="58"/>
      <c r="H43" s="59"/>
    </row>
    <row r="44" spans="1:8" x14ac:dyDescent="0.2">
      <c r="A44" s="85"/>
      <c r="B44" s="53" t="s">
        <v>58</v>
      </c>
      <c r="C44" s="86">
        <v>0.22</v>
      </c>
      <c r="D44" s="87">
        <f>D31*C44</f>
        <v>0</v>
      </c>
    </row>
    <row r="45" spans="1:8" ht="21" customHeight="1" x14ac:dyDescent="0.2">
      <c r="A45" s="88"/>
      <c r="B45" s="89" t="s">
        <v>59</v>
      </c>
      <c r="C45" s="89"/>
      <c r="D45" s="90">
        <f>+D31+D44</f>
        <v>0</v>
      </c>
      <c r="F45" s="91"/>
    </row>
    <row r="47" spans="1:8" s="76" customFormat="1" x14ac:dyDescent="0.2">
      <c r="A47" s="92"/>
      <c r="B47" s="92" t="s">
        <v>60</v>
      </c>
      <c r="C47" s="93"/>
      <c r="D47" s="94"/>
      <c r="E47" s="95"/>
    </row>
  </sheetData>
  <mergeCells count="1">
    <mergeCell ref="B5:D5"/>
  </mergeCells>
  <pageMargins left="0.7" right="0.7" top="0.75" bottom="0.75" header="0.51180555555555496" footer="0.51180555555555496"/>
  <pageSetup paperSize="9" scale="95"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25"/>
  <sheetViews>
    <sheetView view="pageBreakPreview" zoomScaleNormal="100" workbookViewId="0">
      <pane ySplit="1" topLeftCell="A98" activePane="bottomLeft" state="frozen"/>
      <selection pane="bottomLeft" activeCell="D99" sqref="D99"/>
    </sheetView>
  </sheetViews>
  <sheetFormatPr defaultRowHeight="14.25" x14ac:dyDescent="0.2"/>
  <cols>
    <col min="1" max="1" width="6.7109375" style="76" customWidth="1"/>
    <col min="2" max="2" width="43.7109375" style="73" customWidth="1"/>
    <col min="3" max="3" width="6.28515625" style="76" customWidth="1"/>
    <col min="4" max="4" width="10.140625" style="105" customWidth="1"/>
    <col min="5" max="5" width="9.5703125" style="76" customWidth="1"/>
    <col min="6" max="6" width="13.28515625" style="107" customWidth="1"/>
    <col min="7" max="1025" width="9.140625" style="76" customWidth="1"/>
    <col min="1026" max="16384" width="9.140625" style="39"/>
  </cols>
  <sheetData>
    <row r="1" spans="1:6" s="102" customFormat="1" x14ac:dyDescent="0.2">
      <c r="A1" s="96" t="s">
        <v>61</v>
      </c>
      <c r="B1" s="97" t="s">
        <v>62</v>
      </c>
      <c r="C1" s="98" t="s">
        <v>63</v>
      </c>
      <c r="D1" s="99" t="s">
        <v>64</v>
      </c>
      <c r="E1" s="100" t="s">
        <v>65</v>
      </c>
      <c r="F1" s="101" t="s">
        <v>66</v>
      </c>
    </row>
    <row r="2" spans="1:6" x14ac:dyDescent="0.2">
      <c r="A2" s="193"/>
      <c r="B2" s="193"/>
      <c r="C2" s="193"/>
      <c r="D2" s="193"/>
      <c r="E2" s="193"/>
      <c r="F2" s="193"/>
    </row>
    <row r="3" spans="1:6" x14ac:dyDescent="0.2">
      <c r="A3" s="103" t="s">
        <v>39</v>
      </c>
      <c r="B3" s="104" t="s">
        <v>67</v>
      </c>
      <c r="C3" s="73"/>
      <c r="E3" s="73"/>
      <c r="F3" s="106">
        <f>+F125</f>
        <v>0</v>
      </c>
    </row>
    <row r="4" spans="1:6" x14ac:dyDescent="0.2">
      <c r="A4" s="103"/>
      <c r="B4" s="104"/>
      <c r="C4" s="73"/>
      <c r="E4" s="73"/>
    </row>
    <row r="5" spans="1:6" x14ac:dyDescent="0.2">
      <c r="A5" s="73"/>
      <c r="B5" s="74" t="s">
        <v>50</v>
      </c>
      <c r="C5" s="75"/>
      <c r="D5" s="75"/>
      <c r="E5" s="75"/>
      <c r="F5" s="75"/>
    </row>
    <row r="6" spans="1:6" x14ac:dyDescent="0.2">
      <c r="A6" s="73"/>
      <c r="B6" s="108" t="s">
        <v>53</v>
      </c>
      <c r="C6" s="73"/>
      <c r="E6" s="73"/>
      <c r="F6" s="107">
        <f>SUM(F13,F19,F25,F31,F35,F83,F85,F99,F105,F111,F113,F117,F121)</f>
        <v>0</v>
      </c>
    </row>
    <row r="7" spans="1:6" x14ac:dyDescent="0.2">
      <c r="A7" s="73"/>
      <c r="B7" s="109" t="s">
        <v>55</v>
      </c>
      <c r="C7" s="73"/>
      <c r="E7" s="73"/>
      <c r="F7" s="107">
        <f>SUM(F15,F17,F21,F23,F27,F29,F33,F39,F41,F59,F61,F63,F65,F67,F69,F71,F75,F95,F97,F107,F109,F73)</f>
        <v>0</v>
      </c>
    </row>
    <row r="8" spans="1:6" ht="28.5" x14ac:dyDescent="0.2">
      <c r="A8" s="73"/>
      <c r="B8" s="110" t="s">
        <v>56</v>
      </c>
      <c r="C8" s="73"/>
      <c r="E8" s="73"/>
      <c r="F8" s="107">
        <f>SUM(F37,F43,F45,F47,F49,F51,F53,F55,F57,F77,F79,F81,F87,F89,F91,F93,F101,F103,F115,F119,F123)</f>
        <v>0</v>
      </c>
    </row>
    <row r="9" spans="1:6" ht="42.75" x14ac:dyDescent="0.2">
      <c r="A9" s="73"/>
      <c r="B9" s="111" t="s">
        <v>57</v>
      </c>
      <c r="C9" s="73"/>
      <c r="E9" s="73"/>
      <c r="F9" s="107">
        <v>0</v>
      </c>
    </row>
    <row r="10" spans="1:6" x14ac:dyDescent="0.2">
      <c r="A10" s="73"/>
      <c r="B10" s="104"/>
      <c r="C10" s="73"/>
      <c r="E10" s="73"/>
    </row>
    <row r="11" spans="1:6" ht="52.15" customHeight="1" x14ac:dyDescent="0.2">
      <c r="A11" s="73"/>
      <c r="B11" s="194" t="s">
        <v>193</v>
      </c>
      <c r="C11" s="194"/>
      <c r="D11" s="194"/>
      <c r="E11" s="194"/>
      <c r="F11" s="194"/>
    </row>
    <row r="12" spans="1:6" x14ac:dyDescent="0.2">
      <c r="A12" s="73"/>
      <c r="B12" s="104"/>
      <c r="C12" s="73"/>
      <c r="E12" s="73"/>
    </row>
    <row r="13" spans="1:6" ht="270.75" x14ac:dyDescent="0.2">
      <c r="A13" s="112" t="s">
        <v>68</v>
      </c>
      <c r="B13" s="113" t="s">
        <v>194</v>
      </c>
      <c r="C13" s="114" t="s">
        <v>69</v>
      </c>
      <c r="D13" s="115">
        <v>1</v>
      </c>
      <c r="E13" s="116"/>
      <c r="F13" s="117">
        <f>D13*E13</f>
        <v>0</v>
      </c>
    </row>
    <row r="14" spans="1:6" x14ac:dyDescent="0.2">
      <c r="A14" s="73"/>
      <c r="C14" s="73"/>
      <c r="E14" s="118"/>
      <c r="F14" s="117"/>
    </row>
    <row r="15" spans="1:6" ht="185.25" x14ac:dyDescent="0.2">
      <c r="A15" s="112" t="s">
        <v>70</v>
      </c>
      <c r="B15" s="119" t="s">
        <v>195</v>
      </c>
      <c r="C15" s="120" t="s">
        <v>71</v>
      </c>
      <c r="D15" s="121">
        <f>33*5</f>
        <v>165</v>
      </c>
      <c r="E15" s="116"/>
      <c r="F15" s="117">
        <f>D15*E15</f>
        <v>0</v>
      </c>
    </row>
    <row r="16" spans="1:6" x14ac:dyDescent="0.2">
      <c r="A16" s="73"/>
      <c r="B16" s="77"/>
      <c r="C16" s="122"/>
      <c r="D16" s="121"/>
      <c r="E16" s="116"/>
      <c r="F16" s="117"/>
    </row>
    <row r="17" spans="1:6" ht="199.5" x14ac:dyDescent="0.2">
      <c r="A17" s="112" t="s">
        <v>72</v>
      </c>
      <c r="B17" s="119" t="s">
        <v>196</v>
      </c>
      <c r="C17" s="120" t="s">
        <v>71</v>
      </c>
      <c r="D17" s="121">
        <v>313.2</v>
      </c>
      <c r="E17" s="116"/>
      <c r="F17" s="117">
        <f>D17*E17</f>
        <v>0</v>
      </c>
    </row>
    <row r="18" spans="1:6" x14ac:dyDescent="0.2">
      <c r="A18" s="73"/>
      <c r="B18" s="77"/>
      <c r="C18" s="122"/>
      <c r="D18" s="121"/>
      <c r="E18" s="116"/>
      <c r="F18" s="117"/>
    </row>
    <row r="19" spans="1:6" ht="185.25" x14ac:dyDescent="0.2">
      <c r="A19" s="112" t="s">
        <v>73</v>
      </c>
      <c r="B19" s="113" t="s">
        <v>197</v>
      </c>
      <c r="C19" s="120" t="s">
        <v>71</v>
      </c>
      <c r="D19" s="121">
        <v>249.5</v>
      </c>
      <c r="E19" s="116"/>
      <c r="F19" s="117">
        <f>D19*E19</f>
        <v>0</v>
      </c>
    </row>
    <row r="20" spans="1:6" x14ac:dyDescent="0.2">
      <c r="A20" s="73"/>
      <c r="B20" s="77"/>
      <c r="C20" s="122"/>
      <c r="D20" s="121"/>
      <c r="E20" s="116"/>
      <c r="F20" s="117"/>
    </row>
    <row r="21" spans="1:6" ht="85.5" x14ac:dyDescent="0.2">
      <c r="A21" s="112" t="s">
        <v>74</v>
      </c>
      <c r="B21" s="119" t="s">
        <v>198</v>
      </c>
      <c r="C21" s="114" t="s">
        <v>71</v>
      </c>
      <c r="D21" s="115">
        <v>579</v>
      </c>
      <c r="E21" s="116"/>
      <c r="F21" s="117">
        <f>D21*E21</f>
        <v>0</v>
      </c>
    </row>
    <row r="22" spans="1:6" x14ac:dyDescent="0.2">
      <c r="A22" s="73"/>
      <c r="B22" s="77"/>
      <c r="C22" s="114"/>
      <c r="D22" s="115"/>
      <c r="E22" s="116"/>
      <c r="F22" s="117"/>
    </row>
    <row r="23" spans="1:6" ht="42.75" x14ac:dyDescent="0.2">
      <c r="A23" s="112" t="s">
        <v>75</v>
      </c>
      <c r="B23" s="119" t="s">
        <v>199</v>
      </c>
      <c r="C23" s="114" t="s">
        <v>71</v>
      </c>
      <c r="D23" s="115">
        <f>78+10</f>
        <v>88</v>
      </c>
      <c r="E23" s="116"/>
      <c r="F23" s="117">
        <f>D23*E23</f>
        <v>0</v>
      </c>
    </row>
    <row r="24" spans="1:6" x14ac:dyDescent="0.2">
      <c r="A24" s="73"/>
      <c r="B24" s="77"/>
      <c r="C24" s="114"/>
      <c r="D24" s="115"/>
      <c r="E24" s="116"/>
      <c r="F24" s="117"/>
    </row>
    <row r="25" spans="1:6" ht="42.75" x14ac:dyDescent="0.2">
      <c r="A25" s="112" t="s">
        <v>76</v>
      </c>
      <c r="B25" s="113" t="s">
        <v>200</v>
      </c>
      <c r="C25" s="114" t="s">
        <v>71</v>
      </c>
      <c r="D25" s="115">
        <v>2.78</v>
      </c>
      <c r="E25" s="116"/>
      <c r="F25" s="117">
        <f>D25*E25</f>
        <v>0</v>
      </c>
    </row>
    <row r="26" spans="1:6" x14ac:dyDescent="0.2">
      <c r="A26" s="73"/>
      <c r="B26" s="77"/>
      <c r="C26" s="114"/>
      <c r="D26" s="115"/>
      <c r="E26" s="116"/>
      <c r="F26" s="117"/>
    </row>
    <row r="27" spans="1:6" ht="71.25" x14ac:dyDescent="0.2">
      <c r="A27" s="112" t="s">
        <v>77</v>
      </c>
      <c r="B27" s="119" t="s">
        <v>201</v>
      </c>
      <c r="C27" s="114" t="s">
        <v>78</v>
      </c>
      <c r="D27" s="115">
        <f>6*1.3+16*1.3+36.2</f>
        <v>64.800000000000011</v>
      </c>
      <c r="E27" s="116"/>
      <c r="F27" s="117">
        <f>D27*E27</f>
        <v>0</v>
      </c>
    </row>
    <row r="28" spans="1:6" x14ac:dyDescent="0.2">
      <c r="A28" s="73"/>
      <c r="B28" s="77"/>
      <c r="C28" s="114"/>
      <c r="D28" s="115"/>
      <c r="E28" s="116"/>
      <c r="F28" s="117"/>
    </row>
    <row r="29" spans="1:6" ht="71.25" x14ac:dyDescent="0.2">
      <c r="A29" s="112" t="s">
        <v>79</v>
      </c>
      <c r="B29" s="119" t="s">
        <v>202</v>
      </c>
      <c r="C29" s="114" t="s">
        <v>80</v>
      </c>
      <c r="D29" s="115">
        <f>13*0.25*0.25</f>
        <v>0.8125</v>
      </c>
      <c r="E29" s="116"/>
      <c r="F29" s="117">
        <f>D29*E29</f>
        <v>0</v>
      </c>
    </row>
    <row r="30" spans="1:6" x14ac:dyDescent="0.2">
      <c r="A30" s="73"/>
      <c r="B30" s="77"/>
      <c r="C30" s="114"/>
      <c r="D30" s="115"/>
      <c r="E30" s="116"/>
      <c r="F30" s="117"/>
    </row>
    <row r="31" spans="1:6" ht="57" x14ac:dyDescent="0.2">
      <c r="A31" s="112" t="s">
        <v>81</v>
      </c>
      <c r="B31" s="113" t="s">
        <v>203</v>
      </c>
      <c r="C31" s="114" t="s">
        <v>82</v>
      </c>
      <c r="D31" s="115">
        <f>23.6+30+9</f>
        <v>62.6</v>
      </c>
      <c r="E31" s="116"/>
      <c r="F31" s="117">
        <f>D31*E31</f>
        <v>0</v>
      </c>
    </row>
    <row r="32" spans="1:6" x14ac:dyDescent="0.2">
      <c r="A32" s="73"/>
      <c r="B32" s="77"/>
      <c r="C32" s="114"/>
      <c r="D32" s="115"/>
      <c r="E32" s="116"/>
      <c r="F32" s="117"/>
    </row>
    <row r="33" spans="1:6" ht="42.75" x14ac:dyDescent="0.2">
      <c r="A33" s="112" t="s">
        <v>83</v>
      </c>
      <c r="B33" s="119" t="s">
        <v>204</v>
      </c>
      <c r="C33" s="114" t="s">
        <v>69</v>
      </c>
      <c r="D33" s="115">
        <v>3</v>
      </c>
      <c r="E33" s="116"/>
      <c r="F33" s="117">
        <f>D33*E33</f>
        <v>0</v>
      </c>
    </row>
    <row r="34" spans="1:6" x14ac:dyDescent="0.2">
      <c r="A34" s="73"/>
      <c r="B34" s="77"/>
      <c r="C34" s="114"/>
      <c r="D34" s="115"/>
      <c r="E34" s="116"/>
      <c r="F34" s="117"/>
    </row>
    <row r="35" spans="1:6" ht="57" x14ac:dyDescent="0.2">
      <c r="A35" s="112" t="s">
        <v>84</v>
      </c>
      <c r="B35" s="113" t="s">
        <v>205</v>
      </c>
      <c r="C35" s="114" t="s">
        <v>80</v>
      </c>
      <c r="D35" s="115">
        <f>1.2*(6.75+78*0.15+2.5*1*0.4)-0.9</f>
        <v>22.44</v>
      </c>
      <c r="E35" s="116"/>
      <c r="F35" s="117">
        <f>D35*E35</f>
        <v>0</v>
      </c>
    </row>
    <row r="36" spans="1:6" x14ac:dyDescent="0.2">
      <c r="A36" s="73"/>
      <c r="B36" s="77"/>
      <c r="C36" s="114"/>
      <c r="D36" s="115"/>
      <c r="E36" s="116"/>
      <c r="F36" s="117"/>
    </row>
    <row r="37" spans="1:6" ht="57" x14ac:dyDescent="0.2">
      <c r="A37" s="112" t="s">
        <v>85</v>
      </c>
      <c r="B37" s="123" t="s">
        <v>206</v>
      </c>
      <c r="C37" s="114" t="s">
        <v>80</v>
      </c>
      <c r="D37" s="115">
        <v>0.9</v>
      </c>
      <c r="E37" s="116"/>
      <c r="F37" s="117">
        <f>D37*E37</f>
        <v>0</v>
      </c>
    </row>
    <row r="38" spans="1:6" x14ac:dyDescent="0.2">
      <c r="A38" s="73"/>
      <c r="B38" s="77"/>
      <c r="C38" s="114"/>
      <c r="D38" s="115"/>
      <c r="E38" s="116"/>
      <c r="F38" s="117"/>
    </row>
    <row r="39" spans="1:6" ht="71.25" x14ac:dyDescent="0.2">
      <c r="A39" s="112" t="s">
        <v>86</v>
      </c>
      <c r="B39" s="119" t="s">
        <v>207</v>
      </c>
      <c r="C39" s="114" t="s">
        <v>80</v>
      </c>
      <c r="D39" s="115">
        <v>1</v>
      </c>
      <c r="E39" s="116"/>
      <c r="F39" s="117">
        <f>D39*E39</f>
        <v>0</v>
      </c>
    </row>
    <row r="40" spans="1:6" x14ac:dyDescent="0.2">
      <c r="A40" s="73"/>
      <c r="B40" s="77"/>
      <c r="C40" s="114"/>
      <c r="D40" s="115"/>
      <c r="E40" s="116"/>
      <c r="F40" s="117"/>
    </row>
    <row r="41" spans="1:6" ht="57" x14ac:dyDescent="0.2">
      <c r="A41" s="112" t="s">
        <v>87</v>
      </c>
      <c r="B41" s="119" t="s">
        <v>208</v>
      </c>
      <c r="C41" s="114" t="s">
        <v>69</v>
      </c>
      <c r="D41" s="115">
        <v>1</v>
      </c>
      <c r="E41" s="116"/>
      <c r="F41" s="117">
        <f>D41*E41</f>
        <v>0</v>
      </c>
    </row>
    <row r="42" spans="1:6" x14ac:dyDescent="0.2">
      <c r="A42" s="73"/>
      <c r="B42" s="77"/>
      <c r="C42" s="114"/>
      <c r="D42" s="115"/>
      <c r="E42" s="116"/>
      <c r="F42" s="117"/>
    </row>
    <row r="43" spans="1:6" ht="99.75" x14ac:dyDescent="0.2">
      <c r="A43" s="112" t="s">
        <v>88</v>
      </c>
      <c r="B43" s="123" t="s">
        <v>209</v>
      </c>
      <c r="C43" s="114" t="s">
        <v>80</v>
      </c>
      <c r="D43" s="115">
        <v>5</v>
      </c>
      <c r="E43" s="116"/>
      <c r="F43" s="117">
        <f>D43*E43</f>
        <v>0</v>
      </c>
    </row>
    <row r="44" spans="1:6" x14ac:dyDescent="0.2">
      <c r="A44" s="73"/>
      <c r="B44" s="77"/>
      <c r="C44" s="114"/>
      <c r="D44" s="115"/>
      <c r="E44" s="116"/>
      <c r="F44" s="117"/>
    </row>
    <row r="45" spans="1:6" ht="99.75" x14ac:dyDescent="0.2">
      <c r="A45" s="112" t="s">
        <v>89</v>
      </c>
      <c r="B45" s="123" t="s">
        <v>210</v>
      </c>
      <c r="C45" s="114" t="s">
        <v>80</v>
      </c>
      <c r="D45" s="115">
        <v>2</v>
      </c>
      <c r="E45" s="116"/>
      <c r="F45" s="117">
        <f>D45*E45</f>
        <v>0</v>
      </c>
    </row>
    <row r="46" spans="1:6" x14ac:dyDescent="0.2">
      <c r="A46" s="73"/>
      <c r="B46" s="77"/>
      <c r="C46" s="114"/>
      <c r="D46" s="115"/>
      <c r="E46" s="116"/>
      <c r="F46" s="117"/>
    </row>
    <row r="47" spans="1:6" ht="85.5" x14ac:dyDescent="0.2">
      <c r="A47" s="112" t="s">
        <v>90</v>
      </c>
      <c r="B47" s="123" t="s">
        <v>211</v>
      </c>
      <c r="C47" s="114" t="s">
        <v>71</v>
      </c>
      <c r="D47" s="115">
        <f>770*0.25</f>
        <v>192.5</v>
      </c>
      <c r="E47" s="116"/>
      <c r="F47" s="117">
        <f>D47*E47</f>
        <v>0</v>
      </c>
    </row>
    <row r="48" spans="1:6" x14ac:dyDescent="0.2">
      <c r="A48" s="73"/>
      <c r="B48" s="77"/>
      <c r="C48" s="114"/>
      <c r="D48" s="115"/>
      <c r="E48" s="116"/>
      <c r="F48" s="117"/>
    </row>
    <row r="49" spans="1:6" ht="114" x14ac:dyDescent="0.2">
      <c r="A49" s="112" t="s">
        <v>91</v>
      </c>
      <c r="B49" s="123" t="s">
        <v>212</v>
      </c>
      <c r="C49" s="114" t="s">
        <v>80</v>
      </c>
      <c r="D49" s="115">
        <f>(607+118)*0.25</f>
        <v>181.25</v>
      </c>
      <c r="E49" s="116"/>
      <c r="F49" s="117">
        <f>D49*E49</f>
        <v>0</v>
      </c>
    </row>
    <row r="50" spans="1:6" x14ac:dyDescent="0.2">
      <c r="A50" s="73"/>
      <c r="B50" s="77"/>
      <c r="C50" s="114"/>
      <c r="D50" s="115"/>
      <c r="E50" s="116"/>
      <c r="F50" s="117"/>
    </row>
    <row r="51" spans="1:6" ht="128.25" x14ac:dyDescent="0.2">
      <c r="A51" s="112" t="s">
        <v>92</v>
      </c>
      <c r="B51" s="136" t="s">
        <v>283</v>
      </c>
      <c r="C51" s="114" t="s">
        <v>71</v>
      </c>
      <c r="D51" s="115">
        <v>313.2</v>
      </c>
      <c r="E51" s="116"/>
      <c r="F51" s="117">
        <f>D51*E51</f>
        <v>0</v>
      </c>
    </row>
    <row r="52" spans="1:6" x14ac:dyDescent="0.2">
      <c r="A52" s="73"/>
      <c r="B52" s="77"/>
      <c r="C52" s="114"/>
      <c r="D52" s="115"/>
      <c r="E52" s="116"/>
      <c r="F52" s="117"/>
    </row>
    <row r="53" spans="1:6" ht="142.5" x14ac:dyDescent="0.2">
      <c r="A53" s="112" t="s">
        <v>93</v>
      </c>
      <c r="B53" s="123" t="s">
        <v>284</v>
      </c>
      <c r="C53" s="114" t="s">
        <v>71</v>
      </c>
      <c r="D53" s="115">
        <v>249.5</v>
      </c>
      <c r="E53" s="116"/>
      <c r="F53" s="117">
        <f>D53*E53</f>
        <v>0</v>
      </c>
    </row>
    <row r="54" spans="1:6" x14ac:dyDescent="0.2">
      <c r="A54" s="73"/>
      <c r="B54" s="77"/>
      <c r="C54" s="114"/>
      <c r="D54" s="115"/>
      <c r="E54" s="116"/>
      <c r="F54" s="117"/>
    </row>
    <row r="55" spans="1:6" ht="128.25" x14ac:dyDescent="0.2">
      <c r="A55" s="112" t="s">
        <v>94</v>
      </c>
      <c r="B55" s="123" t="s">
        <v>213</v>
      </c>
      <c r="C55" s="114" t="s">
        <v>71</v>
      </c>
      <c r="D55" s="115">
        <f>105+101</f>
        <v>206</v>
      </c>
      <c r="E55" s="116"/>
      <c r="F55" s="117">
        <f>D55*E55</f>
        <v>0</v>
      </c>
    </row>
    <row r="56" spans="1:6" x14ac:dyDescent="0.2">
      <c r="A56" s="73"/>
      <c r="B56" s="77"/>
      <c r="C56" s="114"/>
      <c r="D56" s="115"/>
      <c r="E56" s="116"/>
      <c r="F56" s="117"/>
    </row>
    <row r="57" spans="1:6" ht="114" x14ac:dyDescent="0.2">
      <c r="A57" s="112" t="s">
        <v>95</v>
      </c>
      <c r="B57" s="123" t="s">
        <v>214</v>
      </c>
      <c r="C57" s="114" t="s">
        <v>80</v>
      </c>
      <c r="D57" s="115">
        <f>0.9*2.7</f>
        <v>2.4300000000000002</v>
      </c>
      <c r="E57" s="116"/>
      <c r="F57" s="117">
        <f>D57*E57</f>
        <v>0</v>
      </c>
    </row>
    <row r="58" spans="1:6" x14ac:dyDescent="0.2">
      <c r="A58" s="73"/>
      <c r="B58" s="77"/>
      <c r="C58" s="114"/>
      <c r="D58" s="115"/>
      <c r="E58" s="116"/>
      <c r="F58" s="117"/>
    </row>
    <row r="59" spans="1:6" ht="128.25" x14ac:dyDescent="0.2">
      <c r="A59" s="112" t="s">
        <v>96</v>
      </c>
      <c r="B59" s="119" t="s">
        <v>215</v>
      </c>
      <c r="C59" s="114" t="s">
        <v>71</v>
      </c>
      <c r="D59" s="115">
        <f>78+11.2+15*0.2</f>
        <v>92.2</v>
      </c>
      <c r="E59" s="116"/>
      <c r="F59" s="117">
        <f>D59*E59</f>
        <v>0</v>
      </c>
    </row>
    <row r="60" spans="1:6" x14ac:dyDescent="0.2">
      <c r="A60" s="73"/>
      <c r="C60" s="73"/>
      <c r="E60" s="118"/>
    </row>
    <row r="61" spans="1:6" ht="57" x14ac:dyDescent="0.2">
      <c r="A61" s="112" t="s">
        <v>97</v>
      </c>
      <c r="B61" s="119" t="s">
        <v>216</v>
      </c>
      <c r="C61" s="114" t="s">
        <v>71</v>
      </c>
      <c r="D61" s="115">
        <f>78</f>
        <v>78</v>
      </c>
      <c r="E61" s="116"/>
      <c r="F61" s="117">
        <f>D61*E61</f>
        <v>0</v>
      </c>
    </row>
    <row r="62" spans="1:6" x14ac:dyDescent="0.2">
      <c r="A62" s="73"/>
      <c r="C62" s="73"/>
      <c r="E62" s="118"/>
    </row>
    <row r="63" spans="1:6" ht="42.75" x14ac:dyDescent="0.2">
      <c r="A63" s="112" t="s">
        <v>98</v>
      </c>
      <c r="B63" s="119" t="s">
        <v>217</v>
      </c>
      <c r="C63" s="114" t="s">
        <v>71</v>
      </c>
      <c r="D63" s="115">
        <v>78</v>
      </c>
      <c r="E63" s="116"/>
      <c r="F63" s="117">
        <f>D63*E63</f>
        <v>0</v>
      </c>
    </row>
    <row r="64" spans="1:6" x14ac:dyDescent="0.2">
      <c r="A64" s="73"/>
      <c r="C64" s="73"/>
      <c r="E64" s="118"/>
    </row>
    <row r="65" spans="1:6" ht="85.5" x14ac:dyDescent="0.2">
      <c r="A65" s="112" t="s">
        <v>99</v>
      </c>
      <c r="B65" s="119" t="s">
        <v>218</v>
      </c>
      <c r="C65" s="114" t="s">
        <v>82</v>
      </c>
      <c r="D65" s="115">
        <v>30</v>
      </c>
      <c r="E65" s="116"/>
      <c r="F65" s="117">
        <f>D65*E65</f>
        <v>0</v>
      </c>
    </row>
    <row r="66" spans="1:6" x14ac:dyDescent="0.2">
      <c r="A66" s="73"/>
      <c r="C66" s="73"/>
      <c r="E66" s="118"/>
    </row>
    <row r="67" spans="1:6" ht="114" x14ac:dyDescent="0.2">
      <c r="A67" s="112" t="s">
        <v>100</v>
      </c>
      <c r="B67" s="119" t="s">
        <v>219</v>
      </c>
      <c r="C67" s="114" t="s">
        <v>69</v>
      </c>
      <c r="D67" s="115">
        <v>1</v>
      </c>
      <c r="E67" s="116"/>
      <c r="F67" s="117">
        <f>D67*E67</f>
        <v>0</v>
      </c>
    </row>
    <row r="68" spans="1:6" x14ac:dyDescent="0.2">
      <c r="A68" s="73"/>
      <c r="C68" s="73"/>
      <c r="E68" s="118"/>
    </row>
    <row r="69" spans="1:6" ht="71.25" x14ac:dyDescent="0.2">
      <c r="A69" s="112" t="s">
        <v>101</v>
      </c>
      <c r="B69" s="119" t="s">
        <v>220</v>
      </c>
      <c r="C69" s="114" t="s">
        <v>78</v>
      </c>
      <c r="D69" s="115">
        <v>10.5</v>
      </c>
      <c r="E69" s="116"/>
      <c r="F69" s="117">
        <f>D69*E69</f>
        <v>0</v>
      </c>
    </row>
    <row r="70" spans="1:6" x14ac:dyDescent="0.2">
      <c r="A70" s="73"/>
      <c r="C70" s="73"/>
      <c r="E70" s="118"/>
    </row>
    <row r="71" spans="1:6" ht="85.5" x14ac:dyDescent="0.2">
      <c r="A71" s="112" t="s">
        <v>102</v>
      </c>
      <c r="B71" s="119" t="s">
        <v>221</v>
      </c>
      <c r="C71" s="114" t="s">
        <v>78</v>
      </c>
      <c r="D71" s="115">
        <v>1.5</v>
      </c>
      <c r="E71" s="116"/>
      <c r="F71" s="117">
        <f>D71*E71</f>
        <v>0</v>
      </c>
    </row>
    <row r="72" spans="1:6" x14ac:dyDescent="0.2">
      <c r="A72" s="73"/>
      <c r="B72" s="77"/>
      <c r="C72" s="114"/>
      <c r="D72" s="115"/>
      <c r="E72" s="116"/>
      <c r="F72" s="117"/>
    </row>
    <row r="73" spans="1:6" ht="85.5" x14ac:dyDescent="0.2">
      <c r="A73" s="112" t="s">
        <v>103</v>
      </c>
      <c r="B73" s="124" t="s">
        <v>222</v>
      </c>
      <c r="C73" s="114" t="s">
        <v>78</v>
      </c>
      <c r="D73" s="115">
        <v>5</v>
      </c>
      <c r="E73" s="116"/>
      <c r="F73" s="117">
        <f>D73*E73</f>
        <v>0</v>
      </c>
    </row>
    <row r="74" spans="1:6" x14ac:dyDescent="0.2">
      <c r="A74" s="73"/>
      <c r="B74" s="125"/>
      <c r="C74" s="114"/>
      <c r="D74" s="115"/>
      <c r="E74" s="116"/>
      <c r="F74" s="117"/>
    </row>
    <row r="75" spans="1:6" ht="114" x14ac:dyDescent="0.2">
      <c r="A75" s="112" t="s">
        <v>104</v>
      </c>
      <c r="B75" s="119" t="s">
        <v>223</v>
      </c>
      <c r="C75" s="114" t="s">
        <v>78</v>
      </c>
      <c r="D75" s="115">
        <v>5</v>
      </c>
      <c r="E75" s="116"/>
      <c r="F75" s="117">
        <f>D75*E75</f>
        <v>0</v>
      </c>
    </row>
    <row r="76" spans="1:6" x14ac:dyDescent="0.2">
      <c r="A76" s="73"/>
      <c r="C76" s="73"/>
      <c r="E76" s="118"/>
    </row>
    <row r="77" spans="1:6" ht="57" x14ac:dyDescent="0.2">
      <c r="A77" s="112" t="s">
        <v>105</v>
      </c>
      <c r="B77" s="123" t="s">
        <v>224</v>
      </c>
      <c r="C77" s="114" t="s">
        <v>71</v>
      </c>
      <c r="D77" s="115">
        <v>0</v>
      </c>
      <c r="E77" s="116"/>
      <c r="F77" s="117">
        <f>D77*E77</f>
        <v>0</v>
      </c>
    </row>
    <row r="78" spans="1:6" x14ac:dyDescent="0.2">
      <c r="A78" s="73"/>
      <c r="C78" s="73"/>
      <c r="E78" s="118"/>
    </row>
    <row r="79" spans="1:6" ht="42.75" x14ac:dyDescent="0.2">
      <c r="A79" s="112" t="s">
        <v>106</v>
      </c>
      <c r="B79" s="123" t="s">
        <v>225</v>
      </c>
      <c r="C79" s="114" t="s">
        <v>71</v>
      </c>
      <c r="D79" s="115">
        <v>0</v>
      </c>
      <c r="E79" s="116"/>
      <c r="F79" s="117">
        <f>D79*E79</f>
        <v>0</v>
      </c>
    </row>
    <row r="80" spans="1:6" x14ac:dyDescent="0.2">
      <c r="A80" s="73"/>
      <c r="C80" s="73"/>
      <c r="E80" s="118"/>
    </row>
    <row r="81" spans="1:6" ht="42.75" x14ac:dyDescent="0.2">
      <c r="A81" s="112" t="s">
        <v>107</v>
      </c>
      <c r="B81" s="123" t="s">
        <v>226</v>
      </c>
      <c r="C81" s="114" t="s">
        <v>80</v>
      </c>
      <c r="D81" s="115">
        <v>0</v>
      </c>
      <c r="E81" s="116"/>
      <c r="F81" s="117">
        <f>D81*E81</f>
        <v>0</v>
      </c>
    </row>
    <row r="82" spans="1:6" x14ac:dyDescent="0.2">
      <c r="A82" s="73"/>
      <c r="C82" s="73"/>
      <c r="E82" s="118"/>
    </row>
    <row r="83" spans="1:6" ht="71.25" x14ac:dyDescent="0.2">
      <c r="A83" s="112" t="s">
        <v>108</v>
      </c>
      <c r="B83" s="113" t="s">
        <v>227</v>
      </c>
      <c r="C83" s="114" t="s">
        <v>80</v>
      </c>
      <c r="D83" s="115">
        <f>(17.4+1.55+1.58)*0.1</f>
        <v>2.0530000000000004</v>
      </c>
      <c r="E83" s="116"/>
      <c r="F83" s="117">
        <f>D83*E83</f>
        <v>0</v>
      </c>
    </row>
    <row r="84" spans="1:6" x14ac:dyDescent="0.2">
      <c r="A84" s="73"/>
      <c r="C84" s="73"/>
      <c r="E84" s="118"/>
    </row>
    <row r="85" spans="1:6" ht="42.75" x14ac:dyDescent="0.2">
      <c r="A85" s="112" t="s">
        <v>109</v>
      </c>
      <c r="B85" s="113" t="s">
        <v>228</v>
      </c>
      <c r="C85" s="114" t="s">
        <v>71</v>
      </c>
      <c r="D85" s="115">
        <f>17.4+1.55+1.58</f>
        <v>20.53</v>
      </c>
      <c r="E85" s="116"/>
      <c r="F85" s="117">
        <f>D85*E85</f>
        <v>0</v>
      </c>
    </row>
    <row r="86" spans="1:6" x14ac:dyDescent="0.2">
      <c r="A86" s="73"/>
      <c r="C86" s="73"/>
      <c r="E86" s="118"/>
    </row>
    <row r="87" spans="1:6" ht="42.75" x14ac:dyDescent="0.2">
      <c r="A87" s="112" t="s">
        <v>110</v>
      </c>
      <c r="B87" s="123" t="s">
        <v>229</v>
      </c>
      <c r="C87" s="114" t="s">
        <v>80</v>
      </c>
      <c r="D87" s="115">
        <v>0</v>
      </c>
      <c r="E87" s="116"/>
      <c r="F87" s="117">
        <f>D87*E87</f>
        <v>0</v>
      </c>
    </row>
    <row r="88" spans="1:6" x14ac:dyDescent="0.2">
      <c r="A88" s="73"/>
      <c r="C88" s="73"/>
      <c r="E88" s="118"/>
    </row>
    <row r="89" spans="1:6" ht="57" x14ac:dyDescent="0.2">
      <c r="A89" s="112" t="s">
        <v>111</v>
      </c>
      <c r="B89" s="123" t="s">
        <v>230</v>
      </c>
      <c r="C89" s="114" t="s">
        <v>112</v>
      </c>
      <c r="D89" s="115">
        <f>ROUNDUP(50*(D81+D83+D87),0)</f>
        <v>103</v>
      </c>
      <c r="E89" s="116"/>
      <c r="F89" s="117">
        <f>D89*E89</f>
        <v>0</v>
      </c>
    </row>
    <row r="90" spans="1:6" x14ac:dyDescent="0.2">
      <c r="A90" s="73"/>
      <c r="C90" s="73"/>
      <c r="E90" s="118"/>
    </row>
    <row r="91" spans="1:6" ht="57" x14ac:dyDescent="0.2">
      <c r="A91" s="112" t="s">
        <v>113</v>
      </c>
      <c r="B91" s="123" t="s">
        <v>231</v>
      </c>
      <c r="C91" s="114" t="s">
        <v>112</v>
      </c>
      <c r="D91" s="115">
        <f>ROUNDUP(40*(D81+D83+D87),0)</f>
        <v>83</v>
      </c>
      <c r="E91" s="116"/>
      <c r="F91" s="117">
        <f>D91*E91</f>
        <v>0</v>
      </c>
    </row>
    <row r="92" spans="1:6" x14ac:dyDescent="0.2">
      <c r="A92" s="73"/>
      <c r="C92" s="73"/>
      <c r="E92" s="118"/>
    </row>
    <row r="93" spans="1:6" ht="57" x14ac:dyDescent="0.2">
      <c r="A93" s="112" t="s">
        <v>114</v>
      </c>
      <c r="B93" s="123" t="s">
        <v>232</v>
      </c>
      <c r="C93" s="114" t="s">
        <v>112</v>
      </c>
      <c r="D93" s="115">
        <f>ROUNDUP(50*(D81+D83+D87),0)</f>
        <v>103</v>
      </c>
      <c r="E93" s="116"/>
      <c r="F93" s="117">
        <f>D93*E93</f>
        <v>0</v>
      </c>
    </row>
    <row r="94" spans="1:6" x14ac:dyDescent="0.2">
      <c r="A94" s="73"/>
      <c r="C94" s="73"/>
      <c r="E94" s="118"/>
    </row>
    <row r="95" spans="1:6" ht="71.25" x14ac:dyDescent="0.2">
      <c r="A95" s="112" t="s">
        <v>115</v>
      </c>
      <c r="B95" s="119" t="s">
        <v>233</v>
      </c>
      <c r="C95" s="114" t="s">
        <v>71</v>
      </c>
      <c r="D95" s="115">
        <v>10</v>
      </c>
      <c r="E95" s="116"/>
      <c r="F95" s="117">
        <f>D95*E95</f>
        <v>0</v>
      </c>
    </row>
    <row r="96" spans="1:6" x14ac:dyDescent="0.2">
      <c r="A96" s="73"/>
      <c r="C96" s="73"/>
      <c r="E96" s="118"/>
    </row>
    <row r="97" spans="1:6" ht="71.25" x14ac:dyDescent="0.2">
      <c r="A97" s="112" t="s">
        <v>116</v>
      </c>
      <c r="B97" s="119" t="s">
        <v>234</v>
      </c>
      <c r="C97" s="114" t="s">
        <v>78</v>
      </c>
      <c r="D97" s="115">
        <v>9.4</v>
      </c>
      <c r="E97" s="116"/>
      <c r="F97" s="117">
        <f>D97*E97</f>
        <v>0</v>
      </c>
    </row>
    <row r="98" spans="1:6" x14ac:dyDescent="0.2">
      <c r="A98" s="73"/>
      <c r="B98" s="77"/>
      <c r="C98" s="114"/>
      <c r="D98" s="115"/>
      <c r="E98" s="116"/>
      <c r="F98" s="117"/>
    </row>
    <row r="99" spans="1:6" ht="85.5" x14ac:dyDescent="0.2">
      <c r="A99" s="112" t="s">
        <v>117</v>
      </c>
      <c r="B99" s="113" t="s">
        <v>235</v>
      </c>
      <c r="C99" s="126" t="s">
        <v>80</v>
      </c>
      <c r="D99" s="115">
        <v>12.7</v>
      </c>
      <c r="E99" s="116"/>
      <c r="F99" s="117">
        <f>D99*E99</f>
        <v>0</v>
      </c>
    </row>
    <row r="100" spans="1:6" x14ac:dyDescent="0.2">
      <c r="A100" s="73"/>
      <c r="B100" s="77"/>
      <c r="C100" s="126"/>
      <c r="D100" s="115"/>
      <c r="E100" s="116"/>
      <c r="F100" s="117"/>
    </row>
    <row r="101" spans="1:6" ht="71.25" x14ac:dyDescent="0.2">
      <c r="A101" s="112" t="s">
        <v>118</v>
      </c>
      <c r="B101" s="123" t="s">
        <v>236</v>
      </c>
      <c r="C101" s="126" t="s">
        <v>80</v>
      </c>
      <c r="D101" s="115">
        <f>7.3*1.5</f>
        <v>10.95</v>
      </c>
      <c r="E101" s="116"/>
      <c r="F101" s="117">
        <f>D101*E101</f>
        <v>0</v>
      </c>
    </row>
    <row r="102" spans="1:6" x14ac:dyDescent="0.2">
      <c r="A102" s="73"/>
      <c r="B102" s="77"/>
      <c r="C102" s="126"/>
      <c r="D102" s="115"/>
      <c r="E102" s="116"/>
      <c r="F102" s="117"/>
    </row>
    <row r="103" spans="1:6" ht="71.25" x14ac:dyDescent="0.2">
      <c r="A103" s="112" t="s">
        <v>119</v>
      </c>
      <c r="B103" s="123" t="s">
        <v>237</v>
      </c>
      <c r="C103" s="126" t="s">
        <v>80</v>
      </c>
      <c r="D103" s="115">
        <f>4*0.3</f>
        <v>1.2</v>
      </c>
      <c r="E103" s="116"/>
      <c r="F103" s="117">
        <f>D103*E103</f>
        <v>0</v>
      </c>
    </row>
    <row r="104" spans="1:6" x14ac:dyDescent="0.2">
      <c r="A104" s="73"/>
      <c r="B104" s="77"/>
      <c r="C104" s="126"/>
      <c r="D104" s="115"/>
      <c r="E104" s="116"/>
      <c r="F104" s="117"/>
    </row>
    <row r="105" spans="1:6" ht="71.25" x14ac:dyDescent="0.2">
      <c r="A105" s="112" t="s">
        <v>120</v>
      </c>
      <c r="B105" s="113" t="s">
        <v>238</v>
      </c>
      <c r="C105" s="207" t="s">
        <v>125</v>
      </c>
      <c r="D105" s="208">
        <v>100</v>
      </c>
      <c r="E105" s="116"/>
      <c r="F105" s="117">
        <f>D105*E105</f>
        <v>0</v>
      </c>
    </row>
    <row r="106" spans="1:6" x14ac:dyDescent="0.2">
      <c r="A106" s="73"/>
      <c r="B106" s="77"/>
      <c r="C106" s="126"/>
      <c r="D106" s="115"/>
      <c r="E106" s="116"/>
      <c r="F106" s="117"/>
    </row>
    <row r="107" spans="1:6" ht="99.75" x14ac:dyDescent="0.2">
      <c r="A107" s="112" t="s">
        <v>121</v>
      </c>
      <c r="B107" s="119" t="s">
        <v>239</v>
      </c>
      <c r="C107" s="126" t="s">
        <v>69</v>
      </c>
      <c r="D107" s="115">
        <v>1</v>
      </c>
      <c r="E107" s="116"/>
      <c r="F107" s="117">
        <f>D107*E107</f>
        <v>0</v>
      </c>
    </row>
    <row r="108" spans="1:6" x14ac:dyDescent="0.2">
      <c r="A108" s="73"/>
      <c r="B108" s="77"/>
      <c r="C108" s="126"/>
      <c r="D108" s="115"/>
      <c r="E108" s="116"/>
      <c r="F108" s="117"/>
    </row>
    <row r="109" spans="1:6" ht="57" x14ac:dyDescent="0.2">
      <c r="A109" s="112" t="s">
        <v>122</v>
      </c>
      <c r="B109" s="119" t="s">
        <v>240</v>
      </c>
      <c r="C109" s="126" t="s">
        <v>69</v>
      </c>
      <c r="D109" s="115">
        <v>1</v>
      </c>
      <c r="E109" s="116"/>
      <c r="F109" s="117">
        <f>D109*E109</f>
        <v>0</v>
      </c>
    </row>
    <row r="110" spans="1:6" x14ac:dyDescent="0.2">
      <c r="A110" s="73"/>
      <c r="B110" s="77"/>
      <c r="C110" s="126"/>
      <c r="D110" s="115"/>
      <c r="E110" s="116"/>
      <c r="F110" s="117"/>
    </row>
    <row r="111" spans="1:6" ht="57" x14ac:dyDescent="0.2">
      <c r="A111" s="112" t="s">
        <v>123</v>
      </c>
      <c r="B111" s="113" t="s">
        <v>241</v>
      </c>
      <c r="C111" s="126" t="s">
        <v>82</v>
      </c>
      <c r="D111" s="115">
        <v>100</v>
      </c>
      <c r="E111" s="116"/>
      <c r="F111" s="117">
        <f>D111*E111</f>
        <v>0</v>
      </c>
    </row>
    <row r="112" spans="1:6" x14ac:dyDescent="0.2">
      <c r="A112" s="73"/>
      <c r="B112" s="77"/>
      <c r="C112" s="126"/>
      <c r="D112" s="115"/>
      <c r="E112" s="116"/>
      <c r="F112" s="117"/>
    </row>
    <row r="113" spans="1:6" ht="71.25" x14ac:dyDescent="0.2">
      <c r="A113" s="112" t="s">
        <v>124</v>
      </c>
      <c r="B113" s="113" t="s">
        <v>242</v>
      </c>
      <c r="C113" s="114" t="s">
        <v>125</v>
      </c>
      <c r="D113" s="115">
        <v>40</v>
      </c>
      <c r="E113" s="116"/>
      <c r="F113" s="117">
        <f>D113*E113</f>
        <v>0</v>
      </c>
    </row>
    <row r="114" spans="1:6" x14ac:dyDescent="0.2">
      <c r="A114" s="73"/>
      <c r="B114" s="77"/>
      <c r="C114" s="114"/>
      <c r="D114" s="115"/>
      <c r="E114" s="116"/>
      <c r="F114" s="117"/>
    </row>
    <row r="115" spans="1:6" ht="71.25" x14ac:dyDescent="0.2">
      <c r="A115" s="112" t="s">
        <v>126</v>
      </c>
      <c r="B115" s="123" t="s">
        <v>242</v>
      </c>
      <c r="C115" s="114" t="s">
        <v>125</v>
      </c>
      <c r="D115" s="115">
        <v>60</v>
      </c>
      <c r="E115" s="116"/>
      <c r="F115" s="117">
        <f>D115*E115</f>
        <v>0</v>
      </c>
    </row>
    <row r="116" spans="1:6" x14ac:dyDescent="0.2">
      <c r="A116" s="73"/>
      <c r="B116" s="77"/>
      <c r="C116" s="114"/>
      <c r="D116" s="115"/>
      <c r="E116" s="116"/>
      <c r="F116" s="117"/>
    </row>
    <row r="117" spans="1:6" ht="71.25" x14ac:dyDescent="0.2">
      <c r="A117" s="112" t="s">
        <v>127</v>
      </c>
      <c r="B117" s="113" t="s">
        <v>243</v>
      </c>
      <c r="C117" s="114" t="s">
        <v>125</v>
      </c>
      <c r="D117" s="115">
        <v>25</v>
      </c>
      <c r="E117" s="116"/>
      <c r="F117" s="117">
        <f>D117*E117</f>
        <v>0</v>
      </c>
    </row>
    <row r="118" spans="1:6" x14ac:dyDescent="0.2">
      <c r="A118" s="73"/>
      <c r="B118" s="77"/>
      <c r="C118" s="114"/>
      <c r="D118" s="115"/>
      <c r="E118" s="116"/>
      <c r="F118" s="117"/>
    </row>
    <row r="119" spans="1:6" ht="71.25" x14ac:dyDescent="0.2">
      <c r="A119" s="112" t="s">
        <v>128</v>
      </c>
      <c r="B119" s="123" t="s">
        <v>243</v>
      </c>
      <c r="C119" s="114" t="s">
        <v>125</v>
      </c>
      <c r="D119" s="115">
        <v>50</v>
      </c>
      <c r="E119" s="116"/>
      <c r="F119" s="117">
        <f>D119*E119</f>
        <v>0</v>
      </c>
    </row>
    <row r="120" spans="1:6" x14ac:dyDescent="0.2">
      <c r="A120" s="73"/>
      <c r="B120" s="77"/>
      <c r="C120" s="114"/>
      <c r="D120" s="115"/>
      <c r="E120" s="116"/>
      <c r="F120" s="117"/>
    </row>
    <row r="121" spans="1:6" ht="57" x14ac:dyDescent="0.2">
      <c r="A121" s="112" t="s">
        <v>129</v>
      </c>
      <c r="B121" s="113" t="s">
        <v>244</v>
      </c>
      <c r="C121" s="114" t="s">
        <v>130</v>
      </c>
      <c r="D121" s="115">
        <v>1</v>
      </c>
      <c r="E121" s="116"/>
      <c r="F121" s="117">
        <f>D121*E121</f>
        <v>0</v>
      </c>
    </row>
    <row r="122" spans="1:6" x14ac:dyDescent="0.2">
      <c r="A122" s="73"/>
      <c r="C122" s="73"/>
      <c r="E122" s="118"/>
    </row>
    <row r="123" spans="1:6" ht="57" x14ac:dyDescent="0.2">
      <c r="A123" s="112" t="s">
        <v>131</v>
      </c>
      <c r="B123" s="123" t="s">
        <v>244</v>
      </c>
      <c r="C123" s="114" t="s">
        <v>130</v>
      </c>
      <c r="D123" s="115">
        <v>1</v>
      </c>
      <c r="E123" s="116"/>
      <c r="F123" s="117">
        <f>D123*E123</f>
        <v>0</v>
      </c>
    </row>
    <row r="124" spans="1:6" x14ac:dyDescent="0.2">
      <c r="A124" s="127"/>
      <c r="C124" s="73"/>
      <c r="E124" s="118"/>
    </row>
    <row r="125" spans="1:6" x14ac:dyDescent="0.2">
      <c r="A125" s="128" t="s">
        <v>39</v>
      </c>
      <c r="B125" s="129" t="s">
        <v>245</v>
      </c>
      <c r="C125" s="130"/>
      <c r="D125" s="131"/>
      <c r="E125" s="132"/>
      <c r="F125" s="133">
        <f>SUM(F13:F124)</f>
        <v>0</v>
      </c>
    </row>
  </sheetData>
  <mergeCells count="2">
    <mergeCell ref="A2:F2"/>
    <mergeCell ref="B11:F11"/>
  </mergeCells>
  <pageMargins left="0.7" right="0.7" top="0.75" bottom="0.75" header="0.51180555555555496" footer="0.51180555555555496"/>
  <pageSetup paperSize="9" scale="97"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55"/>
  <sheetViews>
    <sheetView view="pageBreakPreview" zoomScaleNormal="100" workbookViewId="0">
      <pane ySplit="1" topLeftCell="A39" activePane="bottomLeft" state="frozen"/>
      <selection pane="bottomLeft" activeCell="D54" sqref="D54"/>
    </sheetView>
  </sheetViews>
  <sheetFormatPr defaultRowHeight="14.25" x14ac:dyDescent="0.2"/>
  <cols>
    <col min="1" max="1" width="6.7109375" style="76" customWidth="1"/>
    <col min="2" max="2" width="43.7109375" style="73" customWidth="1"/>
    <col min="3" max="3" width="6.28515625" style="76" customWidth="1"/>
    <col min="4" max="4" width="10.140625" style="76" customWidth="1"/>
    <col min="5" max="5" width="9.5703125" style="76" customWidth="1"/>
    <col min="6" max="6" width="13.7109375" style="107" customWidth="1"/>
    <col min="7" max="7" width="9.140625" style="76" customWidth="1"/>
    <col min="8" max="8" width="31.140625" style="76" customWidth="1"/>
    <col min="9" max="1025" width="9.140625" style="76" customWidth="1"/>
    <col min="1026" max="16384" width="9.140625" style="39"/>
  </cols>
  <sheetData>
    <row r="1" spans="1:8" s="102" customFormat="1" x14ac:dyDescent="0.2">
      <c r="A1" s="96" t="s">
        <v>61</v>
      </c>
      <c r="B1" s="97" t="s">
        <v>62</v>
      </c>
      <c r="C1" s="98" t="s">
        <v>63</v>
      </c>
      <c r="D1" s="100" t="s">
        <v>64</v>
      </c>
      <c r="E1" s="100" t="s">
        <v>65</v>
      </c>
      <c r="F1" s="101" t="s">
        <v>66</v>
      </c>
    </row>
    <row r="2" spans="1:8" x14ac:dyDescent="0.2">
      <c r="A2" s="193"/>
      <c r="B2" s="193"/>
      <c r="C2" s="193"/>
      <c r="D2" s="193"/>
      <c r="E2" s="193"/>
      <c r="F2" s="193"/>
    </row>
    <row r="3" spans="1:8" x14ac:dyDescent="0.2">
      <c r="A3" s="103" t="s">
        <v>41</v>
      </c>
      <c r="B3" s="206" t="s">
        <v>288</v>
      </c>
      <c r="C3" s="73"/>
      <c r="D3" s="73"/>
      <c r="E3" s="73"/>
      <c r="F3" s="106">
        <f>+F55</f>
        <v>0</v>
      </c>
    </row>
    <row r="4" spans="1:8" x14ac:dyDescent="0.2">
      <c r="A4" s="73"/>
      <c r="B4" s="104"/>
      <c r="C4" s="73"/>
      <c r="D4" s="73"/>
      <c r="E4" s="73"/>
    </row>
    <row r="5" spans="1:8" x14ac:dyDescent="0.2">
      <c r="A5" s="73"/>
      <c r="B5" s="74" t="s">
        <v>50</v>
      </c>
      <c r="C5" s="75"/>
      <c r="D5" s="75"/>
      <c r="E5" s="75"/>
      <c r="F5" s="75"/>
    </row>
    <row r="6" spans="1:8" x14ac:dyDescent="0.2">
      <c r="A6" s="73"/>
      <c r="B6" s="108" t="s">
        <v>53</v>
      </c>
      <c r="C6" s="73"/>
      <c r="D6" s="105"/>
      <c r="E6" s="73"/>
      <c r="F6" s="107">
        <f>SUM(F37,F49,F51)</f>
        <v>0</v>
      </c>
    </row>
    <row r="7" spans="1:8" x14ac:dyDescent="0.2">
      <c r="A7" s="73"/>
      <c r="B7" s="109" t="s">
        <v>55</v>
      </c>
      <c r="C7" s="73"/>
      <c r="D7" s="105"/>
      <c r="E7" s="73"/>
      <c r="F7" s="107">
        <f>SUM(F13,F15,F17,F19,F21,F23,F25,F27,F29,F31,F33,F35,F39,F41,F43,F45,F47,F53)</f>
        <v>0</v>
      </c>
    </row>
    <row r="8" spans="1:8" ht="28.5" x14ac:dyDescent="0.2">
      <c r="A8" s="73"/>
      <c r="B8" s="110" t="s">
        <v>56</v>
      </c>
      <c r="C8" s="73"/>
      <c r="D8" s="105"/>
      <c r="E8" s="73"/>
      <c r="F8" s="107">
        <v>0</v>
      </c>
    </row>
    <row r="9" spans="1:8" ht="42.75" x14ac:dyDescent="0.2">
      <c r="A9" s="73"/>
      <c r="B9" s="111" t="s">
        <v>57</v>
      </c>
      <c r="C9" s="73"/>
      <c r="D9" s="105"/>
      <c r="E9" s="73"/>
      <c r="F9" s="107">
        <v>0</v>
      </c>
    </row>
    <row r="10" spans="1:8" x14ac:dyDescent="0.2">
      <c r="A10" s="73"/>
      <c r="B10" s="104"/>
      <c r="C10" s="73"/>
      <c r="D10" s="73"/>
      <c r="E10" s="73"/>
    </row>
    <row r="11" spans="1:8" ht="150" customHeight="1" x14ac:dyDescent="0.2">
      <c r="A11" s="73"/>
      <c r="B11" s="194" t="s">
        <v>246</v>
      </c>
      <c r="C11" s="194"/>
      <c r="D11" s="194"/>
      <c r="E11" s="194"/>
      <c r="F11" s="194"/>
    </row>
    <row r="12" spans="1:8" x14ac:dyDescent="0.2">
      <c r="A12" s="112"/>
      <c r="B12" s="77"/>
      <c r="C12" s="114"/>
      <c r="D12" s="122"/>
      <c r="E12" s="116"/>
      <c r="F12" s="117"/>
    </row>
    <row r="13" spans="1:8" ht="228" x14ac:dyDescent="0.2">
      <c r="A13" s="112" t="s">
        <v>132</v>
      </c>
      <c r="B13" s="119" t="s">
        <v>247</v>
      </c>
      <c r="C13" s="114" t="s">
        <v>69</v>
      </c>
      <c r="D13" s="210">
        <v>0</v>
      </c>
      <c r="E13" s="116"/>
      <c r="F13" s="117">
        <f>D13*E13</f>
        <v>0</v>
      </c>
    </row>
    <row r="14" spans="1:8" x14ac:dyDescent="0.2">
      <c r="A14" s="112"/>
      <c r="B14" s="77"/>
      <c r="C14" s="114"/>
      <c r="D14" s="210"/>
      <c r="E14" s="116"/>
      <c r="F14" s="117"/>
    </row>
    <row r="15" spans="1:8" ht="213.75" x14ac:dyDescent="0.2">
      <c r="A15" s="112" t="s">
        <v>133</v>
      </c>
      <c r="B15" s="119" t="s">
        <v>248</v>
      </c>
      <c r="C15" s="114" t="s">
        <v>69</v>
      </c>
      <c r="D15" s="210">
        <v>0</v>
      </c>
      <c r="E15" s="116"/>
      <c r="F15" s="117">
        <f>D15*E15</f>
        <v>0</v>
      </c>
      <c r="H15" s="134"/>
    </row>
    <row r="16" spans="1:8" x14ac:dyDescent="0.2">
      <c r="A16" s="112"/>
      <c r="B16" s="77"/>
      <c r="C16" s="114"/>
      <c r="D16" s="210"/>
      <c r="E16" s="116"/>
      <c r="F16" s="117"/>
    </row>
    <row r="17" spans="1:8" ht="228" x14ac:dyDescent="0.2">
      <c r="A17" s="112" t="s">
        <v>134</v>
      </c>
      <c r="B17" s="119" t="s">
        <v>249</v>
      </c>
      <c r="C17" s="114" t="s">
        <v>69</v>
      </c>
      <c r="D17" s="210">
        <v>0</v>
      </c>
      <c r="E17" s="116"/>
      <c r="F17" s="117">
        <f>D17*E17</f>
        <v>0</v>
      </c>
      <c r="H17" s="135"/>
    </row>
    <row r="18" spans="1:8" x14ac:dyDescent="0.2">
      <c r="A18" s="112"/>
      <c r="B18" s="77"/>
      <c r="C18" s="114"/>
      <c r="D18" s="210"/>
      <c r="E18" s="116"/>
      <c r="F18" s="117"/>
    </row>
    <row r="19" spans="1:8" ht="171" x14ac:dyDescent="0.2">
      <c r="A19" s="112" t="s">
        <v>135</v>
      </c>
      <c r="B19" s="119" t="s">
        <v>250</v>
      </c>
      <c r="C19" s="114" t="s">
        <v>69</v>
      </c>
      <c r="D19" s="210">
        <v>0</v>
      </c>
      <c r="E19" s="116"/>
      <c r="F19" s="117">
        <f>D19*E19</f>
        <v>0</v>
      </c>
    </row>
    <row r="20" spans="1:8" x14ac:dyDescent="0.2">
      <c r="A20" s="112"/>
      <c r="B20" s="77"/>
      <c r="C20" s="114"/>
      <c r="D20" s="210"/>
      <c r="E20" s="116"/>
      <c r="F20" s="117"/>
    </row>
    <row r="21" spans="1:8" ht="128.25" x14ac:dyDescent="0.2">
      <c r="A21" s="112" t="s">
        <v>136</v>
      </c>
      <c r="B21" s="119" t="s">
        <v>251</v>
      </c>
      <c r="C21" s="114" t="s">
        <v>71</v>
      </c>
      <c r="D21" s="210">
        <v>0</v>
      </c>
      <c r="E21" s="116"/>
      <c r="F21" s="117">
        <f>D21*E21</f>
        <v>0</v>
      </c>
    </row>
    <row r="22" spans="1:8" x14ac:dyDescent="0.2">
      <c r="A22" s="112"/>
      <c r="B22" s="77"/>
      <c r="C22" s="114"/>
      <c r="D22" s="210"/>
      <c r="E22" s="116"/>
      <c r="F22" s="117"/>
    </row>
    <row r="23" spans="1:8" ht="99.75" x14ac:dyDescent="0.2">
      <c r="A23" s="112" t="s">
        <v>137</v>
      </c>
      <c r="B23" s="119" t="s">
        <v>252</v>
      </c>
      <c r="C23" s="114" t="s">
        <v>71</v>
      </c>
      <c r="D23" s="210">
        <v>0</v>
      </c>
      <c r="E23" s="116"/>
      <c r="F23" s="117">
        <f>D23*E23</f>
        <v>0</v>
      </c>
    </row>
    <row r="24" spans="1:8" x14ac:dyDescent="0.2">
      <c r="A24" s="112"/>
      <c r="B24" s="77"/>
      <c r="C24" s="114"/>
      <c r="D24" s="210"/>
      <c r="E24" s="116"/>
      <c r="F24" s="117"/>
    </row>
    <row r="25" spans="1:8" ht="185.25" x14ac:dyDescent="0.2">
      <c r="A25" s="112" t="s">
        <v>138</v>
      </c>
      <c r="B25" s="119" t="s">
        <v>253</v>
      </c>
      <c r="C25" s="114" t="s">
        <v>69</v>
      </c>
      <c r="D25" s="210">
        <v>0</v>
      </c>
      <c r="E25" s="116"/>
      <c r="F25" s="117">
        <f>D25*E25</f>
        <v>0</v>
      </c>
    </row>
    <row r="26" spans="1:8" x14ac:dyDescent="0.2">
      <c r="A26" s="112"/>
      <c r="B26" s="77"/>
      <c r="C26" s="114"/>
      <c r="D26" s="210"/>
      <c r="E26" s="116"/>
      <c r="F26" s="117"/>
    </row>
    <row r="27" spans="1:8" ht="142.5" x14ac:dyDescent="0.2">
      <c r="A27" s="112" t="s">
        <v>139</v>
      </c>
      <c r="B27" s="119" t="s">
        <v>254</v>
      </c>
      <c r="C27" s="114" t="s">
        <v>82</v>
      </c>
      <c r="D27" s="210">
        <v>0</v>
      </c>
      <c r="E27" s="116"/>
      <c r="F27" s="117">
        <f>D27*E27</f>
        <v>0</v>
      </c>
    </row>
    <row r="28" spans="1:8" x14ac:dyDescent="0.2">
      <c r="A28" s="112"/>
      <c r="B28" s="77"/>
      <c r="C28" s="114"/>
      <c r="D28" s="210"/>
      <c r="E28" s="116"/>
      <c r="F28" s="117"/>
    </row>
    <row r="29" spans="1:8" ht="99.75" x14ac:dyDescent="0.2">
      <c r="A29" s="112" t="s">
        <v>140</v>
      </c>
      <c r="B29" s="119" t="s">
        <v>255</v>
      </c>
      <c r="C29" s="114" t="s">
        <v>82</v>
      </c>
      <c r="D29" s="210">
        <v>0</v>
      </c>
      <c r="E29" s="116"/>
      <c r="F29" s="117">
        <f>D29*E29</f>
        <v>0</v>
      </c>
    </row>
    <row r="30" spans="1:8" x14ac:dyDescent="0.2">
      <c r="A30" s="112"/>
      <c r="B30" s="77"/>
      <c r="C30" s="114"/>
      <c r="D30" s="210"/>
      <c r="E30" s="116"/>
      <c r="F30" s="117"/>
    </row>
    <row r="31" spans="1:8" ht="156.75" x14ac:dyDescent="0.2">
      <c r="A31" s="112" t="s">
        <v>141</v>
      </c>
      <c r="B31" s="119" t="s">
        <v>256</v>
      </c>
      <c r="C31" s="114" t="s">
        <v>82</v>
      </c>
      <c r="D31" s="210">
        <v>0</v>
      </c>
      <c r="E31" s="116"/>
      <c r="F31" s="117">
        <f>D31*E31</f>
        <v>0</v>
      </c>
    </row>
    <row r="32" spans="1:8" x14ac:dyDescent="0.2">
      <c r="A32" s="112"/>
      <c r="B32" s="77"/>
      <c r="C32" s="114"/>
      <c r="D32" s="210"/>
      <c r="E32" s="116"/>
      <c r="F32" s="117"/>
    </row>
    <row r="33" spans="1:6" ht="128.25" x14ac:dyDescent="0.2">
      <c r="A33" s="112" t="s">
        <v>142</v>
      </c>
      <c r="B33" s="119" t="s">
        <v>257</v>
      </c>
      <c r="C33" s="114" t="s">
        <v>82</v>
      </c>
      <c r="D33" s="210">
        <v>0</v>
      </c>
      <c r="E33" s="116"/>
      <c r="F33" s="117">
        <f>D33*E33</f>
        <v>0</v>
      </c>
    </row>
    <row r="34" spans="1:6" x14ac:dyDescent="0.2">
      <c r="A34" s="112"/>
      <c r="B34" s="77"/>
      <c r="C34" s="114"/>
      <c r="D34" s="210"/>
      <c r="E34" s="116"/>
      <c r="F34" s="117"/>
    </row>
    <row r="35" spans="1:6" ht="132.75" customHeight="1" x14ac:dyDescent="0.2">
      <c r="A35" s="112" t="s">
        <v>143</v>
      </c>
      <c r="B35" s="119" t="s">
        <v>258</v>
      </c>
      <c r="C35" s="114" t="s">
        <v>82</v>
      </c>
      <c r="D35" s="210">
        <v>0</v>
      </c>
      <c r="E35" s="116"/>
      <c r="F35" s="117">
        <f>D35*E35</f>
        <v>0</v>
      </c>
    </row>
    <row r="36" spans="1:6" x14ac:dyDescent="0.2">
      <c r="A36" s="112"/>
      <c r="B36" s="77"/>
      <c r="C36" s="114"/>
      <c r="D36" s="210"/>
      <c r="E36" s="116"/>
      <c r="F36" s="117"/>
    </row>
    <row r="37" spans="1:6" ht="213.75" x14ac:dyDescent="0.2">
      <c r="A37" s="112" t="s">
        <v>144</v>
      </c>
      <c r="B37" s="113" t="s">
        <v>259</v>
      </c>
      <c r="C37" s="114" t="s">
        <v>82</v>
      </c>
      <c r="D37" s="210">
        <v>0</v>
      </c>
      <c r="E37" s="116"/>
      <c r="F37" s="117">
        <f>D37*E37</f>
        <v>0</v>
      </c>
    </row>
    <row r="38" spans="1:6" x14ac:dyDescent="0.2">
      <c r="A38" s="112"/>
      <c r="B38" s="77"/>
      <c r="C38" s="114"/>
      <c r="D38" s="210"/>
      <c r="E38" s="116"/>
      <c r="F38" s="117"/>
    </row>
    <row r="39" spans="1:6" ht="199.5" x14ac:dyDescent="0.2">
      <c r="A39" s="112" t="s">
        <v>145</v>
      </c>
      <c r="B39" s="119" t="s">
        <v>260</v>
      </c>
      <c r="C39" s="114" t="s">
        <v>71</v>
      </c>
      <c r="D39" s="210">
        <v>0</v>
      </c>
      <c r="E39" s="116"/>
      <c r="F39" s="117">
        <f>D39*E39</f>
        <v>0</v>
      </c>
    </row>
    <row r="40" spans="1:6" x14ac:dyDescent="0.2">
      <c r="A40" s="112"/>
      <c r="B40" s="77"/>
      <c r="C40" s="114"/>
      <c r="D40" s="210"/>
      <c r="E40" s="116"/>
      <c r="F40" s="117"/>
    </row>
    <row r="41" spans="1:6" ht="199.5" x14ac:dyDescent="0.2">
      <c r="A41" s="112" t="s">
        <v>146</v>
      </c>
      <c r="B41" s="119" t="s">
        <v>261</v>
      </c>
      <c r="C41" s="114" t="s">
        <v>71</v>
      </c>
      <c r="D41" s="210">
        <v>0</v>
      </c>
      <c r="E41" s="116"/>
      <c r="F41" s="117">
        <f>D41*E41</f>
        <v>0</v>
      </c>
    </row>
    <row r="42" spans="1:6" x14ac:dyDescent="0.2">
      <c r="A42" s="112"/>
      <c r="B42" s="77"/>
      <c r="C42" s="114"/>
      <c r="D42" s="210"/>
      <c r="E42" s="116"/>
      <c r="F42" s="117"/>
    </row>
    <row r="43" spans="1:6" ht="213.75" x14ac:dyDescent="0.2">
      <c r="A43" s="112" t="s">
        <v>147</v>
      </c>
      <c r="B43" s="119" t="s">
        <v>262</v>
      </c>
      <c r="C43" s="114" t="s">
        <v>71</v>
      </c>
      <c r="D43" s="210">
        <v>0</v>
      </c>
      <c r="E43" s="116"/>
      <c r="F43" s="117">
        <f>D43*E43</f>
        <v>0</v>
      </c>
    </row>
    <row r="44" spans="1:6" x14ac:dyDescent="0.2">
      <c r="A44" s="112"/>
      <c r="B44" s="77"/>
      <c r="C44" s="114"/>
      <c r="D44" s="210"/>
      <c r="E44" s="116"/>
      <c r="F44" s="117"/>
    </row>
    <row r="45" spans="1:6" ht="242.25" x14ac:dyDescent="0.2">
      <c r="A45" s="112" t="s">
        <v>148</v>
      </c>
      <c r="B45" s="119" t="s">
        <v>263</v>
      </c>
      <c r="C45" s="114" t="s">
        <v>71</v>
      </c>
      <c r="D45" s="210">
        <v>0</v>
      </c>
      <c r="E45" s="116"/>
      <c r="F45" s="117">
        <f>D45*E45</f>
        <v>0</v>
      </c>
    </row>
    <row r="46" spans="1:6" x14ac:dyDescent="0.2">
      <c r="A46" s="112"/>
      <c r="B46" s="77"/>
      <c r="C46" s="114"/>
      <c r="D46" s="210"/>
      <c r="E46" s="116"/>
      <c r="F46" s="117"/>
    </row>
    <row r="47" spans="1:6" ht="327.75" x14ac:dyDescent="0.2">
      <c r="A47" s="112" t="s">
        <v>149</v>
      </c>
      <c r="B47" s="119" t="s">
        <v>264</v>
      </c>
      <c r="C47" s="114" t="s">
        <v>71</v>
      </c>
      <c r="D47" s="210">
        <v>0</v>
      </c>
      <c r="E47" s="116"/>
      <c r="F47" s="117">
        <f>D47*E47</f>
        <v>0</v>
      </c>
    </row>
    <row r="48" spans="1:6" x14ac:dyDescent="0.2">
      <c r="A48" s="112"/>
      <c r="B48" s="77"/>
      <c r="C48" s="114"/>
      <c r="D48" s="210"/>
      <c r="E48" s="116"/>
      <c r="F48" s="117"/>
    </row>
    <row r="49" spans="1:6" ht="99.75" x14ac:dyDescent="0.2">
      <c r="A49" s="112" t="s">
        <v>150</v>
      </c>
      <c r="B49" s="113" t="s">
        <v>265</v>
      </c>
      <c r="C49" s="114" t="s">
        <v>82</v>
      </c>
      <c r="D49" s="210">
        <v>0</v>
      </c>
      <c r="E49" s="116"/>
      <c r="F49" s="117">
        <f>D49*E49</f>
        <v>0</v>
      </c>
    </row>
    <row r="50" spans="1:6" x14ac:dyDescent="0.2">
      <c r="A50" s="112"/>
      <c r="B50" s="77"/>
      <c r="C50" s="114"/>
      <c r="D50" s="210"/>
      <c r="E50" s="116"/>
      <c r="F50" s="117"/>
    </row>
    <row r="51" spans="1:6" ht="99.75" x14ac:dyDescent="0.2">
      <c r="A51" s="112" t="s">
        <v>151</v>
      </c>
      <c r="B51" s="113" t="s">
        <v>266</v>
      </c>
      <c r="C51" s="114" t="s">
        <v>82</v>
      </c>
      <c r="D51" s="210">
        <v>0</v>
      </c>
      <c r="E51" s="116"/>
      <c r="F51" s="117">
        <f>D51*E51</f>
        <v>0</v>
      </c>
    </row>
    <row r="52" spans="1:6" x14ac:dyDescent="0.2">
      <c r="A52" s="112"/>
      <c r="B52" s="77"/>
      <c r="C52" s="114"/>
      <c r="D52" s="210"/>
      <c r="E52" s="116"/>
      <c r="F52" s="117"/>
    </row>
    <row r="53" spans="1:6" ht="99.75" x14ac:dyDescent="0.2">
      <c r="A53" s="112" t="s">
        <v>152</v>
      </c>
      <c r="B53" s="119" t="s">
        <v>267</v>
      </c>
      <c r="C53" s="114" t="s">
        <v>82</v>
      </c>
      <c r="D53" s="210">
        <v>0</v>
      </c>
      <c r="E53" s="116"/>
      <c r="F53" s="117">
        <f>D53*E53</f>
        <v>0</v>
      </c>
    </row>
    <row r="54" spans="1:6" x14ac:dyDescent="0.2">
      <c r="A54" s="73"/>
      <c r="B54" s="77"/>
      <c r="C54" s="114"/>
      <c r="D54" s="122"/>
      <c r="E54" s="116"/>
      <c r="F54" s="117"/>
    </row>
    <row r="55" spans="1:6" x14ac:dyDescent="0.2">
      <c r="A55" s="128" t="s">
        <v>41</v>
      </c>
      <c r="B55" s="129" t="s">
        <v>268</v>
      </c>
      <c r="C55" s="130"/>
      <c r="D55" s="130"/>
      <c r="E55" s="132"/>
      <c r="F55" s="133">
        <f>SUM(F12:F54)</f>
        <v>0</v>
      </c>
    </row>
  </sheetData>
  <mergeCells count="2">
    <mergeCell ref="A2:F2"/>
    <mergeCell ref="B11:F11"/>
  </mergeCells>
  <pageMargins left="0.7" right="0.7" top="0.75" bottom="0.75" header="0.51180555555555496" footer="0.51180555555555496"/>
  <pageSetup paperSize="9" scale="97"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0"/>
  <sheetViews>
    <sheetView view="pageBreakPreview" zoomScaleNormal="100" workbookViewId="0">
      <pane ySplit="1" topLeftCell="A2" activePane="bottomLeft" state="frozen"/>
      <selection pane="bottomLeft" activeCell="B11" sqref="B11:F11"/>
    </sheetView>
  </sheetViews>
  <sheetFormatPr defaultRowHeight="14.25" x14ac:dyDescent="0.2"/>
  <cols>
    <col min="1" max="1" width="6.7109375" style="76" customWidth="1"/>
    <col min="2" max="2" width="43.7109375" style="73" customWidth="1"/>
    <col min="3" max="3" width="6.28515625" style="76" customWidth="1"/>
    <col min="4" max="4" width="10.140625" style="76" customWidth="1"/>
    <col min="5" max="5" width="9.5703125" style="76" customWidth="1"/>
    <col min="6" max="6" width="13.28515625" style="107" customWidth="1"/>
    <col min="7" max="1025" width="9.140625" style="76" customWidth="1"/>
    <col min="1026" max="16384" width="9.140625" style="39"/>
  </cols>
  <sheetData>
    <row r="1" spans="1:6" s="102" customFormat="1" x14ac:dyDescent="0.2">
      <c r="A1" s="96" t="s">
        <v>61</v>
      </c>
      <c r="B1" s="97" t="s">
        <v>62</v>
      </c>
      <c r="C1" s="98" t="s">
        <v>63</v>
      </c>
      <c r="D1" s="100" t="s">
        <v>64</v>
      </c>
      <c r="E1" s="100" t="s">
        <v>65</v>
      </c>
      <c r="F1" s="101" t="s">
        <v>66</v>
      </c>
    </row>
    <row r="2" spans="1:6" x14ac:dyDescent="0.2">
      <c r="A2" s="193"/>
      <c r="B2" s="193"/>
      <c r="C2" s="193"/>
      <c r="D2" s="193"/>
      <c r="E2" s="193"/>
      <c r="F2" s="193"/>
    </row>
    <row r="3" spans="1:6" x14ac:dyDescent="0.2">
      <c r="A3" s="103" t="s">
        <v>43</v>
      </c>
      <c r="B3" s="104" t="s">
        <v>153</v>
      </c>
      <c r="C3" s="73"/>
      <c r="D3" s="73"/>
      <c r="E3" s="73"/>
      <c r="F3" s="106">
        <f>+F30</f>
        <v>0</v>
      </c>
    </row>
    <row r="4" spans="1:6" x14ac:dyDescent="0.2">
      <c r="A4" s="73"/>
      <c r="B4" s="104"/>
      <c r="C4" s="73"/>
      <c r="D4" s="73"/>
      <c r="E4" s="73"/>
    </row>
    <row r="5" spans="1:6" x14ac:dyDescent="0.2">
      <c r="A5" s="73"/>
      <c r="B5" s="74" t="s">
        <v>50</v>
      </c>
      <c r="C5" s="75"/>
      <c r="D5" s="75"/>
      <c r="E5" s="75"/>
      <c r="F5" s="75"/>
    </row>
    <row r="6" spans="1:6" x14ac:dyDescent="0.2">
      <c r="A6" s="73"/>
      <c r="B6" s="108" t="s">
        <v>53</v>
      </c>
      <c r="C6" s="73"/>
      <c r="D6" s="105"/>
      <c r="E6" s="73"/>
      <c r="F6" s="107">
        <v>0</v>
      </c>
    </row>
    <row r="7" spans="1:6" x14ac:dyDescent="0.2">
      <c r="A7" s="73"/>
      <c r="B7" s="109" t="s">
        <v>55</v>
      </c>
      <c r="C7" s="73"/>
      <c r="D7" s="105"/>
      <c r="E7" s="73"/>
      <c r="F7" s="107">
        <f>SUM(F22,F24,F26,F28)</f>
        <v>0</v>
      </c>
    </row>
    <row r="8" spans="1:6" ht="28.5" x14ac:dyDescent="0.2">
      <c r="A8" s="73"/>
      <c r="B8" s="110" t="s">
        <v>56</v>
      </c>
      <c r="C8" s="73"/>
      <c r="D8" s="105"/>
      <c r="E8" s="73"/>
      <c r="F8" s="107">
        <f>SUM(F13,F15,F18,F19,F20)</f>
        <v>0</v>
      </c>
    </row>
    <row r="9" spans="1:6" ht="42.75" x14ac:dyDescent="0.2">
      <c r="A9" s="73"/>
      <c r="B9" s="111" t="s">
        <v>57</v>
      </c>
      <c r="C9" s="73"/>
      <c r="D9" s="105"/>
      <c r="E9" s="73"/>
      <c r="F9" s="107">
        <v>0</v>
      </c>
    </row>
    <row r="10" spans="1:6" x14ac:dyDescent="0.2">
      <c r="A10" s="73"/>
      <c r="B10" s="104"/>
      <c r="C10" s="73"/>
      <c r="D10" s="73"/>
      <c r="E10" s="73"/>
      <c r="F10" s="107">
        <v>0</v>
      </c>
    </row>
    <row r="11" spans="1:6" ht="203.45" customHeight="1" x14ac:dyDescent="0.2">
      <c r="A11" s="73"/>
      <c r="B11" s="194" t="s">
        <v>269</v>
      </c>
      <c r="C11" s="194"/>
      <c r="D11" s="194"/>
      <c r="E11" s="194"/>
      <c r="F11" s="194"/>
    </row>
    <row r="12" spans="1:6" x14ac:dyDescent="0.2">
      <c r="A12" s="73"/>
      <c r="B12" s="77"/>
      <c r="C12" s="114"/>
      <c r="D12" s="122"/>
      <c r="E12" s="116"/>
      <c r="F12" s="117"/>
    </row>
    <row r="13" spans="1:6" ht="71.25" x14ac:dyDescent="0.2">
      <c r="A13" s="112" t="s">
        <v>154</v>
      </c>
      <c r="B13" s="123" t="s">
        <v>270</v>
      </c>
      <c r="C13" s="114" t="s">
        <v>69</v>
      </c>
      <c r="D13" s="122">
        <v>10</v>
      </c>
      <c r="E13" s="116"/>
      <c r="F13" s="117">
        <f>D13*E13</f>
        <v>0</v>
      </c>
    </row>
    <row r="14" spans="1:6" x14ac:dyDescent="0.2">
      <c r="A14" s="73"/>
      <c r="B14" s="77"/>
      <c r="C14" s="114"/>
      <c r="D14" s="122"/>
      <c r="E14" s="116"/>
      <c r="F14" s="117"/>
    </row>
    <row r="15" spans="1:6" ht="71.25" x14ac:dyDescent="0.2">
      <c r="A15" s="112" t="s">
        <v>154</v>
      </c>
      <c r="B15" s="123" t="s">
        <v>270</v>
      </c>
      <c r="C15" s="114" t="s">
        <v>69</v>
      </c>
      <c r="D15" s="122">
        <v>10</v>
      </c>
      <c r="E15" s="116"/>
      <c r="F15" s="117">
        <f>D15*E15</f>
        <v>0</v>
      </c>
    </row>
    <row r="16" spans="1:6" x14ac:dyDescent="0.2">
      <c r="A16" s="73"/>
      <c r="B16" s="77"/>
      <c r="C16" s="114"/>
      <c r="D16" s="122"/>
      <c r="E16" s="116"/>
      <c r="F16" s="117"/>
    </row>
    <row r="17" spans="1:6" ht="114" x14ac:dyDescent="0.2">
      <c r="A17" s="112" t="s">
        <v>155</v>
      </c>
      <c r="B17" s="123" t="s">
        <v>271</v>
      </c>
      <c r="C17" s="114"/>
      <c r="D17" s="122"/>
      <c r="E17" s="116"/>
      <c r="F17" s="117"/>
    </row>
    <row r="18" spans="1:6" ht="28.5" x14ac:dyDescent="0.2">
      <c r="A18" s="112"/>
      <c r="B18" s="136" t="s">
        <v>156</v>
      </c>
      <c r="C18" s="114" t="s">
        <v>78</v>
      </c>
      <c r="D18" s="122">
        <f>16*1.3+16*1.25</f>
        <v>40.799999999999997</v>
      </c>
      <c r="E18" s="116"/>
      <c r="F18" s="117">
        <f>D18*E18</f>
        <v>0</v>
      </c>
    </row>
    <row r="19" spans="1:6" x14ac:dyDescent="0.2">
      <c r="A19" s="112"/>
      <c r="B19" s="136" t="s">
        <v>157</v>
      </c>
      <c r="C19" s="114" t="s">
        <v>78</v>
      </c>
      <c r="D19" s="122">
        <f>16*1.3</f>
        <v>20.8</v>
      </c>
      <c r="E19" s="116"/>
      <c r="F19" s="117">
        <f>D19*E19</f>
        <v>0</v>
      </c>
    </row>
    <row r="20" spans="1:6" x14ac:dyDescent="0.2">
      <c r="A20" s="112"/>
      <c r="B20" s="136" t="s">
        <v>158</v>
      </c>
      <c r="C20" s="114" t="s">
        <v>78</v>
      </c>
      <c r="D20" s="122">
        <f>16*1.25</f>
        <v>20</v>
      </c>
      <c r="E20" s="116"/>
      <c r="F20" s="117">
        <f>D20*E20</f>
        <v>0</v>
      </c>
    </row>
    <row r="21" spans="1:6" x14ac:dyDescent="0.2">
      <c r="A21" s="73"/>
      <c r="B21" s="77"/>
      <c r="C21" s="114"/>
      <c r="D21" s="122"/>
      <c r="E21" s="116"/>
      <c r="F21" s="117"/>
    </row>
    <row r="22" spans="1:6" ht="114" x14ac:dyDescent="0.2">
      <c r="A22" s="112" t="s">
        <v>159</v>
      </c>
      <c r="B22" s="119" t="s">
        <v>272</v>
      </c>
      <c r="C22" s="114" t="s">
        <v>71</v>
      </c>
      <c r="D22" s="122">
        <v>78</v>
      </c>
      <c r="E22" s="116"/>
      <c r="F22" s="117">
        <f>D22*E22</f>
        <v>0</v>
      </c>
    </row>
    <row r="23" spans="1:6" x14ac:dyDescent="0.2">
      <c r="A23" s="112"/>
      <c r="B23" s="77"/>
      <c r="C23" s="114"/>
      <c r="D23" s="122"/>
      <c r="E23" s="116"/>
      <c r="F23" s="117"/>
    </row>
    <row r="24" spans="1:6" ht="71.25" x14ac:dyDescent="0.2">
      <c r="A24" s="112" t="s">
        <v>160</v>
      </c>
      <c r="B24" s="119" t="s">
        <v>273</v>
      </c>
      <c r="C24" s="126" t="s">
        <v>82</v>
      </c>
      <c r="D24" s="122">
        <v>24</v>
      </c>
      <c r="E24" s="116"/>
      <c r="F24" s="117">
        <f>D24*E24</f>
        <v>0</v>
      </c>
    </row>
    <row r="25" spans="1:6" x14ac:dyDescent="0.2">
      <c r="A25" s="112"/>
      <c r="B25" s="77"/>
      <c r="C25" s="126"/>
      <c r="D25" s="122"/>
      <c r="E25" s="116"/>
      <c r="F25" s="117"/>
    </row>
    <row r="26" spans="1:6" ht="57" x14ac:dyDescent="0.2">
      <c r="A26" s="112" t="s">
        <v>161</v>
      </c>
      <c r="B26" s="119" t="s">
        <v>274</v>
      </c>
      <c r="C26" s="114" t="s">
        <v>78</v>
      </c>
      <c r="D26" s="122">
        <v>32.200000000000003</v>
      </c>
      <c r="E26" s="116"/>
      <c r="F26" s="117">
        <f>D26*E26</f>
        <v>0</v>
      </c>
    </row>
    <row r="27" spans="1:6" x14ac:dyDescent="0.2">
      <c r="A27" s="112"/>
      <c r="B27" s="77"/>
      <c r="C27" s="114"/>
      <c r="D27" s="122"/>
      <c r="E27" s="116"/>
      <c r="F27" s="117"/>
    </row>
    <row r="28" spans="1:6" ht="57" x14ac:dyDescent="0.2">
      <c r="A28" s="112" t="s">
        <v>162</v>
      </c>
      <c r="B28" s="119" t="s">
        <v>275</v>
      </c>
      <c r="C28" s="114" t="s">
        <v>69</v>
      </c>
      <c r="D28" s="122">
        <f>4*(32+6)</f>
        <v>152</v>
      </c>
      <c r="E28" s="116"/>
      <c r="F28" s="117">
        <f>D28*E28</f>
        <v>0</v>
      </c>
    </row>
    <row r="29" spans="1:6" x14ac:dyDescent="0.2">
      <c r="A29" s="73"/>
      <c r="B29" s="77"/>
      <c r="C29" s="114"/>
      <c r="D29" s="122"/>
      <c r="E29" s="116"/>
      <c r="F29" s="117"/>
    </row>
    <row r="30" spans="1:6" x14ac:dyDescent="0.2">
      <c r="A30" s="128" t="s">
        <v>43</v>
      </c>
      <c r="B30" s="129" t="s">
        <v>276</v>
      </c>
      <c r="C30" s="130"/>
      <c r="D30" s="130"/>
      <c r="E30" s="132"/>
      <c r="F30" s="133">
        <f>SUM(F12:F29)</f>
        <v>0</v>
      </c>
    </row>
  </sheetData>
  <mergeCells count="2">
    <mergeCell ref="A2:F2"/>
    <mergeCell ref="B11:F11"/>
  </mergeCells>
  <pageMargins left="0.7" right="0.7" top="0.75" bottom="0.75" header="0.51180555555555496" footer="0.51180555555555496"/>
  <pageSetup paperSize="9" scale="96"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7"/>
  <sheetViews>
    <sheetView view="pageBreakPreview" zoomScaleNormal="100" workbookViewId="0">
      <pane ySplit="1" topLeftCell="A2" activePane="bottomLeft" state="frozen"/>
      <selection pane="bottomLeft" activeCell="D13" sqref="D13"/>
    </sheetView>
  </sheetViews>
  <sheetFormatPr defaultRowHeight="14.25" x14ac:dyDescent="0.2"/>
  <cols>
    <col min="1" max="1" width="6.7109375" style="76" customWidth="1"/>
    <col min="2" max="2" width="43.7109375" style="73" customWidth="1"/>
    <col min="3" max="3" width="6.28515625" style="76" customWidth="1"/>
    <col min="4" max="4" width="10.140625" style="76" customWidth="1"/>
    <col min="5" max="5" width="9.5703125" style="76" customWidth="1"/>
    <col min="6" max="6" width="13.28515625" style="107" customWidth="1"/>
    <col min="7" max="1025" width="9.140625" style="76" customWidth="1"/>
    <col min="1026" max="16384" width="9.140625" style="39"/>
  </cols>
  <sheetData>
    <row r="1" spans="1:6" s="102" customFormat="1" x14ac:dyDescent="0.2">
      <c r="A1" s="96" t="s">
        <v>61</v>
      </c>
      <c r="B1" s="97" t="s">
        <v>62</v>
      </c>
      <c r="C1" s="98" t="s">
        <v>63</v>
      </c>
      <c r="D1" s="100" t="s">
        <v>64</v>
      </c>
      <c r="E1" s="100" t="s">
        <v>65</v>
      </c>
      <c r="F1" s="101" t="s">
        <v>66</v>
      </c>
    </row>
    <row r="2" spans="1:6" x14ac:dyDescent="0.2">
      <c r="A2" s="193"/>
      <c r="B2" s="193"/>
      <c r="C2" s="193"/>
      <c r="D2" s="193"/>
      <c r="E2" s="193"/>
      <c r="F2" s="193"/>
    </row>
    <row r="3" spans="1:6" x14ac:dyDescent="0.2">
      <c r="A3" s="103" t="s">
        <v>45</v>
      </c>
      <c r="B3" s="104" t="s">
        <v>46</v>
      </c>
      <c r="C3" s="73"/>
      <c r="D3" s="73"/>
      <c r="E3" s="73"/>
      <c r="F3" s="106">
        <f>+F17</f>
        <v>0</v>
      </c>
    </row>
    <row r="4" spans="1:6" x14ac:dyDescent="0.2">
      <c r="A4" s="73"/>
      <c r="B4" s="104"/>
      <c r="C4" s="73"/>
      <c r="D4" s="73"/>
      <c r="E4" s="73"/>
    </row>
    <row r="5" spans="1:6" x14ac:dyDescent="0.2">
      <c r="A5" s="73"/>
      <c r="B5" s="74" t="s">
        <v>50</v>
      </c>
      <c r="C5" s="75"/>
      <c r="D5" s="75"/>
      <c r="E5" s="75"/>
      <c r="F5" s="75"/>
    </row>
    <row r="6" spans="1:6" x14ac:dyDescent="0.2">
      <c r="A6" s="73"/>
      <c r="B6" s="108" t="s">
        <v>53</v>
      </c>
      <c r="C6" s="73"/>
      <c r="D6" s="105"/>
      <c r="E6" s="73"/>
      <c r="F6" s="107">
        <v>0</v>
      </c>
    </row>
    <row r="7" spans="1:6" x14ac:dyDescent="0.2">
      <c r="A7" s="73"/>
      <c r="B7" s="109" t="s">
        <v>55</v>
      </c>
      <c r="C7" s="73"/>
      <c r="D7" s="105"/>
      <c r="E7" s="73"/>
      <c r="F7" s="107">
        <f>SUM(F13,F15)</f>
        <v>0</v>
      </c>
    </row>
    <row r="8" spans="1:6" ht="28.5" x14ac:dyDescent="0.2">
      <c r="A8" s="73"/>
      <c r="B8" s="110" t="s">
        <v>56</v>
      </c>
      <c r="C8" s="73"/>
      <c r="D8" s="105"/>
      <c r="E8" s="73"/>
      <c r="F8" s="107">
        <v>0</v>
      </c>
    </row>
    <row r="9" spans="1:6" ht="42.75" x14ac:dyDescent="0.2">
      <c r="A9" s="73"/>
      <c r="B9" s="111" t="s">
        <v>57</v>
      </c>
      <c r="C9" s="73"/>
      <c r="D9" s="105"/>
      <c r="E9" s="73"/>
      <c r="F9" s="107">
        <v>0</v>
      </c>
    </row>
    <row r="10" spans="1:6" x14ac:dyDescent="0.2">
      <c r="A10" s="73"/>
      <c r="B10" s="104"/>
      <c r="C10" s="73"/>
      <c r="D10" s="73"/>
      <c r="E10" s="73"/>
    </row>
    <row r="11" spans="1:6" ht="99.75" x14ac:dyDescent="0.2">
      <c r="A11" s="73"/>
      <c r="B11" s="137" t="s">
        <v>277</v>
      </c>
      <c r="C11" s="73"/>
      <c r="D11" s="73"/>
      <c r="E11" s="73"/>
    </row>
    <row r="12" spans="1:6" x14ac:dyDescent="0.2">
      <c r="A12" s="112"/>
      <c r="B12" s="77"/>
      <c r="C12" s="114"/>
      <c r="D12" s="122"/>
      <c r="E12" s="116"/>
      <c r="F12" s="117"/>
    </row>
    <row r="13" spans="1:6" ht="85.5" x14ac:dyDescent="0.2">
      <c r="A13" s="112" t="s">
        <v>163</v>
      </c>
      <c r="B13" s="119" t="s">
        <v>278</v>
      </c>
      <c r="C13" s="209" t="s">
        <v>69</v>
      </c>
      <c r="D13" s="210">
        <v>0</v>
      </c>
      <c r="E13" s="116"/>
      <c r="F13" s="117">
        <f>D13*E13</f>
        <v>0</v>
      </c>
    </row>
    <row r="14" spans="1:6" x14ac:dyDescent="0.2">
      <c r="A14" s="112"/>
      <c r="B14" s="77"/>
      <c r="C14" s="114"/>
      <c r="D14" s="122"/>
      <c r="E14" s="116"/>
      <c r="F14" s="117"/>
    </row>
    <row r="15" spans="1:6" ht="71.25" x14ac:dyDescent="0.2">
      <c r="A15" s="112" t="s">
        <v>164</v>
      </c>
      <c r="B15" s="119" t="s">
        <v>279</v>
      </c>
      <c r="C15" s="114" t="s">
        <v>69</v>
      </c>
      <c r="D15" s="122">
        <v>1</v>
      </c>
      <c r="E15" s="116"/>
      <c r="F15" s="117">
        <f>D15*E15</f>
        <v>0</v>
      </c>
    </row>
    <row r="16" spans="1:6" x14ac:dyDescent="0.2">
      <c r="A16" s="112"/>
      <c r="B16" s="77"/>
      <c r="C16" s="114"/>
      <c r="D16" s="122"/>
      <c r="E16" s="116"/>
      <c r="F16" s="117"/>
    </row>
    <row r="17" spans="1:6" x14ac:dyDescent="0.2">
      <c r="A17" s="128" t="s">
        <v>45</v>
      </c>
      <c r="B17" s="129" t="s">
        <v>280</v>
      </c>
      <c r="C17" s="130"/>
      <c r="D17" s="130"/>
      <c r="E17" s="132"/>
      <c r="F17" s="133">
        <f>SUM(F12:F16)</f>
        <v>0</v>
      </c>
    </row>
  </sheetData>
  <mergeCells count="1">
    <mergeCell ref="A2:F2"/>
  </mergeCells>
  <pageMargins left="0.7" right="0.7" top="0.75" bottom="0.75" header="0.51180555555555496" footer="0.51180555555555496"/>
  <pageSetup paperSize="9" scale="97"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5"/>
  <sheetViews>
    <sheetView workbookViewId="0">
      <selection activeCell="B1" sqref="B1"/>
    </sheetView>
  </sheetViews>
  <sheetFormatPr defaultRowHeight="15" x14ac:dyDescent="0.25"/>
  <cols>
    <col min="1" max="1" width="11.85546875" customWidth="1"/>
    <col min="2" max="2" width="54.85546875" customWidth="1"/>
    <col min="3" max="3" width="5.140625" customWidth="1"/>
    <col min="4" max="4" width="7.5703125" customWidth="1"/>
    <col min="5" max="5" width="7.7109375" customWidth="1"/>
    <col min="6" max="6" width="12.85546875" customWidth="1"/>
    <col min="7" max="7" width="11.140625" style="26" customWidth="1"/>
    <col min="257" max="257" width="11.85546875" customWidth="1"/>
    <col min="258" max="258" width="54.85546875" customWidth="1"/>
    <col min="259" max="259" width="5.140625" customWidth="1"/>
    <col min="260" max="260" width="7.5703125" customWidth="1"/>
    <col min="261" max="261" width="7.7109375" customWidth="1"/>
    <col min="262" max="262" width="12.85546875" customWidth="1"/>
    <col min="263" max="263" width="11.140625" customWidth="1"/>
    <col min="513" max="513" width="11.85546875" customWidth="1"/>
    <col min="514" max="514" width="54.85546875" customWidth="1"/>
    <col min="515" max="515" width="5.140625" customWidth="1"/>
    <col min="516" max="516" width="7.5703125" customWidth="1"/>
    <col min="517" max="517" width="7.7109375" customWidth="1"/>
    <col min="518" max="518" width="12.85546875" customWidth="1"/>
    <col min="519" max="519" width="11.140625" customWidth="1"/>
    <col min="769" max="769" width="11.85546875" customWidth="1"/>
    <col min="770" max="770" width="54.85546875" customWidth="1"/>
    <col min="771" max="771" width="5.140625" customWidth="1"/>
    <col min="772" max="772" width="7.5703125" customWidth="1"/>
    <col min="773" max="773" width="7.7109375" customWidth="1"/>
    <col min="774" max="774" width="12.85546875" customWidth="1"/>
    <col min="775" max="775" width="11.140625" customWidth="1"/>
    <col min="1025" max="1025" width="11.85546875" customWidth="1"/>
    <col min="1026" max="1026" width="54.85546875" customWidth="1"/>
    <col min="1027" max="1027" width="5.140625" customWidth="1"/>
    <col min="1028" max="1028" width="7.5703125" customWidth="1"/>
    <col min="1029" max="1029" width="7.7109375" customWidth="1"/>
    <col min="1030" max="1030" width="12.85546875" customWidth="1"/>
    <col min="1031" max="1031" width="11.140625" customWidth="1"/>
    <col min="1281" max="1281" width="11.85546875" customWidth="1"/>
    <col min="1282" max="1282" width="54.85546875" customWidth="1"/>
    <col min="1283" max="1283" width="5.140625" customWidth="1"/>
    <col min="1284" max="1284" width="7.5703125" customWidth="1"/>
    <col min="1285" max="1285" width="7.7109375" customWidth="1"/>
    <col min="1286" max="1286" width="12.85546875" customWidth="1"/>
    <col min="1287" max="1287" width="11.140625" customWidth="1"/>
    <col min="1537" max="1537" width="11.85546875" customWidth="1"/>
    <col min="1538" max="1538" width="54.85546875" customWidth="1"/>
    <col min="1539" max="1539" width="5.140625" customWidth="1"/>
    <col min="1540" max="1540" width="7.5703125" customWidth="1"/>
    <col min="1541" max="1541" width="7.7109375" customWidth="1"/>
    <col min="1542" max="1542" width="12.85546875" customWidth="1"/>
    <col min="1543" max="1543" width="11.140625" customWidth="1"/>
    <col min="1793" max="1793" width="11.85546875" customWidth="1"/>
    <col min="1794" max="1794" width="54.85546875" customWidth="1"/>
    <col min="1795" max="1795" width="5.140625" customWidth="1"/>
    <col min="1796" max="1796" width="7.5703125" customWidth="1"/>
    <col min="1797" max="1797" width="7.7109375" customWidth="1"/>
    <col min="1798" max="1798" width="12.85546875" customWidth="1"/>
    <col min="1799" max="1799" width="11.140625" customWidth="1"/>
    <col min="2049" max="2049" width="11.85546875" customWidth="1"/>
    <col min="2050" max="2050" width="54.85546875" customWidth="1"/>
    <col min="2051" max="2051" width="5.140625" customWidth="1"/>
    <col min="2052" max="2052" width="7.5703125" customWidth="1"/>
    <col min="2053" max="2053" width="7.7109375" customWidth="1"/>
    <col min="2054" max="2054" width="12.85546875" customWidth="1"/>
    <col min="2055" max="2055" width="11.140625" customWidth="1"/>
    <col min="2305" max="2305" width="11.85546875" customWidth="1"/>
    <col min="2306" max="2306" width="54.85546875" customWidth="1"/>
    <col min="2307" max="2307" width="5.140625" customWidth="1"/>
    <col min="2308" max="2308" width="7.5703125" customWidth="1"/>
    <col min="2309" max="2309" width="7.7109375" customWidth="1"/>
    <col min="2310" max="2310" width="12.85546875" customWidth="1"/>
    <col min="2311" max="2311" width="11.140625" customWidth="1"/>
    <col min="2561" max="2561" width="11.85546875" customWidth="1"/>
    <col min="2562" max="2562" width="54.85546875" customWidth="1"/>
    <col min="2563" max="2563" width="5.140625" customWidth="1"/>
    <col min="2564" max="2564" width="7.5703125" customWidth="1"/>
    <col min="2565" max="2565" width="7.7109375" customWidth="1"/>
    <col min="2566" max="2566" width="12.85546875" customWidth="1"/>
    <col min="2567" max="2567" width="11.140625" customWidth="1"/>
    <col min="2817" max="2817" width="11.85546875" customWidth="1"/>
    <col min="2818" max="2818" width="54.85546875" customWidth="1"/>
    <col min="2819" max="2819" width="5.140625" customWidth="1"/>
    <col min="2820" max="2820" width="7.5703125" customWidth="1"/>
    <col min="2821" max="2821" width="7.7109375" customWidth="1"/>
    <col min="2822" max="2822" width="12.85546875" customWidth="1"/>
    <col min="2823" max="2823" width="11.140625" customWidth="1"/>
    <col min="3073" max="3073" width="11.85546875" customWidth="1"/>
    <col min="3074" max="3074" width="54.85546875" customWidth="1"/>
    <col min="3075" max="3075" width="5.140625" customWidth="1"/>
    <col min="3076" max="3076" width="7.5703125" customWidth="1"/>
    <col min="3077" max="3077" width="7.7109375" customWidth="1"/>
    <col min="3078" max="3078" width="12.85546875" customWidth="1"/>
    <col min="3079" max="3079" width="11.140625" customWidth="1"/>
    <col min="3329" max="3329" width="11.85546875" customWidth="1"/>
    <col min="3330" max="3330" width="54.85546875" customWidth="1"/>
    <col min="3331" max="3331" width="5.140625" customWidth="1"/>
    <col min="3332" max="3332" width="7.5703125" customWidth="1"/>
    <col min="3333" max="3333" width="7.7109375" customWidth="1"/>
    <col min="3334" max="3334" width="12.85546875" customWidth="1"/>
    <col min="3335" max="3335" width="11.140625" customWidth="1"/>
    <col min="3585" max="3585" width="11.85546875" customWidth="1"/>
    <col min="3586" max="3586" width="54.85546875" customWidth="1"/>
    <col min="3587" max="3587" width="5.140625" customWidth="1"/>
    <col min="3588" max="3588" width="7.5703125" customWidth="1"/>
    <col min="3589" max="3589" width="7.7109375" customWidth="1"/>
    <col min="3590" max="3590" width="12.85546875" customWidth="1"/>
    <col min="3591" max="3591" width="11.140625" customWidth="1"/>
    <col min="3841" max="3841" width="11.85546875" customWidth="1"/>
    <col min="3842" max="3842" width="54.85546875" customWidth="1"/>
    <col min="3843" max="3843" width="5.140625" customWidth="1"/>
    <col min="3844" max="3844" width="7.5703125" customWidth="1"/>
    <col min="3845" max="3845" width="7.7109375" customWidth="1"/>
    <col min="3846" max="3846" width="12.85546875" customWidth="1"/>
    <col min="3847" max="3847" width="11.140625" customWidth="1"/>
    <col min="4097" max="4097" width="11.85546875" customWidth="1"/>
    <col min="4098" max="4098" width="54.85546875" customWidth="1"/>
    <col min="4099" max="4099" width="5.140625" customWidth="1"/>
    <col min="4100" max="4100" width="7.5703125" customWidth="1"/>
    <col min="4101" max="4101" width="7.7109375" customWidth="1"/>
    <col min="4102" max="4102" width="12.85546875" customWidth="1"/>
    <col min="4103" max="4103" width="11.140625" customWidth="1"/>
    <col min="4353" max="4353" width="11.85546875" customWidth="1"/>
    <col min="4354" max="4354" width="54.85546875" customWidth="1"/>
    <col min="4355" max="4355" width="5.140625" customWidth="1"/>
    <col min="4356" max="4356" width="7.5703125" customWidth="1"/>
    <col min="4357" max="4357" width="7.7109375" customWidth="1"/>
    <col min="4358" max="4358" width="12.85546875" customWidth="1"/>
    <col min="4359" max="4359" width="11.140625" customWidth="1"/>
    <col min="4609" max="4609" width="11.85546875" customWidth="1"/>
    <col min="4610" max="4610" width="54.85546875" customWidth="1"/>
    <col min="4611" max="4611" width="5.140625" customWidth="1"/>
    <col min="4612" max="4612" width="7.5703125" customWidth="1"/>
    <col min="4613" max="4613" width="7.7109375" customWidth="1"/>
    <col min="4614" max="4614" width="12.85546875" customWidth="1"/>
    <col min="4615" max="4615" width="11.140625" customWidth="1"/>
    <col min="4865" max="4865" width="11.85546875" customWidth="1"/>
    <col min="4866" max="4866" width="54.85546875" customWidth="1"/>
    <col min="4867" max="4867" width="5.140625" customWidth="1"/>
    <col min="4868" max="4868" width="7.5703125" customWidth="1"/>
    <col min="4869" max="4869" width="7.7109375" customWidth="1"/>
    <col min="4870" max="4870" width="12.85546875" customWidth="1"/>
    <col min="4871" max="4871" width="11.140625" customWidth="1"/>
    <col min="5121" max="5121" width="11.85546875" customWidth="1"/>
    <col min="5122" max="5122" width="54.85546875" customWidth="1"/>
    <col min="5123" max="5123" width="5.140625" customWidth="1"/>
    <col min="5124" max="5124" width="7.5703125" customWidth="1"/>
    <col min="5125" max="5125" width="7.7109375" customWidth="1"/>
    <col min="5126" max="5126" width="12.85546875" customWidth="1"/>
    <col min="5127" max="5127" width="11.140625" customWidth="1"/>
    <col min="5377" max="5377" width="11.85546875" customWidth="1"/>
    <col min="5378" max="5378" width="54.85546875" customWidth="1"/>
    <col min="5379" max="5379" width="5.140625" customWidth="1"/>
    <col min="5380" max="5380" width="7.5703125" customWidth="1"/>
    <col min="5381" max="5381" width="7.7109375" customWidth="1"/>
    <col min="5382" max="5382" width="12.85546875" customWidth="1"/>
    <col min="5383" max="5383" width="11.140625" customWidth="1"/>
    <col min="5633" max="5633" width="11.85546875" customWidth="1"/>
    <col min="5634" max="5634" width="54.85546875" customWidth="1"/>
    <col min="5635" max="5635" width="5.140625" customWidth="1"/>
    <col min="5636" max="5636" width="7.5703125" customWidth="1"/>
    <col min="5637" max="5637" width="7.7109375" customWidth="1"/>
    <col min="5638" max="5638" width="12.85546875" customWidth="1"/>
    <col min="5639" max="5639" width="11.140625" customWidth="1"/>
    <col min="5889" max="5889" width="11.85546875" customWidth="1"/>
    <col min="5890" max="5890" width="54.85546875" customWidth="1"/>
    <col min="5891" max="5891" width="5.140625" customWidth="1"/>
    <col min="5892" max="5892" width="7.5703125" customWidth="1"/>
    <col min="5893" max="5893" width="7.7109375" customWidth="1"/>
    <col min="5894" max="5894" width="12.85546875" customWidth="1"/>
    <col min="5895" max="5895" width="11.140625" customWidth="1"/>
    <col min="6145" max="6145" width="11.85546875" customWidth="1"/>
    <col min="6146" max="6146" width="54.85546875" customWidth="1"/>
    <col min="6147" max="6147" width="5.140625" customWidth="1"/>
    <col min="6148" max="6148" width="7.5703125" customWidth="1"/>
    <col min="6149" max="6149" width="7.7109375" customWidth="1"/>
    <col min="6150" max="6150" width="12.85546875" customWidth="1"/>
    <col min="6151" max="6151" width="11.140625" customWidth="1"/>
    <col min="6401" max="6401" width="11.85546875" customWidth="1"/>
    <col min="6402" max="6402" width="54.85546875" customWidth="1"/>
    <col min="6403" max="6403" width="5.140625" customWidth="1"/>
    <col min="6404" max="6404" width="7.5703125" customWidth="1"/>
    <col min="6405" max="6405" width="7.7109375" customWidth="1"/>
    <col min="6406" max="6406" width="12.85546875" customWidth="1"/>
    <col min="6407" max="6407" width="11.140625" customWidth="1"/>
    <col min="6657" max="6657" width="11.85546875" customWidth="1"/>
    <col min="6658" max="6658" width="54.85546875" customWidth="1"/>
    <col min="6659" max="6659" width="5.140625" customWidth="1"/>
    <col min="6660" max="6660" width="7.5703125" customWidth="1"/>
    <col min="6661" max="6661" width="7.7109375" customWidth="1"/>
    <col min="6662" max="6662" width="12.85546875" customWidth="1"/>
    <col min="6663" max="6663" width="11.140625" customWidth="1"/>
    <col min="6913" max="6913" width="11.85546875" customWidth="1"/>
    <col min="6914" max="6914" width="54.85546875" customWidth="1"/>
    <col min="6915" max="6915" width="5.140625" customWidth="1"/>
    <col min="6916" max="6916" width="7.5703125" customWidth="1"/>
    <col min="6917" max="6917" width="7.7109375" customWidth="1"/>
    <col min="6918" max="6918" width="12.85546875" customWidth="1"/>
    <col min="6919" max="6919" width="11.140625" customWidth="1"/>
    <col min="7169" max="7169" width="11.85546875" customWidth="1"/>
    <col min="7170" max="7170" width="54.85546875" customWidth="1"/>
    <col min="7171" max="7171" width="5.140625" customWidth="1"/>
    <col min="7172" max="7172" width="7.5703125" customWidth="1"/>
    <col min="7173" max="7173" width="7.7109375" customWidth="1"/>
    <col min="7174" max="7174" width="12.85546875" customWidth="1"/>
    <col min="7175" max="7175" width="11.140625" customWidth="1"/>
    <col min="7425" max="7425" width="11.85546875" customWidth="1"/>
    <col min="7426" max="7426" width="54.85546875" customWidth="1"/>
    <col min="7427" max="7427" width="5.140625" customWidth="1"/>
    <col min="7428" max="7428" width="7.5703125" customWidth="1"/>
    <col min="7429" max="7429" width="7.7109375" customWidth="1"/>
    <col min="7430" max="7430" width="12.85546875" customWidth="1"/>
    <col min="7431" max="7431" width="11.140625" customWidth="1"/>
    <col min="7681" max="7681" width="11.85546875" customWidth="1"/>
    <col min="7682" max="7682" width="54.85546875" customWidth="1"/>
    <col min="7683" max="7683" width="5.140625" customWidth="1"/>
    <col min="7684" max="7684" width="7.5703125" customWidth="1"/>
    <col min="7685" max="7685" width="7.7109375" customWidth="1"/>
    <col min="7686" max="7686" width="12.85546875" customWidth="1"/>
    <col min="7687" max="7687" width="11.140625" customWidth="1"/>
    <col min="7937" max="7937" width="11.85546875" customWidth="1"/>
    <col min="7938" max="7938" width="54.85546875" customWidth="1"/>
    <col min="7939" max="7939" width="5.140625" customWidth="1"/>
    <col min="7940" max="7940" width="7.5703125" customWidth="1"/>
    <col min="7941" max="7941" width="7.7109375" customWidth="1"/>
    <col min="7942" max="7942" width="12.85546875" customWidth="1"/>
    <col min="7943" max="7943" width="11.140625" customWidth="1"/>
    <col min="8193" max="8193" width="11.85546875" customWidth="1"/>
    <col min="8194" max="8194" width="54.85546875" customWidth="1"/>
    <col min="8195" max="8195" width="5.140625" customWidth="1"/>
    <col min="8196" max="8196" width="7.5703125" customWidth="1"/>
    <col min="8197" max="8197" width="7.7109375" customWidth="1"/>
    <col min="8198" max="8198" width="12.85546875" customWidth="1"/>
    <col min="8199" max="8199" width="11.140625" customWidth="1"/>
    <col min="8449" max="8449" width="11.85546875" customWidth="1"/>
    <col min="8450" max="8450" width="54.85546875" customWidth="1"/>
    <col min="8451" max="8451" width="5.140625" customWidth="1"/>
    <col min="8452" max="8452" width="7.5703125" customWidth="1"/>
    <col min="8453" max="8453" width="7.7109375" customWidth="1"/>
    <col min="8454" max="8454" width="12.85546875" customWidth="1"/>
    <col min="8455" max="8455" width="11.140625" customWidth="1"/>
    <col min="8705" max="8705" width="11.85546875" customWidth="1"/>
    <col min="8706" max="8706" width="54.85546875" customWidth="1"/>
    <col min="8707" max="8707" width="5.140625" customWidth="1"/>
    <col min="8708" max="8708" width="7.5703125" customWidth="1"/>
    <col min="8709" max="8709" width="7.7109375" customWidth="1"/>
    <col min="8710" max="8710" width="12.85546875" customWidth="1"/>
    <col min="8711" max="8711" width="11.140625" customWidth="1"/>
    <col min="8961" max="8961" width="11.85546875" customWidth="1"/>
    <col min="8962" max="8962" width="54.85546875" customWidth="1"/>
    <col min="8963" max="8963" width="5.140625" customWidth="1"/>
    <col min="8964" max="8964" width="7.5703125" customWidth="1"/>
    <col min="8965" max="8965" width="7.7109375" customWidth="1"/>
    <col min="8966" max="8966" width="12.85546875" customWidth="1"/>
    <col min="8967" max="8967" width="11.140625" customWidth="1"/>
    <col min="9217" max="9217" width="11.85546875" customWidth="1"/>
    <col min="9218" max="9218" width="54.85546875" customWidth="1"/>
    <col min="9219" max="9219" width="5.140625" customWidth="1"/>
    <col min="9220" max="9220" width="7.5703125" customWidth="1"/>
    <col min="9221" max="9221" width="7.7109375" customWidth="1"/>
    <col min="9222" max="9222" width="12.85546875" customWidth="1"/>
    <col min="9223" max="9223" width="11.140625" customWidth="1"/>
    <col min="9473" max="9473" width="11.85546875" customWidth="1"/>
    <col min="9474" max="9474" width="54.85546875" customWidth="1"/>
    <col min="9475" max="9475" width="5.140625" customWidth="1"/>
    <col min="9476" max="9476" width="7.5703125" customWidth="1"/>
    <col min="9477" max="9477" width="7.7109375" customWidth="1"/>
    <col min="9478" max="9478" width="12.85546875" customWidth="1"/>
    <col min="9479" max="9479" width="11.140625" customWidth="1"/>
    <col min="9729" max="9729" width="11.85546875" customWidth="1"/>
    <col min="9730" max="9730" width="54.85546875" customWidth="1"/>
    <col min="9731" max="9731" width="5.140625" customWidth="1"/>
    <col min="9732" max="9732" width="7.5703125" customWidth="1"/>
    <col min="9733" max="9733" width="7.7109375" customWidth="1"/>
    <col min="9734" max="9734" width="12.85546875" customWidth="1"/>
    <col min="9735" max="9735" width="11.140625" customWidth="1"/>
    <col min="9985" max="9985" width="11.85546875" customWidth="1"/>
    <col min="9986" max="9986" width="54.85546875" customWidth="1"/>
    <col min="9987" max="9987" width="5.140625" customWidth="1"/>
    <col min="9988" max="9988" width="7.5703125" customWidth="1"/>
    <col min="9989" max="9989" width="7.7109375" customWidth="1"/>
    <col min="9990" max="9990" width="12.85546875" customWidth="1"/>
    <col min="9991" max="9991" width="11.140625" customWidth="1"/>
    <col min="10241" max="10241" width="11.85546875" customWidth="1"/>
    <col min="10242" max="10242" width="54.85546875" customWidth="1"/>
    <col min="10243" max="10243" width="5.140625" customWidth="1"/>
    <col min="10244" max="10244" width="7.5703125" customWidth="1"/>
    <col min="10245" max="10245" width="7.7109375" customWidth="1"/>
    <col min="10246" max="10246" width="12.85546875" customWidth="1"/>
    <col min="10247" max="10247" width="11.140625" customWidth="1"/>
    <col min="10497" max="10497" width="11.85546875" customWidth="1"/>
    <col min="10498" max="10498" width="54.85546875" customWidth="1"/>
    <col min="10499" max="10499" width="5.140625" customWidth="1"/>
    <col min="10500" max="10500" width="7.5703125" customWidth="1"/>
    <col min="10501" max="10501" width="7.7109375" customWidth="1"/>
    <col min="10502" max="10502" width="12.85546875" customWidth="1"/>
    <col min="10503" max="10503" width="11.140625" customWidth="1"/>
    <col min="10753" max="10753" width="11.85546875" customWidth="1"/>
    <col min="10754" max="10754" width="54.85546875" customWidth="1"/>
    <col min="10755" max="10755" width="5.140625" customWidth="1"/>
    <col min="10756" max="10756" width="7.5703125" customWidth="1"/>
    <col min="10757" max="10757" width="7.7109375" customWidth="1"/>
    <col min="10758" max="10758" width="12.85546875" customWidth="1"/>
    <col min="10759" max="10759" width="11.140625" customWidth="1"/>
    <col min="11009" max="11009" width="11.85546875" customWidth="1"/>
    <col min="11010" max="11010" width="54.85546875" customWidth="1"/>
    <col min="11011" max="11011" width="5.140625" customWidth="1"/>
    <col min="11012" max="11012" width="7.5703125" customWidth="1"/>
    <col min="11013" max="11013" width="7.7109375" customWidth="1"/>
    <col min="11014" max="11014" width="12.85546875" customWidth="1"/>
    <col min="11015" max="11015" width="11.140625" customWidth="1"/>
    <col min="11265" max="11265" width="11.85546875" customWidth="1"/>
    <col min="11266" max="11266" width="54.85546875" customWidth="1"/>
    <col min="11267" max="11267" width="5.140625" customWidth="1"/>
    <col min="11268" max="11268" width="7.5703125" customWidth="1"/>
    <col min="11269" max="11269" width="7.7109375" customWidth="1"/>
    <col min="11270" max="11270" width="12.85546875" customWidth="1"/>
    <col min="11271" max="11271" width="11.140625" customWidth="1"/>
    <col min="11521" max="11521" width="11.85546875" customWidth="1"/>
    <col min="11522" max="11522" width="54.85546875" customWidth="1"/>
    <col min="11523" max="11523" width="5.140625" customWidth="1"/>
    <col min="11524" max="11524" width="7.5703125" customWidth="1"/>
    <col min="11525" max="11525" width="7.7109375" customWidth="1"/>
    <col min="11526" max="11526" width="12.85546875" customWidth="1"/>
    <col min="11527" max="11527" width="11.140625" customWidth="1"/>
    <col min="11777" max="11777" width="11.85546875" customWidth="1"/>
    <col min="11778" max="11778" width="54.85546875" customWidth="1"/>
    <col min="11779" max="11779" width="5.140625" customWidth="1"/>
    <col min="11780" max="11780" width="7.5703125" customWidth="1"/>
    <col min="11781" max="11781" width="7.7109375" customWidth="1"/>
    <col min="11782" max="11782" width="12.85546875" customWidth="1"/>
    <col min="11783" max="11783" width="11.140625" customWidth="1"/>
    <col min="12033" max="12033" width="11.85546875" customWidth="1"/>
    <col min="12034" max="12034" width="54.85546875" customWidth="1"/>
    <col min="12035" max="12035" width="5.140625" customWidth="1"/>
    <col min="12036" max="12036" width="7.5703125" customWidth="1"/>
    <col min="12037" max="12037" width="7.7109375" customWidth="1"/>
    <col min="12038" max="12038" width="12.85546875" customWidth="1"/>
    <col min="12039" max="12039" width="11.140625" customWidth="1"/>
    <col min="12289" max="12289" width="11.85546875" customWidth="1"/>
    <col min="12290" max="12290" width="54.85546875" customWidth="1"/>
    <col min="12291" max="12291" width="5.140625" customWidth="1"/>
    <col min="12292" max="12292" width="7.5703125" customWidth="1"/>
    <col min="12293" max="12293" width="7.7109375" customWidth="1"/>
    <col min="12294" max="12294" width="12.85546875" customWidth="1"/>
    <col min="12295" max="12295" width="11.140625" customWidth="1"/>
    <col min="12545" max="12545" width="11.85546875" customWidth="1"/>
    <col min="12546" max="12546" width="54.85546875" customWidth="1"/>
    <col min="12547" max="12547" width="5.140625" customWidth="1"/>
    <col min="12548" max="12548" width="7.5703125" customWidth="1"/>
    <col min="12549" max="12549" width="7.7109375" customWidth="1"/>
    <col min="12550" max="12550" width="12.85546875" customWidth="1"/>
    <col min="12551" max="12551" width="11.140625" customWidth="1"/>
    <col min="12801" max="12801" width="11.85546875" customWidth="1"/>
    <col min="12802" max="12802" width="54.85546875" customWidth="1"/>
    <col min="12803" max="12803" width="5.140625" customWidth="1"/>
    <col min="12804" max="12804" width="7.5703125" customWidth="1"/>
    <col min="12805" max="12805" width="7.7109375" customWidth="1"/>
    <col min="12806" max="12806" width="12.85546875" customWidth="1"/>
    <col min="12807" max="12807" width="11.140625" customWidth="1"/>
    <col min="13057" max="13057" width="11.85546875" customWidth="1"/>
    <col min="13058" max="13058" width="54.85546875" customWidth="1"/>
    <col min="13059" max="13059" width="5.140625" customWidth="1"/>
    <col min="13060" max="13060" width="7.5703125" customWidth="1"/>
    <col min="13061" max="13061" width="7.7109375" customWidth="1"/>
    <col min="13062" max="13062" width="12.85546875" customWidth="1"/>
    <col min="13063" max="13063" width="11.140625" customWidth="1"/>
    <col min="13313" max="13313" width="11.85546875" customWidth="1"/>
    <col min="13314" max="13314" width="54.85546875" customWidth="1"/>
    <col min="13315" max="13315" width="5.140625" customWidth="1"/>
    <col min="13316" max="13316" width="7.5703125" customWidth="1"/>
    <col min="13317" max="13317" width="7.7109375" customWidth="1"/>
    <col min="13318" max="13318" width="12.85546875" customWidth="1"/>
    <col min="13319" max="13319" width="11.140625" customWidth="1"/>
    <col min="13569" max="13569" width="11.85546875" customWidth="1"/>
    <col min="13570" max="13570" width="54.85546875" customWidth="1"/>
    <col min="13571" max="13571" width="5.140625" customWidth="1"/>
    <col min="13572" max="13572" width="7.5703125" customWidth="1"/>
    <col min="13573" max="13573" width="7.7109375" customWidth="1"/>
    <col min="13574" max="13574" width="12.85546875" customWidth="1"/>
    <col min="13575" max="13575" width="11.140625" customWidth="1"/>
    <col min="13825" max="13825" width="11.85546875" customWidth="1"/>
    <col min="13826" max="13826" width="54.85546875" customWidth="1"/>
    <col min="13827" max="13827" width="5.140625" customWidth="1"/>
    <col min="13828" max="13828" width="7.5703125" customWidth="1"/>
    <col min="13829" max="13829" width="7.7109375" customWidth="1"/>
    <col min="13830" max="13830" width="12.85546875" customWidth="1"/>
    <col min="13831" max="13831" width="11.140625" customWidth="1"/>
    <col min="14081" max="14081" width="11.85546875" customWidth="1"/>
    <col min="14082" max="14082" width="54.85546875" customWidth="1"/>
    <col min="14083" max="14083" width="5.140625" customWidth="1"/>
    <col min="14084" max="14084" width="7.5703125" customWidth="1"/>
    <col min="14085" max="14085" width="7.7109375" customWidth="1"/>
    <col min="14086" max="14086" width="12.85546875" customWidth="1"/>
    <col min="14087" max="14087" width="11.140625" customWidth="1"/>
    <col min="14337" max="14337" width="11.85546875" customWidth="1"/>
    <col min="14338" max="14338" width="54.85546875" customWidth="1"/>
    <col min="14339" max="14339" width="5.140625" customWidth="1"/>
    <col min="14340" max="14340" width="7.5703125" customWidth="1"/>
    <col min="14341" max="14341" width="7.7109375" customWidth="1"/>
    <col min="14342" max="14342" width="12.85546875" customWidth="1"/>
    <col min="14343" max="14343" width="11.140625" customWidth="1"/>
    <col min="14593" max="14593" width="11.85546875" customWidth="1"/>
    <col min="14594" max="14594" width="54.85546875" customWidth="1"/>
    <col min="14595" max="14595" width="5.140625" customWidth="1"/>
    <col min="14596" max="14596" width="7.5703125" customWidth="1"/>
    <col min="14597" max="14597" width="7.7109375" customWidth="1"/>
    <col min="14598" max="14598" width="12.85546875" customWidth="1"/>
    <col min="14599" max="14599" width="11.140625" customWidth="1"/>
    <col min="14849" max="14849" width="11.85546875" customWidth="1"/>
    <col min="14850" max="14850" width="54.85546875" customWidth="1"/>
    <col min="14851" max="14851" width="5.140625" customWidth="1"/>
    <col min="14852" max="14852" width="7.5703125" customWidth="1"/>
    <col min="14853" max="14853" width="7.7109375" customWidth="1"/>
    <col min="14854" max="14854" width="12.85546875" customWidth="1"/>
    <col min="14855" max="14855" width="11.140625" customWidth="1"/>
    <col min="15105" max="15105" width="11.85546875" customWidth="1"/>
    <col min="15106" max="15106" width="54.85546875" customWidth="1"/>
    <col min="15107" max="15107" width="5.140625" customWidth="1"/>
    <col min="15108" max="15108" width="7.5703125" customWidth="1"/>
    <col min="15109" max="15109" width="7.7109375" customWidth="1"/>
    <col min="15110" max="15110" width="12.85546875" customWidth="1"/>
    <col min="15111" max="15111" width="11.140625" customWidth="1"/>
    <col min="15361" max="15361" width="11.85546875" customWidth="1"/>
    <col min="15362" max="15362" width="54.85546875" customWidth="1"/>
    <col min="15363" max="15363" width="5.140625" customWidth="1"/>
    <col min="15364" max="15364" width="7.5703125" customWidth="1"/>
    <col min="15365" max="15365" width="7.7109375" customWidth="1"/>
    <col min="15366" max="15366" width="12.85546875" customWidth="1"/>
    <col min="15367" max="15367" width="11.140625" customWidth="1"/>
    <col min="15617" max="15617" width="11.85546875" customWidth="1"/>
    <col min="15618" max="15618" width="54.85546875" customWidth="1"/>
    <col min="15619" max="15619" width="5.140625" customWidth="1"/>
    <col min="15620" max="15620" width="7.5703125" customWidth="1"/>
    <col min="15621" max="15621" width="7.7109375" customWidth="1"/>
    <col min="15622" max="15622" width="12.85546875" customWidth="1"/>
    <col min="15623" max="15623" width="11.140625" customWidth="1"/>
    <col min="15873" max="15873" width="11.85546875" customWidth="1"/>
    <col min="15874" max="15874" width="54.85546875" customWidth="1"/>
    <col min="15875" max="15875" width="5.140625" customWidth="1"/>
    <col min="15876" max="15876" width="7.5703125" customWidth="1"/>
    <col min="15877" max="15877" width="7.7109375" customWidth="1"/>
    <col min="15878" max="15878" width="12.85546875" customWidth="1"/>
    <col min="15879" max="15879" width="11.140625" customWidth="1"/>
    <col min="16129" max="16129" width="11.85546875" customWidth="1"/>
    <col min="16130" max="16130" width="54.85546875" customWidth="1"/>
    <col min="16131" max="16131" width="5.140625" customWidth="1"/>
    <col min="16132" max="16132" width="7.5703125" customWidth="1"/>
    <col min="16133" max="16133" width="7.7109375" customWidth="1"/>
    <col min="16134" max="16134" width="12.85546875" customWidth="1"/>
    <col min="16135" max="16135" width="11.140625" customWidth="1"/>
  </cols>
  <sheetData>
    <row r="1" spans="2:13" x14ac:dyDescent="0.25">
      <c r="B1" s="1" t="s">
        <v>286</v>
      </c>
      <c r="C1" s="2"/>
      <c r="D1" s="2"/>
      <c r="E1" s="2"/>
      <c r="F1" s="2"/>
      <c r="G1" s="3"/>
      <c r="H1" s="4"/>
      <c r="I1" s="4"/>
      <c r="J1" s="4"/>
      <c r="K1" s="4"/>
      <c r="L1" s="4"/>
      <c r="M1" s="4"/>
    </row>
    <row r="2" spans="2:13" ht="15.75" thickBot="1" x14ac:dyDescent="0.3">
      <c r="B2" s="1"/>
      <c r="C2" s="2"/>
      <c r="D2" s="2"/>
      <c r="E2" s="2"/>
      <c r="F2" s="2"/>
      <c r="G2" s="3"/>
      <c r="H2" s="4"/>
      <c r="I2" s="4"/>
      <c r="J2" s="4"/>
      <c r="K2" s="4"/>
      <c r="L2" s="4"/>
      <c r="M2" s="4"/>
    </row>
    <row r="3" spans="2:13" s="8" customFormat="1" ht="15.75" thickBot="1" x14ac:dyDescent="0.3">
      <c r="B3" s="5" t="s">
        <v>165</v>
      </c>
      <c r="C3" s="4"/>
      <c r="D3" s="4"/>
      <c r="E3" s="4"/>
      <c r="F3" s="4"/>
      <c r="G3" s="6"/>
      <c r="H3" s="7"/>
      <c r="I3" s="7"/>
      <c r="J3" s="7"/>
      <c r="K3" s="7"/>
      <c r="L3" s="7"/>
      <c r="M3" s="7"/>
    </row>
    <row r="4" spans="2:13" s="8" customFormat="1" ht="30.75" thickBot="1" x14ac:dyDescent="0.3">
      <c r="B4" s="9" t="s">
        <v>166</v>
      </c>
      <c r="C4" s="10" t="s">
        <v>167</v>
      </c>
      <c r="D4" s="10" t="s">
        <v>168</v>
      </c>
      <c r="E4" s="10" t="s">
        <v>169</v>
      </c>
      <c r="F4" s="10"/>
      <c r="G4" s="11" t="s">
        <v>170</v>
      </c>
      <c r="H4" s="7"/>
      <c r="I4" s="7"/>
      <c r="J4" s="7"/>
      <c r="K4" s="7"/>
      <c r="L4" s="7"/>
      <c r="M4" s="7"/>
    </row>
    <row r="5" spans="2:13" s="8" customFormat="1" ht="30.75" thickBot="1" x14ac:dyDescent="0.3">
      <c r="B5" s="9" t="s">
        <v>171</v>
      </c>
      <c r="C5" s="12" t="s">
        <v>71</v>
      </c>
      <c r="D5" s="13">
        <v>4</v>
      </c>
      <c r="E5" s="13"/>
      <c r="F5" s="14"/>
      <c r="G5" s="11">
        <f t="shared" ref="G5:G12" si="0">E5*D5</f>
        <v>0</v>
      </c>
      <c r="H5" s="7"/>
      <c r="I5" s="7"/>
      <c r="J5" s="7"/>
      <c r="K5" s="7"/>
      <c r="L5" s="7"/>
      <c r="M5" s="7"/>
    </row>
    <row r="6" spans="2:13" s="8" customFormat="1" ht="15.75" thickBot="1" x14ac:dyDescent="0.3">
      <c r="B6" s="9" t="s">
        <v>172</v>
      </c>
      <c r="C6" s="12" t="s">
        <v>71</v>
      </c>
      <c r="D6" s="13">
        <v>4</v>
      </c>
      <c r="E6" s="13"/>
      <c r="F6" s="14"/>
      <c r="G6" s="11">
        <f t="shared" si="0"/>
        <v>0</v>
      </c>
      <c r="H6" s="7"/>
      <c r="I6" s="7"/>
      <c r="J6" s="7"/>
      <c r="K6" s="7"/>
      <c r="L6" s="7"/>
      <c r="M6" s="7"/>
    </row>
    <row r="7" spans="2:13" s="8" customFormat="1" ht="30.75" thickBot="1" x14ac:dyDescent="0.3">
      <c r="B7" s="9" t="s">
        <v>173</v>
      </c>
      <c r="C7" s="12" t="s">
        <v>71</v>
      </c>
      <c r="D7" s="13">
        <v>4</v>
      </c>
      <c r="E7" s="13"/>
      <c r="F7" s="14"/>
      <c r="G7" s="11">
        <f t="shared" si="0"/>
        <v>0</v>
      </c>
      <c r="H7" s="7"/>
      <c r="I7" s="7"/>
      <c r="J7" s="7"/>
      <c r="K7" s="7"/>
      <c r="L7" s="7"/>
      <c r="M7" s="7"/>
    </row>
    <row r="8" spans="2:13" s="8" customFormat="1" ht="15.75" thickBot="1" x14ac:dyDescent="0.3">
      <c r="B8" s="9" t="s">
        <v>174</v>
      </c>
      <c r="C8" s="12" t="s">
        <v>71</v>
      </c>
      <c r="D8" s="13">
        <v>4</v>
      </c>
      <c r="E8" s="13"/>
      <c r="F8" s="14"/>
      <c r="G8" s="11">
        <f t="shared" si="0"/>
        <v>0</v>
      </c>
      <c r="H8" s="7"/>
      <c r="I8" s="7"/>
      <c r="J8" s="7"/>
      <c r="K8" s="7"/>
      <c r="L8" s="7"/>
      <c r="M8" s="7"/>
    </row>
    <row r="9" spans="2:13" s="8" customFormat="1" ht="15.75" thickBot="1" x14ac:dyDescent="0.3">
      <c r="B9" s="9" t="s">
        <v>175</v>
      </c>
      <c r="C9" s="12" t="s">
        <v>71</v>
      </c>
      <c r="D9" s="13">
        <v>4</v>
      </c>
      <c r="E9" s="13"/>
      <c r="F9" s="14"/>
      <c r="G9" s="11">
        <f t="shared" si="0"/>
        <v>0</v>
      </c>
      <c r="H9" s="7"/>
      <c r="I9" s="7"/>
      <c r="J9" s="7"/>
      <c r="K9" s="7"/>
      <c r="L9" s="7"/>
      <c r="M9" s="7"/>
    </row>
    <row r="10" spans="2:13" s="8" customFormat="1" ht="15.75" thickBot="1" x14ac:dyDescent="0.3">
      <c r="B10" s="9" t="s">
        <v>176</v>
      </c>
      <c r="C10" s="12" t="s">
        <v>71</v>
      </c>
      <c r="D10" s="13">
        <v>4</v>
      </c>
      <c r="E10" s="13"/>
      <c r="F10" s="14"/>
      <c r="G10" s="11">
        <f t="shared" si="0"/>
        <v>0</v>
      </c>
    </row>
    <row r="11" spans="2:13" s="8" customFormat="1" ht="45.75" thickBot="1" x14ac:dyDescent="0.3">
      <c r="B11" s="9" t="s">
        <v>177</v>
      </c>
      <c r="C11" s="12" t="s">
        <v>71</v>
      </c>
      <c r="D11" s="13">
        <v>4</v>
      </c>
      <c r="E11" s="13"/>
      <c r="F11" s="14"/>
      <c r="G11" s="11">
        <f t="shared" si="0"/>
        <v>0</v>
      </c>
    </row>
    <row r="12" spans="2:13" s="15" customFormat="1" ht="30.75" thickBot="1" x14ac:dyDescent="0.3">
      <c r="B12" s="9" t="s">
        <v>178</v>
      </c>
      <c r="C12" s="12" t="s">
        <v>69</v>
      </c>
      <c r="D12" s="13">
        <v>1</v>
      </c>
      <c r="E12" s="13"/>
      <c r="F12" s="14"/>
      <c r="G12" s="11">
        <f t="shared" si="0"/>
        <v>0</v>
      </c>
    </row>
    <row r="13" spans="2:13" s="8" customFormat="1" ht="15.75" thickBot="1" x14ac:dyDescent="0.3">
      <c r="B13" s="195" t="s">
        <v>179</v>
      </c>
      <c r="C13" s="196"/>
      <c r="D13" s="196"/>
      <c r="E13" s="197"/>
      <c r="F13" s="16"/>
      <c r="G13" s="17">
        <f>SUM(G5:G12)</f>
        <v>0</v>
      </c>
    </row>
    <row r="14" spans="2:13" s="8" customFormat="1" ht="15.75" thickBot="1" x14ac:dyDescent="0.3">
      <c r="B14" s="5" t="s">
        <v>180</v>
      </c>
      <c r="C14" s="4"/>
      <c r="D14" s="4"/>
      <c r="E14" s="4"/>
      <c r="F14" s="4"/>
      <c r="G14" s="6"/>
      <c r="H14" s="7"/>
      <c r="I14" s="7"/>
      <c r="J14" s="7"/>
      <c r="K14" s="7"/>
      <c r="L14" s="7"/>
      <c r="M14" s="7"/>
    </row>
    <row r="15" spans="2:13" s="8" customFormat="1" ht="30.75" thickBot="1" x14ac:dyDescent="0.3">
      <c r="B15" s="9" t="s">
        <v>166</v>
      </c>
      <c r="C15" s="10" t="s">
        <v>167</v>
      </c>
      <c r="D15" s="10" t="s">
        <v>168</v>
      </c>
      <c r="E15" s="10" t="s">
        <v>169</v>
      </c>
      <c r="F15" s="10"/>
      <c r="G15" s="11" t="s">
        <v>170</v>
      </c>
      <c r="H15" s="7"/>
      <c r="I15" s="7"/>
      <c r="J15" s="7"/>
      <c r="K15" s="7"/>
      <c r="L15" s="7"/>
      <c r="M15" s="7"/>
    </row>
    <row r="16" spans="2:13" s="8" customFormat="1" ht="15.75" thickBot="1" x14ac:dyDescent="0.3">
      <c r="B16" s="9" t="s">
        <v>181</v>
      </c>
      <c r="C16" s="12" t="s">
        <v>71</v>
      </c>
      <c r="D16" s="13">
        <v>4</v>
      </c>
      <c r="E16" s="13"/>
      <c r="F16" s="14"/>
      <c r="G16" s="11">
        <f t="shared" ref="G16:G21" si="1">E16*D16</f>
        <v>0</v>
      </c>
      <c r="H16" s="7"/>
      <c r="I16" s="7"/>
      <c r="J16" s="7"/>
      <c r="K16" s="7"/>
      <c r="L16" s="7"/>
      <c r="M16" s="7"/>
    </row>
    <row r="17" spans="2:13" s="8" customFormat="1" ht="15.75" thickBot="1" x14ac:dyDescent="0.3">
      <c r="B17" s="9" t="s">
        <v>182</v>
      </c>
      <c r="C17" s="12" t="s">
        <v>71</v>
      </c>
      <c r="D17" s="13">
        <v>4</v>
      </c>
      <c r="E17" s="13"/>
      <c r="F17" s="14"/>
      <c r="G17" s="11">
        <f t="shared" si="1"/>
        <v>0</v>
      </c>
    </row>
    <row r="18" spans="2:13" s="8" customFormat="1" ht="15.75" thickBot="1" x14ac:dyDescent="0.3">
      <c r="B18" s="9" t="s">
        <v>183</v>
      </c>
      <c r="C18" s="12" t="s">
        <v>71</v>
      </c>
      <c r="D18" s="13">
        <v>4</v>
      </c>
      <c r="E18" s="13"/>
      <c r="F18" s="14"/>
      <c r="G18" s="11">
        <f t="shared" si="1"/>
        <v>0</v>
      </c>
    </row>
    <row r="19" spans="2:13" s="8" customFormat="1" ht="15.75" thickBot="1" x14ac:dyDescent="0.3">
      <c r="B19" s="9" t="s">
        <v>184</v>
      </c>
      <c r="C19" s="12" t="s">
        <v>71</v>
      </c>
      <c r="D19" s="13">
        <v>4</v>
      </c>
      <c r="E19" s="13"/>
      <c r="F19" s="14"/>
      <c r="G19" s="11">
        <f t="shared" si="1"/>
        <v>0</v>
      </c>
    </row>
    <row r="20" spans="2:13" s="8" customFormat="1" ht="30.75" thickBot="1" x14ac:dyDescent="0.3">
      <c r="B20" s="9" t="s">
        <v>185</v>
      </c>
      <c r="C20" s="12" t="s">
        <v>71</v>
      </c>
      <c r="D20" s="13">
        <v>4</v>
      </c>
      <c r="E20" s="13"/>
      <c r="F20" s="14"/>
      <c r="G20" s="11">
        <f>E20*D20</f>
        <v>0</v>
      </c>
    </row>
    <row r="21" spans="2:13" s="8" customFormat="1" ht="30.75" thickBot="1" x14ac:dyDescent="0.3">
      <c r="B21" s="9" t="s">
        <v>178</v>
      </c>
      <c r="C21" s="12" t="s">
        <v>69</v>
      </c>
      <c r="D21" s="13">
        <v>1</v>
      </c>
      <c r="E21" s="13"/>
      <c r="F21" s="14"/>
      <c r="G21" s="11">
        <f t="shared" si="1"/>
        <v>0</v>
      </c>
    </row>
    <row r="22" spans="2:13" s="8" customFormat="1" ht="15.75" thickBot="1" x14ac:dyDescent="0.3">
      <c r="B22" s="199" t="s">
        <v>179</v>
      </c>
      <c r="C22" s="200"/>
      <c r="D22" s="200"/>
      <c r="E22" s="201"/>
      <c r="F22" s="18"/>
      <c r="G22" s="17">
        <f>SUM(G16:G21)</f>
        <v>0</v>
      </c>
    </row>
    <row r="23" spans="2:13" s="8" customFormat="1" ht="15.75" thickBot="1" x14ac:dyDescent="0.3">
      <c r="B23" s="5" t="s">
        <v>186</v>
      </c>
      <c r="C23" s="4"/>
      <c r="D23" s="4"/>
      <c r="E23" s="4"/>
      <c r="F23" s="4"/>
      <c r="G23" s="6"/>
      <c r="H23" s="7"/>
      <c r="I23" s="7"/>
      <c r="J23" s="7"/>
      <c r="K23" s="7"/>
      <c r="L23" s="7"/>
      <c r="M23" s="7"/>
    </row>
    <row r="24" spans="2:13" s="8" customFormat="1" ht="30.75" thickBot="1" x14ac:dyDescent="0.3">
      <c r="B24" s="9" t="s">
        <v>166</v>
      </c>
      <c r="C24" s="10" t="s">
        <v>167</v>
      </c>
      <c r="D24" s="10" t="s">
        <v>168</v>
      </c>
      <c r="E24" s="10" t="s">
        <v>169</v>
      </c>
      <c r="F24" s="10"/>
      <c r="G24" s="11" t="s">
        <v>170</v>
      </c>
      <c r="H24" s="7"/>
      <c r="I24" s="7"/>
      <c r="J24" s="7"/>
      <c r="K24" s="7"/>
      <c r="L24" s="7"/>
      <c r="M24" s="7"/>
    </row>
    <row r="25" spans="2:13" s="8" customFormat="1" ht="225.75" thickBot="1" x14ac:dyDescent="0.3">
      <c r="B25" s="19" t="s">
        <v>187</v>
      </c>
      <c r="C25" s="12" t="s">
        <v>71</v>
      </c>
      <c r="D25" s="13">
        <v>16</v>
      </c>
      <c r="E25" s="13"/>
      <c r="F25" s="14"/>
      <c r="G25" s="11">
        <f>E25*D25</f>
        <v>0</v>
      </c>
      <c r="H25" s="7"/>
      <c r="I25" s="7"/>
      <c r="J25" s="7"/>
      <c r="K25" s="7"/>
      <c r="L25" s="7"/>
      <c r="M25" s="7"/>
    </row>
    <row r="26" spans="2:13" s="8" customFormat="1" ht="30.75" thickBot="1" x14ac:dyDescent="0.3">
      <c r="B26" s="9" t="s">
        <v>178</v>
      </c>
      <c r="C26" s="12" t="s">
        <v>69</v>
      </c>
      <c r="D26" s="13">
        <v>1</v>
      </c>
      <c r="E26" s="13"/>
      <c r="F26" s="14"/>
      <c r="G26" s="11">
        <f>E26*D26</f>
        <v>0</v>
      </c>
    </row>
    <row r="27" spans="2:13" s="8" customFormat="1" x14ac:dyDescent="0.25">
      <c r="B27" s="199" t="s">
        <v>179</v>
      </c>
      <c r="C27" s="200"/>
      <c r="D27" s="200"/>
      <c r="E27" s="201"/>
      <c r="F27" s="18"/>
      <c r="G27" s="17">
        <f>SUM(G25:G26)</f>
        <v>0</v>
      </c>
    </row>
    <row r="28" spans="2:13" s="8" customFormat="1" x14ac:dyDescent="0.25">
      <c r="B28" s="20"/>
      <c r="C28" s="2"/>
      <c r="D28" s="2"/>
      <c r="E28" s="18"/>
      <c r="F28" s="18"/>
      <c r="G28" s="17"/>
    </row>
    <row r="29" spans="2:13" s="8" customFormat="1" x14ac:dyDescent="0.25">
      <c r="B29" s="21" t="s">
        <v>188</v>
      </c>
      <c r="C29" s="22"/>
      <c r="D29" s="22"/>
      <c r="E29" s="16"/>
      <c r="F29" s="16"/>
      <c r="G29" s="17"/>
    </row>
    <row r="30" spans="2:13" s="8" customFormat="1" x14ac:dyDescent="0.25">
      <c r="B30" s="202" t="s">
        <v>165</v>
      </c>
      <c r="C30" s="202"/>
      <c r="D30" s="202"/>
      <c r="E30" s="202"/>
      <c r="F30" s="23"/>
      <c r="G30" s="17">
        <f>G13</f>
        <v>0</v>
      </c>
    </row>
    <row r="31" spans="2:13" x14ac:dyDescent="0.25">
      <c r="B31" s="202" t="s">
        <v>180</v>
      </c>
      <c r="C31" s="202"/>
      <c r="D31" s="202"/>
      <c r="E31" s="202"/>
      <c r="F31" s="23"/>
      <c r="G31" s="24">
        <f>G22</f>
        <v>0</v>
      </c>
    </row>
    <row r="32" spans="2:13" s="8" customFormat="1" ht="15" customHeight="1" x14ac:dyDescent="0.25">
      <c r="B32" s="203" t="s">
        <v>186</v>
      </c>
      <c r="C32" s="204"/>
      <c r="D32" s="204"/>
      <c r="E32" s="205"/>
      <c r="F32" s="25"/>
      <c r="G32" s="17">
        <f>G27</f>
        <v>0</v>
      </c>
    </row>
    <row r="33" spans="2:7" s="8" customFormat="1" x14ac:dyDescent="0.25">
      <c r="B33" s="195" t="s">
        <v>179</v>
      </c>
      <c r="C33" s="196"/>
      <c r="D33" s="196"/>
      <c r="E33" s="197"/>
      <c r="F33" s="16"/>
      <c r="G33" s="17">
        <f>SUM(G30:G32)</f>
        <v>0</v>
      </c>
    </row>
    <row r="34" spans="2:7" s="8" customFormat="1" x14ac:dyDescent="0.25">
      <c r="B34" s="198" t="s">
        <v>189</v>
      </c>
      <c r="C34" s="198"/>
      <c r="D34" s="198"/>
      <c r="E34" s="198"/>
      <c r="F34" s="1"/>
      <c r="G34" s="17">
        <f>G33*0.22</f>
        <v>0</v>
      </c>
    </row>
    <row r="35" spans="2:7" s="8" customFormat="1" x14ac:dyDescent="0.25">
      <c r="B35" s="198" t="s">
        <v>190</v>
      </c>
      <c r="C35" s="198"/>
      <c r="D35" s="198"/>
      <c r="E35" s="198"/>
      <c r="F35" s="1"/>
      <c r="G35" s="17">
        <f>G33+G34</f>
        <v>0</v>
      </c>
    </row>
  </sheetData>
  <mergeCells count="9">
    <mergeCell ref="B33:E33"/>
    <mergeCell ref="B34:E34"/>
    <mergeCell ref="B35:E35"/>
    <mergeCell ref="B13:E13"/>
    <mergeCell ref="B22:E22"/>
    <mergeCell ref="B27:E27"/>
    <mergeCell ref="B30:E30"/>
    <mergeCell ref="B31:E31"/>
    <mergeCell ref="B32:E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Delovni listi</vt:lpstr>
      </vt:variant>
      <vt:variant>
        <vt:i4>8</vt:i4>
      </vt:variant>
      <vt:variant>
        <vt:lpstr>Imenovani obsegi</vt:lpstr>
      </vt:variant>
      <vt:variant>
        <vt:i4>6</vt:i4>
      </vt:variant>
    </vt:vector>
  </HeadingPairs>
  <TitlesOfParts>
    <vt:vector size="14" baseType="lpstr">
      <vt:lpstr>NASLOVNA STRAN</vt:lpstr>
      <vt:lpstr>UVOD</vt:lpstr>
      <vt:lpstr>REKAPITULACIJA</vt:lpstr>
      <vt:lpstr>GRADBENA DELA</vt:lpstr>
      <vt:lpstr>KLJUČAVNIČARSKA DELA</vt:lpstr>
      <vt:lpstr>KAMNOSEŠKA DELA</vt:lpstr>
      <vt:lpstr>RAZNA DELA</vt:lpstr>
      <vt:lpstr>Restavratorska dela</vt:lpstr>
      <vt:lpstr>'GRADBENA DELA'!Področje_tiskanja</vt:lpstr>
      <vt:lpstr>'KAMNOSEŠKA DELA'!Področje_tiskanja</vt:lpstr>
      <vt:lpstr>'KLJUČAVNIČARSKA DELA'!Področje_tiskanja</vt:lpstr>
      <vt:lpstr>'NASLOVNA STRAN'!Področje_tiskanja</vt:lpstr>
      <vt:lpstr>'RAZNA DELA'!Področje_tiskanja</vt:lpstr>
      <vt:lpstr>UVOD!Področje_tiskanja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dc:creator>
  <dc:description/>
  <cp:lastModifiedBy>Peter Kete</cp:lastModifiedBy>
  <cp:revision>1</cp:revision>
  <cp:lastPrinted>2019-01-10T14:06:17Z</cp:lastPrinted>
  <dcterms:created xsi:type="dcterms:W3CDTF">2018-03-10T13:47:16Z</dcterms:created>
  <dcterms:modified xsi:type="dcterms:W3CDTF">2020-06-12T09:53:07Z</dcterms:modified>
  <dc:language>sl-SI</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