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10095" tabRatio="952" activeTab="0"/>
  </bookViews>
  <sheets>
    <sheet name="rekapitulacija" sheetId="1" r:id="rId1"/>
    <sheet name="Avžlak" sheetId="2" r:id="rId2"/>
    <sheet name="Malo Polje" sheetId="3" r:id="rId3"/>
  </sheets>
  <definedNames>
    <definedName name="_xlnm.Print_Area" localSheetId="2">'Malo Polje'!$B$1:$G$230</definedName>
    <definedName name="_xlnm.Print_Area" localSheetId="0">'rekapitulacija'!$B$1:$D$24</definedName>
    <definedName name="_xlnm.Print_Titles" localSheetId="2">'Malo Polje'!$1:$2</definedName>
  </definedNames>
  <calcPr fullCalcOnLoad="1"/>
</workbook>
</file>

<file path=xl/sharedStrings.xml><?xml version="1.0" encoding="utf-8"?>
<sst xmlns="http://schemas.openxmlformats.org/spreadsheetml/2006/main" count="451" uniqueCount="282">
  <si>
    <t>Rekapitulacija</t>
  </si>
  <si>
    <t>A.</t>
  </si>
  <si>
    <t>GRADBENA DELA</t>
  </si>
  <si>
    <t>B.</t>
  </si>
  <si>
    <t>1.</t>
  </si>
  <si>
    <t>2.</t>
  </si>
  <si>
    <t>3.</t>
  </si>
  <si>
    <t>Dodatek za razna nepredvidena dela na cevovodu:</t>
  </si>
  <si>
    <t>Gradbena dela skupaj:</t>
  </si>
  <si>
    <t>kos</t>
  </si>
  <si>
    <t>Opis postavke</t>
  </si>
  <si>
    <t>VODOVODNI MATERIAL Z MONTAŽO IN TRANSPORTI</t>
  </si>
  <si>
    <t>e.m.</t>
  </si>
  <si>
    <t>Zavarovanje lomnih točk.</t>
  </si>
  <si>
    <t>Postavljanje prečnih profilov na mestih kjer se menja smer ali padec cevovoda.</t>
  </si>
  <si>
    <t>cena /e.m.</t>
  </si>
  <si>
    <t>znesek</t>
  </si>
  <si>
    <t>skupaj</t>
  </si>
  <si>
    <t>količina</t>
  </si>
  <si>
    <t>II</t>
  </si>
  <si>
    <t>I</t>
  </si>
  <si>
    <t>III</t>
  </si>
  <si>
    <t>FAZONI</t>
  </si>
  <si>
    <t>ARMATURE</t>
  </si>
  <si>
    <t>CEVI</t>
  </si>
  <si>
    <t>FAZONI SKUPAJ:</t>
  </si>
  <si>
    <t>ARMATURE SKUPAJ:</t>
  </si>
  <si>
    <t>SKUPAJ CEVI</t>
  </si>
  <si>
    <t>posamezna postavka zajema vsa dela in materijal, kot npr. dobavo, prenose, montažo, tesnilni in vijačni material</t>
  </si>
  <si>
    <t xml:space="preserve">Zakoličba novih cevovodov </t>
  </si>
  <si>
    <t>Nadzemni hidrant 80/700</t>
  </si>
  <si>
    <t>Vodovod skupaj</t>
  </si>
  <si>
    <t>EU DN 80</t>
  </si>
  <si>
    <t>Rezanje asfalta v debelini do 10 cm</t>
  </si>
  <si>
    <t>m1</t>
  </si>
  <si>
    <t>m2</t>
  </si>
  <si>
    <t>Rušenje asfalta v debelini do 10 cm z nakladanjem in odvozom v deponijo za recikliranje</t>
  </si>
  <si>
    <t>4.</t>
  </si>
  <si>
    <t>ocena</t>
  </si>
  <si>
    <t>Predvideno 3 % od vrednosti gradbenih del (obračun po dejanskih stroških)</t>
  </si>
  <si>
    <t>Prenašanje  in spuščanje v jarek cevi dolžine do 6m iz nodularne litine DN 80 mm, z dobavo, montažo in vsem potrebnim materialom; standardni (Tyton) spoj</t>
  </si>
  <si>
    <t>VODOVOD COL - MALO POLJE</t>
  </si>
  <si>
    <t>VH _ Malo Polje</t>
  </si>
  <si>
    <t>Col - VH Malo Polje</t>
  </si>
  <si>
    <t>Poličar - Lokvar</t>
  </si>
  <si>
    <t>Strojni odkop humusa v debelini do 20 cm z odlaganjem na rob izkopa</t>
  </si>
  <si>
    <t>Ročni izkop vodovodnega jarka v terenu v IV ktg, v suhem terenu širine do 2,0 m, globine do 2 m, s pravilnim odsekovanjem stranic in odmetom materiala 1,0 m od roba jarka</t>
  </si>
  <si>
    <t>Zasip jarka z nevezanim materjalom  0-150 mm z nabijanjem v plasteh po 20 cm, vgrajevanje po detajlu.</t>
  </si>
  <si>
    <t>Nalaganje in odvoz izkopanega materijala v deponijo na razdalji do 5 km (obračun v raščenem stanju)</t>
  </si>
  <si>
    <t>Zasip jarka z materialom od izkopa z nabijanjem v plasteh po 30 cm do 95% SPP; zrna premera nad 150 mm se izločajo!</t>
  </si>
  <si>
    <t>Izdelava iztočne glave po detajlu. Postavka zajema ves potreben material, delo in vse ostalo za izvedbo:izkop terena za iztočno glavo 4 m3, podložni beton C12/15=0,33m3, AB C20/25=0,80m3, opaž=6,3 m2, trikotne letve 2*2 cm=6m, armatura Q226=39,5kg, kamniti tlak debeline 15 cm=3,0m2, betonski pokrov 40/40cm.</t>
  </si>
  <si>
    <t>Izdelava AB jaška 120*120 cm, globine 190 cm. Postavka zajema ves potreben material, delo in vse ostalo za izvedbo: podložni beton C12/15=0,33m3, AB C 25/30=3,15m3, S400=222kg, S500=128kg, opaž sten=24,5m2, opaž plošče=1,44m2, LŽ pokrov 60/60 cm C250</t>
  </si>
  <si>
    <t>Izdelava AB jaška 170*140 cm, globine 190 cm. Postavka zajema ves potreben material, delo in vse ostalo za izvedbo: podložni beton C12/15=0,47m3, AB C 25/30=4,26m3, S400=197kg, S500=128kg, opaž sten=33,2m2, opaž plošče=2,4m2, LŽ pokrov 60/60 cm C250</t>
  </si>
  <si>
    <t>Izdelava jaška za zračnik. Postavka zajema ves potreben material, delo in vse ostalo za izvedbo: priprava podlage, podložni beton v obroču C12/15=0,07m3, betonska cev fi 80 cm, L=0,5m, AB konus 80/60 cm L=32 cm, AB obroč iz C 25/30=0,11m3, LŽ pokrov fi 60 cm s tesnili C250, spoji obdelani s GCM 1:2</t>
  </si>
  <si>
    <t>Izdelava geodetskega posnetka položenega cevovoda.</t>
  </si>
  <si>
    <t>izdelava Projekta izvedenih del (PID)</t>
  </si>
  <si>
    <t>Izdelava obrabne in zaporne plasti bitumenskega betona BB8k iz zmesi zrn iz karbonatnih kamnin in cestogradbenega bitumna v debelini 3 cm (TSC 06.411:2003)</t>
  </si>
  <si>
    <t>Izdelava vezane spodnje nosilne plasti  iz asfaltne zmesi bitumineniziranega drobljenca zrnavosti 0/16 mm v debelini 6 cm (TSC 06.330:2003)</t>
  </si>
  <si>
    <t>Prenašanje  in spuščanje v jarek cevi dolžine do 6m iz nodularne litine DN 100 mm, z dobavo, montažo in vsem potrebnim materialom; standardni (Tyton) spoj</t>
  </si>
  <si>
    <t>Prenašanje  in spuščanje v jarek cevi dolžine do 6m iz nodularne litine DN 60 mm, z dobavo, montažo in vsem potrebnim materialom, standardni (Tyton) spoj</t>
  </si>
  <si>
    <t>EU DN 60</t>
  </si>
  <si>
    <t>EU DN 100</t>
  </si>
  <si>
    <t>FF 80/200</t>
  </si>
  <si>
    <t>FF 80/300</t>
  </si>
  <si>
    <t>FF 80/600</t>
  </si>
  <si>
    <t>FF 100/600</t>
  </si>
  <si>
    <t>FFK 80/30°</t>
  </si>
  <si>
    <t>FFK 80/45°</t>
  </si>
  <si>
    <t>FFK 100/22,5°</t>
  </si>
  <si>
    <t>FFK 100/45°</t>
  </si>
  <si>
    <t>FFK 100/11,25°</t>
  </si>
  <si>
    <t>FFR 100/80/200</t>
  </si>
  <si>
    <t>Q DN 50</t>
  </si>
  <si>
    <t>MMK 60/11,25°</t>
  </si>
  <si>
    <t>MMK 60/22,5°</t>
  </si>
  <si>
    <t>MMK 60/45°</t>
  </si>
  <si>
    <t>MMK 80/11,25°</t>
  </si>
  <si>
    <t>MMK 80/22,5°</t>
  </si>
  <si>
    <t>MMK 80/45°</t>
  </si>
  <si>
    <t>MMK 100/11,25°</t>
  </si>
  <si>
    <t>MMK 100/22,5°</t>
  </si>
  <si>
    <t>MMK 100/45°</t>
  </si>
  <si>
    <t>MMQ 80</t>
  </si>
  <si>
    <t>MMK 100/30°</t>
  </si>
  <si>
    <t>MMA 60/50</t>
  </si>
  <si>
    <t>MMA 80/50</t>
  </si>
  <si>
    <t>MMA 100/50</t>
  </si>
  <si>
    <t>MMA 100/80</t>
  </si>
  <si>
    <t>T 80</t>
  </si>
  <si>
    <t>T 100/80</t>
  </si>
  <si>
    <t>TT 100</t>
  </si>
  <si>
    <t>T 100/50</t>
  </si>
  <si>
    <t>X 100/2"</t>
  </si>
  <si>
    <t>N 80</t>
  </si>
  <si>
    <t>Podzemni hidrant 80/500</t>
  </si>
  <si>
    <t>Zobčasta spojka DN 90</t>
  </si>
  <si>
    <t>kpl</t>
  </si>
  <si>
    <t>Žabji pokrov DN 80</t>
  </si>
  <si>
    <t>Enokrogelni odzračevalni ventil DN 50, NP 16</t>
  </si>
  <si>
    <t>teleskopska vgradna garnitura za DN 80</t>
  </si>
  <si>
    <t>LŽ cestna kapa fi 125</t>
  </si>
  <si>
    <t>LŽ cestna kapa za hidrant</t>
  </si>
  <si>
    <t>kolo za zasun DN 80</t>
  </si>
  <si>
    <t>krogelni ventil MxM 2"</t>
  </si>
  <si>
    <t>gasilska spojka C z notranjim navojem</t>
  </si>
  <si>
    <t>X DN 65</t>
  </si>
  <si>
    <t>T 80/65</t>
  </si>
  <si>
    <t>Ovalni klinasti zasun DN 80 (F5)</t>
  </si>
  <si>
    <t>Ploščati klinasti zasun DN 50 s kolesom (F4)</t>
  </si>
  <si>
    <t>Ovalni klinasti zasun DN 65 (F5)</t>
  </si>
  <si>
    <t>Dobava in montaža PE 80 cevi DN 90 z vsemi potrebnimi deli</t>
  </si>
  <si>
    <t>FF 65/600</t>
  </si>
  <si>
    <t>trasa vodovoda</t>
  </si>
  <si>
    <t>SKUPAJ VSA DELA:</t>
  </si>
  <si>
    <t>VODOVOD SKUPAJ:</t>
  </si>
  <si>
    <t>Vodovod Avžlak</t>
  </si>
  <si>
    <t>Preddela</t>
  </si>
  <si>
    <t>Zemeljska dela</t>
  </si>
  <si>
    <t>Betonska dela</t>
  </si>
  <si>
    <t>Montažna dela</t>
  </si>
  <si>
    <t>Zaključna dela</t>
  </si>
  <si>
    <t>SKUPAJ</t>
  </si>
  <si>
    <t>VREDNOST DEL AVŽAK+MALO POLJE</t>
  </si>
  <si>
    <t>m'</t>
  </si>
  <si>
    <t>Dolžina/20</t>
  </si>
  <si>
    <t>pavšal</t>
  </si>
  <si>
    <t>____________________________________________________________________________</t>
  </si>
  <si>
    <t xml:space="preserve">PREDDELA SKUPAJ: </t>
  </si>
  <si>
    <t xml:space="preserve">Št jaška*15 </t>
  </si>
  <si>
    <t>Dolžina*0,7</t>
  </si>
  <si>
    <t>Dolžina*0,34</t>
  </si>
  <si>
    <t>Dolžina*0,36</t>
  </si>
  <si>
    <t>Dolžina*0,36+št.jaškov*0,7</t>
  </si>
  <si>
    <t>Strojna izdelava tamponske podloge debeline 20cm</t>
  </si>
  <si>
    <t>Dolžina asf *2*0,2</t>
  </si>
  <si>
    <t>Utrjevanje tamponske podloge z nabijanjem</t>
  </si>
  <si>
    <t>Dolžina asf *2</t>
  </si>
  <si>
    <t>Nakladanje in odvoz viška materiala od izkopa na deponijo na razdalji do 25km</t>
  </si>
  <si>
    <t>ZEMELJSKA DELA SKUPAJ:</t>
  </si>
  <si>
    <t xml:space="preserve">                      </t>
  </si>
  <si>
    <t xml:space="preserve">Zatesnitev cevnih prebojev skozi armirane stene premera do 20cm s pomočjo tesnilnega </t>
  </si>
  <si>
    <t>ekspanzijskega traka na bazi bentonita in kavčuka ter vodotesnega ometa.</t>
  </si>
  <si>
    <t>___________________________________________________________________________</t>
  </si>
  <si>
    <t>BETONSKA DELA SKUPAJ:</t>
  </si>
  <si>
    <t>4.3.</t>
  </si>
  <si>
    <t>Dobava in montaža fazonskih kosov iz nodularne litine PN16 zunanje in notranje zaščitenih proti koroziji</t>
  </si>
  <si>
    <t>EU DN80</t>
  </si>
  <si>
    <t>EU DN100</t>
  </si>
  <si>
    <t>MMK11,25° DN80</t>
  </si>
  <si>
    <t xml:space="preserve">MK11,25° DN80 </t>
  </si>
  <si>
    <t>MMK22.5° DN80</t>
  </si>
  <si>
    <t>MMK 30° DN80</t>
  </si>
  <si>
    <t>MK45° DN80</t>
  </si>
  <si>
    <t>MMA DN80/DN50</t>
  </si>
  <si>
    <t>MMB DN80</t>
  </si>
  <si>
    <t>FF DN80 L=600 sidran</t>
  </si>
  <si>
    <t>F DN80</t>
  </si>
  <si>
    <t>T DN100/80</t>
  </si>
  <si>
    <t>T DN80/50</t>
  </si>
  <si>
    <t>X DN50/R2''</t>
  </si>
  <si>
    <t>4.10.</t>
  </si>
  <si>
    <t xml:space="preserve">pavšal </t>
  </si>
  <si>
    <t>__________________________________________________________________________</t>
  </si>
  <si>
    <t>MONTAŽNA DELA SKUPAJ:</t>
  </si>
  <si>
    <t>Vnos v kataster komunalnih naprav</t>
  </si>
  <si>
    <t>ur</t>
  </si>
  <si>
    <t>ZAKLJUČNA DELA SKUPAJ:</t>
  </si>
  <si>
    <t xml:space="preserve">                     </t>
  </si>
  <si>
    <t>1.1.</t>
  </si>
  <si>
    <t>1.2.</t>
  </si>
  <si>
    <t>1.3.</t>
  </si>
  <si>
    <t>1.4.</t>
  </si>
  <si>
    <t>1.5.</t>
  </si>
  <si>
    <t>1.6.</t>
  </si>
  <si>
    <t>1.7.</t>
  </si>
  <si>
    <t>1.8.</t>
  </si>
  <si>
    <t>Zakoličenje trase vodovoda z nivelizacijo.</t>
  </si>
  <si>
    <t>Zakoličenje revizijskih jaškov</t>
  </si>
  <si>
    <t>Zakoličenje obstoječih komunalnih naprav (križanja in približevanja).</t>
  </si>
  <si>
    <t xml:space="preserve"> Naprava in postavitev gradbenih profilov</t>
  </si>
  <si>
    <t>Rušenje asfaltnega ustroja z nakladanjem in odvozom v deponijo do 30 km</t>
  </si>
  <si>
    <t xml:space="preserve"> Praznjenje obstoječega cevovoda in obveščanje uporabnikov.</t>
  </si>
  <si>
    <t xml:space="preserve">Zavarovanje prometa med gradnjo (priprava potrebne dokumentacije za zaporo državne ceste, postavitev signalizacije skupaj s semaforji, postavitev zaščitne ograje in premostitvenih objektov za pešce, postavitev premostitvenih objektov za ostali promet). </t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</si>
  <si>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</si>
  <si>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</si>
  <si>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t>2. ZEMELJSKA DELA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</si>
  <si>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</si>
  <si>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</si>
  <si>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</si>
  <si>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</si>
  <si>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</si>
  <si>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</si>
  <si>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</si>
  <si>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</si>
  <si>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</si>
  <si>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</si>
  <si>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</si>
  <si>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Dodatni strojni izkop v terenu V.-IV. ktg. za vodovodne jaške ter ostali izkopi</t>
  </si>
  <si>
    <t xml:space="preserve"> Ročni izkop zemljine III. in IV. ktg. kot pomoč strojnemu</t>
  </si>
  <si>
    <t>Črpanje vode iz jarkov med izkopom in montažo (obračun po dejansko porabljenem času)</t>
  </si>
  <si>
    <t>Planiranje dna rova s točnostjo +/- 3cm.</t>
  </si>
  <si>
    <t>Izdelava posteljice in zasip vodovodnih cevi s peščenim materialom 0/4 ter ročno komprimiranje v plasteh po 15 cm do višine 15 cm nad temenom cevi.</t>
  </si>
  <si>
    <t>1.       PREDDELA</t>
  </si>
  <si>
    <t>3. BETONSKA DELA</t>
  </si>
  <si>
    <t>cena/enoto</t>
  </si>
  <si>
    <t>3.1.</t>
  </si>
  <si>
    <t>3.2.</t>
  </si>
  <si>
    <t>3.3.</t>
  </si>
  <si>
    <t>3.4.</t>
  </si>
  <si>
    <t>3.5.</t>
  </si>
  <si>
    <t>Izdelava revizijskega jaška (RJ-1 in RJ-3) za vgradnjo blatnega izpusta iz AB MB30 komplet z vsemi pomožnimi deli (opaž, armatura, podložni beton, izdelava betonskih podstavkov, zatesnitev delovnih stikov in prebojev cevi s tesnilnim trakom iz bentonita in kavčuka, LŽ pokrov f600, vstopne lestve, plastična pohodna rešetka z okvirjem dim 45x45cm, termoizolacijski pokrov iz prešanega stiropora d=5cm, fi600). Debelina sten 20cm Zunanje dimenzije jaška 1.90x1.55x1.8m</t>
  </si>
  <si>
    <t>Izdelava revizijskega jaška (RJ-2, in RJ-4) za vgradnjo odzračevalnika, izdelanega iz betonske cevi fi500 dolžine cca 60cm komplet z vsemi pomožnimi deli (podložni beton, LŽ pokrov fi500, termoizolacijski pokrov iz prešanega stiropora d=5cm fi500,obdelava dna jaška).</t>
  </si>
  <si>
    <t xml:space="preserve"> Izdelava betonskih sidrnih blokov MB25, dim: 0,8x0,8x0,6m komplet z opažanjem in sidranjem cevovoda.</t>
  </si>
  <si>
    <t>Obbetoniranje cestnih kap zasunov z betonom MB20 z vsemi pomožnimi deli.</t>
  </si>
  <si>
    <t>Dobava in montaža ovalnega zasuna PN16 DN80, komplet s tesnilnim in montažnim materialom</t>
  </si>
  <si>
    <t>Dobava in montaža ročnega kola za ovalne zasune DN80, D=250</t>
  </si>
  <si>
    <t>4. MONTAŽNA DELA</t>
  </si>
  <si>
    <t>Dobava in montaža vodovodnih cevi iz nodularne litine DN80/PN16 s standardnimi spojkami STD, zunanje in notranje zaščitenih proti koroziji (notranja cementna zaščita), komplet s spojnim in tesnilnim materialom.</t>
  </si>
  <si>
    <t>Dobava in montaža pocinkanih srednjetežkih navojnih cevi DN50, komplet s spojnim in tesnilnim materialom.</t>
  </si>
  <si>
    <t xml:space="preserve">Dobava in montaža vgradnje garniture za zasune komplet s cestno kapo DN80, vgradnja višina h=1,2-1,8 m </t>
  </si>
  <si>
    <t>Dobava in montaža krogličnega ventila PN16 DN50, skupaj s tesnilnim in spojnim materialom.</t>
  </si>
  <si>
    <t>Dobava in montaža požarne ''C'' spojke DN50</t>
  </si>
  <si>
    <t>Dobava in montaža navojnega pocinkanega podaljška (nipelj) DN50, skupaj s tesnilnim in spojnim materialom.</t>
  </si>
  <si>
    <t>Dobava in montaža odzračevačnika DN50 (navojnega) skupaj s tesnilnim in montažnim materialom</t>
  </si>
  <si>
    <t>Dobava in montaža pokrova iz nodularne litine fi600 nosilnosti 125kN, komplet z AB nosilnim vencem</t>
  </si>
  <si>
    <t xml:space="preserve"> Tlačni preizkus vodotesnosti cevovoda</t>
  </si>
  <si>
    <t>Izpiranje cevovoda</t>
  </si>
  <si>
    <t xml:space="preserve"> Dobava in polaganje opozorilnega traku</t>
  </si>
  <si>
    <t>Dezinfekcija in sanitarni preizkus cevovoda</t>
  </si>
  <si>
    <t>4.1.</t>
  </si>
  <si>
    <t>4.2.</t>
  </si>
  <si>
    <t>4.4.</t>
  </si>
  <si>
    <t>4.5.</t>
  </si>
  <si>
    <t>4.6.</t>
  </si>
  <si>
    <t>4.7.</t>
  </si>
  <si>
    <t>4.8.</t>
  </si>
  <si>
    <t>4.9.</t>
  </si>
  <si>
    <t>4.11.</t>
  </si>
  <si>
    <t>4.15.</t>
  </si>
  <si>
    <t>4.16.</t>
  </si>
  <si>
    <t>4.17.</t>
  </si>
  <si>
    <t>4.18.</t>
  </si>
  <si>
    <t>4.19.</t>
  </si>
  <si>
    <t>Betonska stabilizacija zasutih jarkov v telesu cestišča iz MB20 v debelini 20cm</t>
  </si>
  <si>
    <t xml:space="preserve"> Projektantski nadzor</t>
  </si>
  <si>
    <t>Projekt izvedenih del navodila za obratovanje in vzdrževanje</t>
  </si>
  <si>
    <t>5.       ZAKLJUČNA DELA</t>
  </si>
  <si>
    <t>5.1.</t>
  </si>
  <si>
    <t>5.2.</t>
  </si>
  <si>
    <t>5.4.</t>
  </si>
  <si>
    <t>5.5.</t>
  </si>
  <si>
    <t>5.6.</t>
  </si>
  <si>
    <t>Zasip jarkov in revizijskih jaškov z materialom od izkopa, ter komprimiranje v plasteh po 20 cm- dovoz z začasne deponije</t>
  </si>
  <si>
    <t>Ajdovščina, julij 2011</t>
  </si>
  <si>
    <t>Dobava in montaža jeklene ali PVC- polno obbetonirana (0,2m3/m) cevi DN200 za zaščito cevovoda pri križanju s kanalizacijo in vodotoki, skupaj s tesnilnim in montažnim materialom.</t>
  </si>
  <si>
    <t>Nadzmeni hidrant DN 80 z ventilom ter cestno kapo</t>
  </si>
  <si>
    <t>Ponovno asfaltiranje lokalne ceste z BB11 6 cm</t>
  </si>
  <si>
    <t xml:space="preserve">popust </t>
  </si>
  <si>
    <t>popust</t>
  </si>
  <si>
    <t>Zasip jarkov z drobljencem iz kamnine   frakcij 0-63mm ter komprimiranje v plasteh po 20 cm</t>
  </si>
  <si>
    <t>Zasip jarka z nevezanim materjalom po TSC 06.100:2003, 0-63 mm z nabijanjem v plasteh po 20 cm, vgrajevanje po detajlu - nasutje pod asfaltnimi površinami.</t>
  </si>
  <si>
    <t>Strojni izkop jarkov za vodovod v terenu IV. do VI. ktg., širine do 1,5m, globine do 1,5m, naklon brežin 75°, z odvozom materiala na začasno gradbiščno deponijo</t>
  </si>
  <si>
    <t xml:space="preserve"> Zarez obstoječega asfalta v debelini do cm</t>
  </si>
  <si>
    <t>m</t>
  </si>
  <si>
    <t xml:space="preserve">Izdelava varnostnega načrta za obe gradbišči  </t>
  </si>
  <si>
    <t>Asfaltiranje cestišča državne ceste do širine voznega pasu  z  BB11s</t>
  </si>
  <si>
    <t>Ponovno asfaltiranje cestnih površin z bitudrobirjem BD22 debeline 8 cm</t>
  </si>
  <si>
    <t>Rezkanje obstoječega cestišča države ceste ter premaz z emulzijo</t>
  </si>
  <si>
    <t>5.3.</t>
  </si>
  <si>
    <t>5.7.</t>
  </si>
  <si>
    <r>
      <t>m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</t>
    </r>
  </si>
  <si>
    <r>
      <t>m</t>
    </r>
    <r>
      <rPr>
        <vertAlign val="superscript"/>
        <sz val="12"/>
        <rFont val="Arial"/>
        <family val="2"/>
      </rPr>
      <t>1</t>
    </r>
  </si>
  <si>
    <r>
      <t>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</si>
  <si>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m</t>
    </r>
    <r>
      <rPr>
        <vertAlign val="superscript"/>
        <sz val="12"/>
        <rFont val="Arial"/>
        <family val="2"/>
      </rPr>
      <t>2</t>
    </r>
  </si>
  <si>
    <r>
      <t>Strojni izkop vodovodnega jarka v terenu III in IV ktg v suhem terenu širine do 2,0 m, globine do 2 m, s pravilnim odsekovanjem stranic in odmetom materiala 1,0 m od roba jarka ( 1,45 - 1,55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):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</si>
  <si>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</si>
  <si>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m</t>
    </r>
    <r>
      <rPr>
        <vertAlign val="superscript"/>
        <sz val="12"/>
        <rFont val="Arial"/>
        <family val="2"/>
      </rPr>
      <t>3</t>
    </r>
  </si>
  <si>
    <r>
      <t>Strojni izkop vodovodnega jarka v terenu V do VI ktg v suhem terenu širine do 2,0 m, globine do 2 m, s pravilnim odsekovanjem stranic in odmetom materiala 1,0 m od roba jarka ( 1,45 - 1,55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):</t>
    </r>
  </si>
  <si>
    <r>
      <t>Planiranje dna jarka v ravnini ali vzdolžnih naklonih pri normalnih pogojih v vseh kategorijah ( 0,48 - 0,50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).</t>
    </r>
  </si>
  <si>
    <r>
      <t>Dobava posteljice iz sipkega materiala velikosti zrna do 8 mm, kompletno s prevozom in premetavanjem v jarek, podbijanjem cevi in planiranjem ( 0,37-0,39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).</t>
    </r>
  </si>
  <si>
    <r>
      <t>Obbetoniranje cestnih kap, zasunov, kolen in hidrantov z C16/20 z vsemi pomožnimi deli (do 0,03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/kos)</t>
    </r>
  </si>
  <si>
    <t>SKUPAJ VSA DELA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</si>
</sst>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#,##0.0"/>
    <numFmt numFmtId="174" formatCode="#,##0.00_ ;\-#,##0.00\ "/>
    <numFmt numFmtId="175" formatCode="0.0%"/>
    <numFmt numFmtId="176" formatCode="dd/mm/yyyy"/>
    <numFmt numFmtId="177" formatCode="&quot;True&quot;;&quot;True&quot;;&quot;False&quot;"/>
    <numFmt numFmtId="178" formatCode="&quot;On&quot;;&quot;On&quot;;&quot;Off&quot;"/>
  </numFmts>
  <fonts count="25">
    <font>
      <sz val="12"/>
      <name val="SLO Times New Roman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0"/>
      <name val="Arial CE"/>
      <family val="0"/>
    </font>
    <font>
      <b/>
      <sz val="12"/>
      <name val="Times New Roman CE"/>
      <family val="1"/>
    </font>
    <font>
      <sz val="10"/>
      <color indexed="10"/>
      <name val="Arial"/>
      <family val="2"/>
    </font>
    <font>
      <u val="single"/>
      <sz val="12"/>
      <color indexed="12"/>
      <name val="SLO Times New Roman"/>
      <family val="0"/>
    </font>
    <font>
      <u val="single"/>
      <sz val="12"/>
      <color indexed="36"/>
      <name val="SLO Times New Roman"/>
      <family val="0"/>
    </font>
    <font>
      <sz val="10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SLO Times New Roman"/>
      <family val="0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12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4" fontId="13" fillId="0" borderId="1" xfId="0" applyNumberFormat="1" applyFont="1" applyBorder="1" applyAlignment="1">
      <alignment/>
    </xf>
    <xf numFmtId="4" fontId="13" fillId="0" borderId="0" xfId="0" applyNumberFormat="1" applyFont="1" applyAlignment="1">
      <alignment horizontal="center" vertical="top"/>
    </xf>
    <xf numFmtId="0" fontId="13" fillId="0" borderId="3" xfId="0" applyFont="1" applyBorder="1" applyAlignment="1">
      <alignment/>
    </xf>
    <xf numFmtId="4" fontId="13" fillId="0" borderId="3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2" xfId="0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2" xfId="0" applyFont="1" applyBorder="1" applyAlignment="1">
      <alignment wrapText="1"/>
    </xf>
    <xf numFmtId="0" fontId="15" fillId="0" borderId="5" xfId="0" applyFont="1" applyBorder="1" applyAlignment="1">
      <alignment/>
    </xf>
    <xf numFmtId="4" fontId="15" fillId="0" borderId="6" xfId="0" applyNumberFormat="1" applyFont="1" applyBorder="1" applyAlignment="1">
      <alignment/>
    </xf>
    <xf numFmtId="4" fontId="15" fillId="0" borderId="7" xfId="0" applyNumberFormat="1" applyFont="1" applyBorder="1" applyAlignment="1">
      <alignment/>
    </xf>
    <xf numFmtId="4" fontId="15" fillId="0" borderId="8" xfId="0" applyNumberFormat="1" applyFont="1" applyBorder="1" applyAlignment="1">
      <alignment/>
    </xf>
    <xf numFmtId="4" fontId="15" fillId="0" borderId="9" xfId="0" applyNumberFormat="1" applyFont="1" applyBorder="1" applyAlignment="1">
      <alignment/>
    </xf>
    <xf numFmtId="0" fontId="15" fillId="0" borderId="10" xfId="0" applyFont="1" applyBorder="1" applyAlignment="1">
      <alignment/>
    </xf>
    <xf numFmtId="4" fontId="15" fillId="0" borderId="11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0" fontId="15" fillId="0" borderId="15" xfId="0" applyFont="1" applyBorder="1" applyAlignment="1">
      <alignment/>
    </xf>
    <xf numFmtId="4" fontId="15" fillId="0" borderId="16" xfId="0" applyNumberFormat="1" applyFont="1" applyBorder="1" applyAlignment="1">
      <alignment/>
    </xf>
    <xf numFmtId="4" fontId="15" fillId="0" borderId="3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4" fontId="15" fillId="0" borderId="20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22" xfId="0" applyNumberFormat="1" applyFont="1" applyBorder="1" applyAlignment="1">
      <alignment/>
    </xf>
    <xf numFmtId="4" fontId="15" fillId="0" borderId="23" xfId="0" applyNumberFormat="1" applyFont="1" applyBorder="1" applyAlignment="1">
      <alignment/>
    </xf>
    <xf numFmtId="0" fontId="15" fillId="0" borderId="24" xfId="0" applyFont="1" applyBorder="1" applyAlignment="1">
      <alignment/>
    </xf>
    <xf numFmtId="4" fontId="15" fillId="0" borderId="25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4" fontId="15" fillId="0" borderId="27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0" fontId="15" fillId="0" borderId="29" xfId="0" applyFont="1" applyBorder="1" applyAlignment="1">
      <alignment/>
    </xf>
    <xf numFmtId="4" fontId="15" fillId="0" borderId="30" xfId="0" applyNumberFormat="1" applyFont="1" applyBorder="1" applyAlignment="1">
      <alignment/>
    </xf>
    <xf numFmtId="4" fontId="15" fillId="0" borderId="31" xfId="0" applyNumberFormat="1" applyFont="1" applyBorder="1" applyAlignment="1">
      <alignment/>
    </xf>
    <xf numFmtId="4" fontId="15" fillId="0" borderId="32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0" fontId="15" fillId="0" borderId="2" xfId="0" applyFont="1" applyBorder="1" applyAlignment="1">
      <alignment/>
    </xf>
    <xf numFmtId="4" fontId="15" fillId="0" borderId="34" xfId="0" applyNumberFormat="1" applyFont="1" applyBorder="1" applyAlignment="1">
      <alignment/>
    </xf>
    <xf numFmtId="4" fontId="15" fillId="0" borderId="35" xfId="0" applyNumberFormat="1" applyFont="1" applyBorder="1" applyAlignment="1">
      <alignment/>
    </xf>
    <xf numFmtId="4" fontId="15" fillId="0" borderId="36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4" fontId="15" fillId="0" borderId="37" xfId="0" applyNumberFormat="1" applyFont="1" applyBorder="1" applyAlignment="1">
      <alignment/>
    </xf>
    <xf numFmtId="4" fontId="15" fillId="0" borderId="38" xfId="0" applyNumberFormat="1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4" fontId="15" fillId="0" borderId="24" xfId="0" applyNumberFormat="1" applyFont="1" applyBorder="1" applyAlignment="1">
      <alignment/>
    </xf>
    <xf numFmtId="4" fontId="15" fillId="0" borderId="39" xfId="0" applyNumberFormat="1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1" xfId="0" applyNumberFormat="1" applyFont="1" applyBorder="1" applyAlignment="1">
      <alignment/>
    </xf>
    <xf numFmtId="4" fontId="15" fillId="0" borderId="42" xfId="0" applyNumberFormat="1" applyFont="1" applyBorder="1" applyAlignment="1">
      <alignment/>
    </xf>
    <xf numFmtId="4" fontId="15" fillId="0" borderId="43" xfId="0" applyNumberFormat="1" applyFont="1" applyBorder="1" applyAlignment="1">
      <alignment/>
    </xf>
    <xf numFmtId="4" fontId="15" fillId="0" borderId="44" xfId="0" applyNumberFormat="1" applyFont="1" applyBorder="1" applyAlignment="1">
      <alignment/>
    </xf>
    <xf numFmtId="4" fontId="15" fillId="0" borderId="3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43" xfId="0" applyFont="1" applyBorder="1" applyAlignment="1">
      <alignment/>
    </xf>
    <xf numFmtId="4" fontId="15" fillId="0" borderId="45" xfId="0" applyNumberFormat="1" applyFont="1" applyBorder="1" applyAlignment="1">
      <alignment/>
    </xf>
    <xf numFmtId="0" fontId="12" fillId="0" borderId="24" xfId="0" applyFont="1" applyBorder="1" applyAlignment="1">
      <alignment/>
    </xf>
    <xf numFmtId="4" fontId="12" fillId="0" borderId="24" xfId="0" applyNumberFormat="1" applyFont="1" applyBorder="1" applyAlignment="1">
      <alignment/>
    </xf>
    <xf numFmtId="4" fontId="12" fillId="0" borderId="39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12" fillId="0" borderId="2" xfId="0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3" xfId="0" applyFont="1" applyBorder="1" applyAlignment="1">
      <alignment/>
    </xf>
    <xf numFmtId="0" fontId="18" fillId="2" borderId="3" xfId="0" applyFont="1" applyFill="1" applyBorder="1" applyAlignment="1">
      <alignment horizontal="right" vertical="top" wrapText="1"/>
    </xf>
    <xf numFmtId="0" fontId="18" fillId="2" borderId="3" xfId="0" applyFont="1" applyFill="1" applyBorder="1" applyAlignment="1">
      <alignment vertical="top" wrapText="1"/>
    </xf>
    <xf numFmtId="0" fontId="18" fillId="0" borderId="3" xfId="0" applyFont="1" applyBorder="1" applyAlignment="1">
      <alignment horizontal="left"/>
    </xf>
    <xf numFmtId="0" fontId="18" fillId="2" borderId="3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left"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8" fillId="2" borderId="0" xfId="0" applyFont="1" applyFill="1" applyAlignment="1">
      <alignment wrapText="1"/>
    </xf>
    <xf numFmtId="0" fontId="13" fillId="0" borderId="0" xfId="0" applyFont="1" applyAlignment="1">
      <alignment horizontal="right" vertical="top"/>
    </xf>
    <xf numFmtId="0" fontId="13" fillId="0" borderId="46" xfId="0" applyFont="1" applyBorder="1" applyAlignment="1">
      <alignment/>
    </xf>
    <xf numFmtId="0" fontId="18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 vertical="top"/>
    </xf>
    <xf numFmtId="4" fontId="18" fillId="2" borderId="3" xfId="0" applyNumberFormat="1" applyFont="1" applyFill="1" applyBorder="1" applyAlignment="1">
      <alignment vertical="top" wrapText="1"/>
    </xf>
    <xf numFmtId="4" fontId="13" fillId="0" borderId="12" xfId="0" applyNumberFormat="1" applyFont="1" applyBorder="1" applyAlignment="1">
      <alignment/>
    </xf>
    <xf numFmtId="0" fontId="13" fillId="0" borderId="3" xfId="0" applyFont="1" applyBorder="1" applyAlignment="1">
      <alignment horizontal="left" wrapText="1"/>
    </xf>
    <xf numFmtId="0" fontId="13" fillId="2" borderId="3" xfId="0" applyFont="1" applyFill="1" applyBorder="1" applyAlignment="1">
      <alignment vertical="top" wrapText="1"/>
    </xf>
    <xf numFmtId="4" fontId="13" fillId="2" borderId="3" xfId="0" applyNumberFormat="1" applyFont="1" applyFill="1" applyBorder="1" applyAlignment="1">
      <alignment vertical="top" wrapText="1"/>
    </xf>
    <xf numFmtId="0" fontId="18" fillId="0" borderId="3" xfId="0" applyFont="1" applyBorder="1" applyAlignment="1">
      <alignment wrapText="1"/>
    </xf>
    <xf numFmtId="0" fontId="13" fillId="2" borderId="3" xfId="0" applyFont="1" applyFill="1" applyBorder="1" applyAlignment="1">
      <alignment wrapText="1"/>
    </xf>
    <xf numFmtId="4" fontId="13" fillId="2" borderId="3" xfId="0" applyNumberFormat="1" applyFont="1" applyFill="1" applyBorder="1" applyAlignment="1">
      <alignment wrapText="1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/>
    </xf>
    <xf numFmtId="0" fontId="18" fillId="2" borderId="3" xfId="0" applyFont="1" applyFill="1" applyBorder="1" applyAlignment="1">
      <alignment wrapText="1"/>
    </xf>
    <xf numFmtId="4" fontId="18" fillId="2" borderId="3" xfId="0" applyNumberFormat="1" applyFont="1" applyFill="1" applyBorder="1" applyAlignment="1">
      <alignment wrapText="1"/>
    </xf>
    <xf numFmtId="0" fontId="18" fillId="0" borderId="3" xfId="0" applyFont="1" applyBorder="1" applyAlignment="1">
      <alignment/>
    </xf>
    <xf numFmtId="0" fontId="18" fillId="2" borderId="3" xfId="0" applyFont="1" applyFill="1" applyBorder="1" applyAlignment="1">
      <alignment horizontal="right" wrapText="1"/>
    </xf>
    <xf numFmtId="4" fontId="13" fillId="0" borderId="47" xfId="0" applyNumberFormat="1" applyFont="1" applyBorder="1" applyAlignment="1">
      <alignment/>
    </xf>
    <xf numFmtId="4" fontId="18" fillId="2" borderId="3" xfId="0" applyNumberFormat="1" applyFont="1" applyFill="1" applyBorder="1" applyAlignment="1">
      <alignment horizontal="right" vertical="top" wrapText="1"/>
    </xf>
    <xf numFmtId="4" fontId="13" fillId="2" borderId="3" xfId="0" applyNumberFormat="1" applyFont="1" applyFill="1" applyBorder="1" applyAlignment="1">
      <alignment horizontal="right" vertical="top" wrapText="1"/>
    </xf>
    <xf numFmtId="4" fontId="13" fillId="0" borderId="48" xfId="0" applyNumberFormat="1" applyFont="1" applyBorder="1" applyAlignment="1">
      <alignment/>
    </xf>
    <xf numFmtId="4" fontId="18" fillId="2" borderId="47" xfId="0" applyNumberFormat="1" applyFont="1" applyFill="1" applyBorder="1" applyAlignment="1">
      <alignment horizontal="right" vertical="top" wrapText="1"/>
    </xf>
    <xf numFmtId="4" fontId="13" fillId="0" borderId="37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3" fillId="0" borderId="49" xfId="0" applyNumberFormat="1" applyFont="1" applyBorder="1" applyAlignment="1">
      <alignment/>
    </xf>
    <xf numFmtId="0" fontId="18" fillId="2" borderId="0" xfId="0" applyFont="1" applyFill="1" applyBorder="1" applyAlignment="1">
      <alignment wrapText="1"/>
    </xf>
    <xf numFmtId="0" fontId="18" fillId="0" borderId="2" xfId="0" applyFont="1" applyBorder="1" applyAlignment="1">
      <alignment/>
    </xf>
    <xf numFmtId="0" fontId="13" fillId="0" borderId="37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21" xfId="0" applyFont="1" applyBorder="1" applyAlignment="1">
      <alignment/>
    </xf>
    <xf numFmtId="0" fontId="13" fillId="0" borderId="21" xfId="0" applyFont="1" applyBorder="1" applyAlignment="1">
      <alignment/>
    </xf>
    <xf numFmtId="4" fontId="13" fillId="0" borderId="21" xfId="0" applyNumberFormat="1" applyFont="1" applyBorder="1" applyAlignment="1">
      <alignment/>
    </xf>
    <xf numFmtId="0" fontId="20" fillId="0" borderId="21" xfId="0" applyFont="1" applyBorder="1" applyAlignment="1">
      <alignment/>
    </xf>
    <xf numFmtId="4" fontId="13" fillId="0" borderId="50" xfId="0" applyNumberFormat="1" applyFont="1" applyBorder="1" applyAlignment="1">
      <alignment/>
    </xf>
    <xf numFmtId="4" fontId="18" fillId="0" borderId="37" xfId="0" applyNumberFormat="1" applyFont="1" applyBorder="1" applyAlignment="1">
      <alignment/>
    </xf>
    <xf numFmtId="0" fontId="21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 vertical="top"/>
    </xf>
    <xf numFmtId="4" fontId="22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 quotePrefix="1">
      <alignment wrapText="1"/>
    </xf>
    <xf numFmtId="0" fontId="21" fillId="0" borderId="0" xfId="0" applyFont="1" applyAlignment="1">
      <alignment wrapText="1"/>
    </xf>
    <xf numFmtId="0" fontId="21" fillId="0" borderId="51" xfId="0" applyFont="1" applyBorder="1" applyAlignment="1">
      <alignment wrapText="1"/>
    </xf>
    <xf numFmtId="0" fontId="21" fillId="0" borderId="51" xfId="0" applyFont="1" applyBorder="1" applyAlignment="1">
      <alignment horizontal="center"/>
    </xf>
    <xf numFmtId="4" fontId="21" fillId="0" borderId="51" xfId="0" applyNumberFormat="1" applyFont="1" applyBorder="1" applyAlignment="1">
      <alignment/>
    </xf>
    <xf numFmtId="4" fontId="21" fillId="0" borderId="51" xfId="0" applyNumberFormat="1" applyFont="1" applyBorder="1" applyAlignment="1">
      <alignment horizontal="center"/>
    </xf>
    <xf numFmtId="1" fontId="22" fillId="0" borderId="0" xfId="16" applyNumberFormat="1" applyFont="1" applyAlignment="1">
      <alignment horizontal="center" vertical="top"/>
      <protection/>
    </xf>
    <xf numFmtId="0" fontId="22" fillId="0" borderId="0" xfId="16" applyFont="1" applyAlignment="1">
      <alignment horizontal="centerContinuous" vertical="top"/>
      <protection/>
    </xf>
    <xf numFmtId="172" fontId="22" fillId="0" borderId="0" xfId="16" applyNumberFormat="1" applyFont="1" applyAlignment="1">
      <alignment horizontal="center"/>
      <protection/>
    </xf>
    <xf numFmtId="0" fontId="21" fillId="0" borderId="0" xfId="16" applyFont="1" applyAlignment="1">
      <alignment horizontal="justify" vertical="top" wrapText="1"/>
      <protection/>
    </xf>
    <xf numFmtId="4" fontId="21" fillId="0" borderId="0" xfId="16" applyNumberFormat="1" applyFont="1" applyAlignment="1">
      <alignment horizontal="center"/>
      <protection/>
    </xf>
    <xf numFmtId="4" fontId="21" fillId="0" borderId="0" xfId="0" applyNumberFormat="1" applyFont="1" applyBorder="1" applyAlignment="1">
      <alignment/>
    </xf>
    <xf numFmtId="1" fontId="21" fillId="0" borderId="0" xfId="16" applyNumberFormat="1" applyFont="1" applyAlignment="1">
      <alignment horizontal="center" vertical="top"/>
      <protection/>
    </xf>
    <xf numFmtId="0" fontId="21" fillId="0" borderId="0" xfId="16" applyFont="1" applyBorder="1" applyAlignment="1">
      <alignment horizontal="justify" vertical="top"/>
      <protection/>
    </xf>
    <xf numFmtId="1" fontId="22" fillId="0" borderId="0" xfId="16" applyNumberFormat="1" applyFont="1" applyBorder="1" applyAlignment="1">
      <alignment horizontal="center" vertical="top"/>
      <protection/>
    </xf>
    <xf numFmtId="0" fontId="22" fillId="0" borderId="0" xfId="16" applyFont="1" applyBorder="1" applyAlignment="1">
      <alignment horizontal="justify" vertical="top"/>
      <protection/>
    </xf>
    <xf numFmtId="172" fontId="22" fillId="0" borderId="0" xfId="16" applyNumberFormat="1" applyFont="1" applyBorder="1" applyAlignment="1">
      <alignment horizontal="center"/>
      <protection/>
    </xf>
    <xf numFmtId="4" fontId="22" fillId="0" borderId="0" xfId="0" applyNumberFormat="1" applyFont="1" applyBorder="1" applyAlignment="1">
      <alignment/>
    </xf>
    <xf numFmtId="0" fontId="21" fillId="0" borderId="0" xfId="16" applyFont="1" applyAlignment="1">
      <alignment horizontal="justify" vertical="top"/>
      <protection/>
    </xf>
    <xf numFmtId="0" fontId="22" fillId="0" borderId="0" xfId="16" applyFont="1" applyAlignment="1">
      <alignment horizontal="center"/>
      <protection/>
    </xf>
    <xf numFmtId="0" fontId="22" fillId="0" borderId="0" xfId="16" applyFont="1" applyAlignment="1">
      <alignment horizontal="justify" vertical="top"/>
      <protection/>
    </xf>
    <xf numFmtId="172" fontId="21" fillId="0" borderId="0" xfId="16" applyNumberFormat="1" applyFont="1" applyAlignment="1">
      <alignment horizontal="center"/>
      <protection/>
    </xf>
    <xf numFmtId="3" fontId="21" fillId="0" borderId="0" xfId="16" applyNumberFormat="1" applyFont="1" applyAlignment="1">
      <alignment horizontal="center"/>
      <protection/>
    </xf>
    <xf numFmtId="4" fontId="21" fillId="0" borderId="0" xfId="16" applyNumberFormat="1" applyFont="1" applyAlignment="1">
      <alignment horizontal="center" vertical="top"/>
      <protection/>
    </xf>
    <xf numFmtId="4" fontId="21" fillId="0" borderId="0" xfId="16" applyNumberFormat="1" applyFont="1" applyAlignment="1">
      <alignment horizontal="right"/>
      <protection/>
    </xf>
    <xf numFmtId="3" fontId="21" fillId="0" borderId="0" xfId="0" applyNumberFormat="1" applyFont="1" applyBorder="1" applyAlignment="1">
      <alignment horizontal="center"/>
    </xf>
    <xf numFmtId="0" fontId="21" fillId="0" borderId="0" xfId="16" applyFont="1">
      <alignment/>
      <protection/>
    </xf>
    <xf numFmtId="0" fontId="22" fillId="0" borderId="0" xfId="16" applyFont="1">
      <alignment/>
      <protection/>
    </xf>
    <xf numFmtId="3" fontId="21" fillId="0" borderId="0" xfId="16" applyNumberFormat="1" applyFont="1" applyAlignment="1">
      <alignment horizontal="center" vertical="center"/>
      <protection/>
    </xf>
    <xf numFmtId="4" fontId="21" fillId="0" borderId="0" xfId="16" applyNumberFormat="1" applyFont="1" applyAlignment="1">
      <alignment horizontal="center" vertical="center"/>
      <protection/>
    </xf>
    <xf numFmtId="4" fontId="21" fillId="0" borderId="0" xfId="0" applyNumberFormat="1" applyFont="1" applyBorder="1" applyAlignment="1">
      <alignment horizontal="center" vertical="center"/>
    </xf>
    <xf numFmtId="0" fontId="21" fillId="0" borderId="0" xfId="16" applyFont="1" applyAlignment="1">
      <alignment horizontal="center"/>
      <protection/>
    </xf>
    <xf numFmtId="4" fontId="13" fillId="0" borderId="0" xfId="0" applyNumberFormat="1" applyFont="1" applyAlignment="1">
      <alignment horizontal="center" vertical="top"/>
    </xf>
    <xf numFmtId="4" fontId="13" fillId="0" borderId="0" xfId="0" applyNumberFormat="1" applyFont="1" applyAlignment="1">
      <alignment horizontal="center" vertical="top" wrapText="1"/>
    </xf>
    <xf numFmtId="0" fontId="22" fillId="0" borderId="0" xfId="0" applyFont="1" applyBorder="1" applyAlignment="1">
      <alignment horizontal="center"/>
    </xf>
  </cellXfs>
  <cellStyles count="9">
    <cellStyle name="Normal" xfId="0"/>
    <cellStyle name="Hyperlink" xfId="15"/>
    <cellStyle name="Navadno_1-4A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20" zoomScaleNormal="120" zoomScaleSheetLayoutView="100" workbookViewId="0" topLeftCell="A1">
      <selection activeCell="H5" sqref="H5"/>
    </sheetView>
  </sheetViews>
  <sheetFormatPr defaultColWidth="8.796875" defaultRowHeight="15"/>
  <cols>
    <col min="1" max="1" width="4.69921875" style="5" customWidth="1"/>
    <col min="2" max="2" width="29" style="6" customWidth="1"/>
    <col min="3" max="3" width="16.3984375" style="7" customWidth="1"/>
    <col min="4" max="4" width="11.796875" style="7" customWidth="1"/>
    <col min="5" max="5" width="12.19921875" style="7" customWidth="1"/>
    <col min="6" max="6" width="12" style="7" customWidth="1"/>
    <col min="7" max="7" width="8.796875" style="7" customWidth="1"/>
    <col min="8" max="8" width="10.69921875" style="7" customWidth="1"/>
    <col min="9" max="9" width="12.69921875" style="7" customWidth="1"/>
    <col min="10" max="10" width="10.19921875" style="6" customWidth="1"/>
    <col min="11" max="11" width="19.8984375" style="6" customWidth="1"/>
    <col min="12" max="12" width="8.796875" style="6" customWidth="1"/>
    <col min="13" max="13" width="9.09765625" style="6" customWidth="1"/>
    <col min="14" max="14" width="8" style="6" customWidth="1"/>
    <col min="15" max="15" width="9.69921875" style="6" customWidth="1"/>
    <col min="16" max="16" width="8.3984375" style="6" customWidth="1"/>
    <col min="17" max="16384" width="8.796875" style="6" customWidth="1"/>
  </cols>
  <sheetData>
    <row r="1" spans="2:4" ht="15.75">
      <c r="B1" s="19" t="s">
        <v>115</v>
      </c>
      <c r="C1" s="20"/>
      <c r="D1" s="20"/>
    </row>
    <row r="2" spans="2:4" ht="15.75">
      <c r="B2" s="21"/>
      <c r="C2" s="20"/>
      <c r="D2" s="20"/>
    </row>
    <row r="3" spans="2:4" ht="15.75">
      <c r="B3" s="21" t="s">
        <v>116</v>
      </c>
      <c r="C3" s="20">
        <f>Avžlak!G24</f>
        <v>0</v>
      </c>
      <c r="D3" s="20"/>
    </row>
    <row r="4" spans="2:4" ht="15.75">
      <c r="B4" s="21" t="s">
        <v>117</v>
      </c>
      <c r="C4" s="20">
        <f>Avžlak!G52</f>
        <v>0</v>
      </c>
      <c r="D4" s="20"/>
    </row>
    <row r="5" spans="2:4" ht="15.75">
      <c r="B5" s="21" t="s">
        <v>118</v>
      </c>
      <c r="C5" s="20">
        <f>Avžlak!G71</f>
        <v>0</v>
      </c>
      <c r="D5" s="20"/>
    </row>
    <row r="6" spans="2:4" ht="15.75">
      <c r="B6" s="21" t="s">
        <v>119</v>
      </c>
      <c r="C6" s="20">
        <f>Avžlak!G127</f>
        <v>0</v>
      </c>
      <c r="D6" s="20"/>
    </row>
    <row r="7" spans="2:4" ht="16.5" thickBot="1">
      <c r="B7" s="21" t="s">
        <v>120</v>
      </c>
      <c r="C7" s="20">
        <f>Avžlak!G150</f>
        <v>0</v>
      </c>
      <c r="D7" s="20"/>
    </row>
    <row r="8" spans="2:4" ht="16.5" thickBot="1">
      <c r="B8" s="22" t="s">
        <v>121</v>
      </c>
      <c r="C8" s="23">
        <f>SUM(C3:C7)</f>
        <v>0</v>
      </c>
      <c r="D8" s="30"/>
    </row>
    <row r="9" spans="2:4" ht="16.5" thickBot="1">
      <c r="B9" s="21" t="s">
        <v>257</v>
      </c>
      <c r="C9" s="20">
        <f>+C8*0.15</f>
        <v>0</v>
      </c>
      <c r="D9" s="20"/>
    </row>
    <row r="10" spans="2:4" ht="16.5" thickBot="1">
      <c r="B10" s="22" t="s">
        <v>281</v>
      </c>
      <c r="C10" s="23">
        <f>+C8-C9</f>
        <v>0</v>
      </c>
      <c r="D10" s="20"/>
    </row>
    <row r="11" spans="2:4" ht="15.75">
      <c r="B11" s="21"/>
      <c r="C11" s="20"/>
      <c r="D11" s="20"/>
    </row>
    <row r="12" spans="2:4" ht="22.5" customHeight="1">
      <c r="B12" s="21"/>
      <c r="C12" s="20"/>
      <c r="D12" s="20"/>
    </row>
    <row r="13" spans="2:4" ht="24" customHeight="1">
      <c r="B13" s="189" t="s">
        <v>41</v>
      </c>
      <c r="C13" s="189"/>
      <c r="D13" s="20"/>
    </row>
    <row r="14" spans="2:9" s="8" customFormat="1" ht="18.75">
      <c r="B14" s="188"/>
      <c r="C14" s="188"/>
      <c r="D14" s="24"/>
      <c r="E14" s="14"/>
      <c r="F14" s="9"/>
      <c r="G14" s="9"/>
      <c r="I14" s="9"/>
    </row>
    <row r="15" spans="2:4" ht="15.75">
      <c r="B15" s="24" t="s">
        <v>0</v>
      </c>
      <c r="C15" s="20"/>
      <c r="D15" s="20"/>
    </row>
    <row r="16" spans="2:9" s="8" customFormat="1" ht="18.75">
      <c r="B16" s="21" t="s">
        <v>112</v>
      </c>
      <c r="C16" s="24"/>
      <c r="D16" s="24"/>
      <c r="E16" s="14"/>
      <c r="F16" s="9"/>
      <c r="G16" s="9"/>
      <c r="H16" s="9"/>
      <c r="I16" s="9"/>
    </row>
    <row r="17" spans="1:4" ht="18.75">
      <c r="A17" s="15" t="s">
        <v>4</v>
      </c>
      <c r="B17" s="25" t="s">
        <v>2</v>
      </c>
      <c r="C17" s="124">
        <f>'Malo Polje'!G107</f>
        <v>0</v>
      </c>
      <c r="D17" s="30"/>
    </row>
    <row r="18" spans="1:4" ht="18.75">
      <c r="A18" s="15" t="s">
        <v>5</v>
      </c>
      <c r="B18" s="25" t="s">
        <v>24</v>
      </c>
      <c r="C18" s="124">
        <f>'Malo Polje'!G120</f>
        <v>0</v>
      </c>
      <c r="D18" s="30"/>
    </row>
    <row r="19" spans="1:5" ht="18.75">
      <c r="A19" s="15" t="s">
        <v>6</v>
      </c>
      <c r="B19" s="25" t="s">
        <v>22</v>
      </c>
      <c r="C19" s="124">
        <f>'Malo Polje'!G207</f>
        <v>0</v>
      </c>
      <c r="D19" s="30"/>
      <c r="E19" s="10"/>
    </row>
    <row r="20" spans="1:9" s="11" customFormat="1" ht="19.5" thickBot="1">
      <c r="A20" s="15" t="s">
        <v>37</v>
      </c>
      <c r="B20" s="27" t="s">
        <v>23</v>
      </c>
      <c r="C20" s="131">
        <f>'Malo Polje'!G230</f>
        <v>0</v>
      </c>
      <c r="D20" s="30"/>
      <c r="E20" s="12"/>
      <c r="F20" s="12"/>
      <c r="G20" s="12"/>
      <c r="H20" s="12"/>
      <c r="I20" s="12"/>
    </row>
    <row r="21" spans="1:4" ht="20.25" thickBot="1" thickTop="1">
      <c r="A21" s="15"/>
      <c r="B21" s="21" t="s">
        <v>114</v>
      </c>
      <c r="C21" s="20">
        <f>SUM(C17:C20)</f>
        <v>0</v>
      </c>
      <c r="D21" s="20"/>
    </row>
    <row r="22" spans="2:5" ht="16.5" thickBot="1">
      <c r="B22" s="28" t="s">
        <v>113</v>
      </c>
      <c r="C22" s="23"/>
      <c r="D22" s="30"/>
      <c r="E22" s="13"/>
    </row>
    <row r="23" spans="2:4" ht="16.5" thickBot="1">
      <c r="B23" s="29" t="s">
        <v>258</v>
      </c>
      <c r="C23" s="30">
        <f>+C21*0.15</f>
        <v>0</v>
      </c>
      <c r="D23" s="30"/>
    </row>
    <row r="24" spans="2:4" ht="30" thickBot="1">
      <c r="B24" s="31" t="s">
        <v>122</v>
      </c>
      <c r="C24" s="23">
        <f>+C10+C21</f>
        <v>0</v>
      </c>
      <c r="D24" s="130"/>
    </row>
    <row r="25" ht="15.75">
      <c r="J25" s="7"/>
    </row>
    <row r="26" ht="15.75">
      <c r="J26" s="7"/>
    </row>
    <row r="27" spans="2:10" ht="15.75">
      <c r="B27" s="142" t="s">
        <v>253</v>
      </c>
      <c r="J27" s="7"/>
    </row>
    <row r="29" ht="15.75">
      <c r="I29" s="6"/>
    </row>
    <row r="31" spans="3:4" ht="15.75">
      <c r="C31" s="6"/>
      <c r="D31" s="6"/>
    </row>
    <row r="33" spans="3:4" ht="15.75">
      <c r="C33" s="6"/>
      <c r="D33" s="6"/>
    </row>
    <row r="34" spans="3:4" ht="15.75">
      <c r="C34" s="6"/>
      <c r="D34" s="6"/>
    </row>
    <row r="35" spans="3:4" ht="15.75">
      <c r="C35" s="6"/>
      <c r="D35" s="6"/>
    </row>
    <row r="36" spans="3:4" ht="15.75">
      <c r="C36" s="6"/>
      <c r="D36" s="6"/>
    </row>
    <row r="37" spans="3:4" ht="15.75">
      <c r="C37" s="6"/>
      <c r="D37" s="6"/>
    </row>
    <row r="38" spans="3:4" ht="15.75">
      <c r="C38" s="6"/>
      <c r="D38" s="6"/>
    </row>
    <row r="42" ht="15.75">
      <c r="O42" s="7"/>
    </row>
    <row r="43" ht="16.5" thickBot="1"/>
    <row r="44" spans="11:17" ht="16.5" thickBot="1">
      <c r="K44" s="85"/>
      <c r="L44" s="86"/>
      <c r="M44" s="87"/>
      <c r="N44" s="87"/>
      <c r="O44" s="88"/>
      <c r="P44" s="88"/>
      <c r="Q44" s="7"/>
    </row>
    <row r="45" spans="11:17" ht="16.5" thickBot="1">
      <c r="K45" s="89"/>
      <c r="L45" s="90"/>
      <c r="M45" s="91"/>
      <c r="N45" s="91"/>
      <c r="O45" s="92"/>
      <c r="P45" s="18"/>
      <c r="Q45" s="7"/>
    </row>
    <row r="46" spans="11:17" ht="16.5" hidden="1" thickBot="1">
      <c r="K46" s="32"/>
      <c r="L46" s="33"/>
      <c r="M46" s="34"/>
      <c r="N46" s="34"/>
      <c r="O46" s="35"/>
      <c r="P46" s="36"/>
      <c r="Q46" s="7"/>
    </row>
    <row r="47" spans="11:17" ht="15.75" hidden="1">
      <c r="K47" s="37"/>
      <c r="L47" s="38"/>
      <c r="M47" s="39"/>
      <c r="N47" s="39"/>
      <c r="O47" s="40"/>
      <c r="P47" s="41"/>
      <c r="Q47" s="7"/>
    </row>
    <row r="48" spans="11:17" ht="15.75">
      <c r="K48" s="42"/>
      <c r="L48" s="43"/>
      <c r="M48" s="44"/>
      <c r="N48" s="44"/>
      <c r="O48" s="45"/>
      <c r="P48" s="46"/>
      <c r="Q48" s="7"/>
    </row>
    <row r="49" spans="11:17" ht="15.75">
      <c r="K49" s="42"/>
      <c r="L49" s="43"/>
      <c r="M49" s="44"/>
      <c r="N49" s="44"/>
      <c r="O49" s="45"/>
      <c r="P49" s="46"/>
      <c r="Q49" s="7"/>
    </row>
    <row r="50" spans="11:17" ht="16.5" thickBot="1">
      <c r="K50" s="47"/>
      <c r="L50" s="48"/>
      <c r="M50" s="49"/>
      <c r="N50" s="49"/>
      <c r="O50" s="50"/>
      <c r="P50" s="51"/>
      <c r="Q50" s="7"/>
    </row>
    <row r="51" spans="11:17" ht="15.75">
      <c r="K51" s="52"/>
      <c r="L51" s="53"/>
      <c r="M51" s="54"/>
      <c r="N51" s="54"/>
      <c r="O51" s="55"/>
      <c r="P51" s="56"/>
      <c r="Q51" s="7"/>
    </row>
    <row r="52" spans="11:17" ht="15.75">
      <c r="K52" s="47"/>
      <c r="L52" s="48"/>
      <c r="M52" s="49"/>
      <c r="N52" s="49"/>
      <c r="O52" s="50"/>
      <c r="P52" s="51"/>
      <c r="Q52" s="7"/>
    </row>
    <row r="53" spans="11:17" ht="16.5" thickBot="1">
      <c r="K53" s="57"/>
      <c r="L53" s="58"/>
      <c r="M53" s="59"/>
      <c r="N53" s="59"/>
      <c r="O53" s="60"/>
      <c r="P53" s="61"/>
      <c r="Q53" s="7"/>
    </row>
    <row r="54" spans="11:17" ht="16.5" thickBot="1">
      <c r="K54" s="62"/>
      <c r="L54" s="63"/>
      <c r="M54" s="64"/>
      <c r="N54" s="64"/>
      <c r="O54" s="65"/>
      <c r="P54" s="66"/>
      <c r="Q54" s="7"/>
    </row>
    <row r="55" spans="11:17" ht="16.5" thickBot="1">
      <c r="K55" s="62"/>
      <c r="L55" s="67"/>
      <c r="M55" s="67"/>
      <c r="N55" s="67"/>
      <c r="O55" s="67"/>
      <c r="P55" s="68"/>
      <c r="Q55" s="7"/>
    </row>
    <row r="56" spans="11:17" ht="16.5" thickBot="1">
      <c r="K56" s="69"/>
      <c r="L56" s="70"/>
      <c r="M56" s="70"/>
      <c r="N56" s="70"/>
      <c r="O56" s="70"/>
      <c r="P56" s="70"/>
      <c r="Q56" s="7"/>
    </row>
    <row r="57" spans="11:17" ht="16.5" thickBot="1">
      <c r="K57" s="52"/>
      <c r="L57" s="71"/>
      <c r="M57" s="72"/>
      <c r="N57" s="72"/>
      <c r="O57" s="56"/>
      <c r="P57" s="56"/>
      <c r="Q57" s="7"/>
    </row>
    <row r="58" spans="11:17" ht="16.5" thickBot="1">
      <c r="K58" s="32"/>
      <c r="L58" s="33"/>
      <c r="M58" s="34"/>
      <c r="N58" s="34"/>
      <c r="O58" s="35"/>
      <c r="P58" s="36"/>
      <c r="Q58" s="7"/>
    </row>
    <row r="59" spans="11:17" ht="16.5" hidden="1" thickTop="1">
      <c r="K59" s="37"/>
      <c r="L59" s="38"/>
      <c r="M59" s="39"/>
      <c r="N59" s="39"/>
      <c r="O59" s="40"/>
      <c r="P59" s="41"/>
      <c r="Q59" s="7"/>
    </row>
    <row r="60" spans="11:17" ht="16.5" thickTop="1">
      <c r="K60" s="42"/>
      <c r="L60" s="43"/>
      <c r="M60" s="44"/>
      <c r="N60" s="44"/>
      <c r="O60" s="45"/>
      <c r="P60" s="46"/>
      <c r="Q60" s="7"/>
    </row>
    <row r="61" spans="11:17" ht="15.75">
      <c r="K61" s="42"/>
      <c r="L61" s="43"/>
      <c r="M61" s="44"/>
      <c r="N61" s="44"/>
      <c r="O61" s="45"/>
      <c r="P61" s="46"/>
      <c r="Q61" s="7"/>
    </row>
    <row r="62" spans="11:17" ht="16.5" thickBot="1">
      <c r="K62" s="47"/>
      <c r="L62" s="48"/>
      <c r="M62" s="49"/>
      <c r="N62" s="49"/>
      <c r="O62" s="50"/>
      <c r="P62" s="51"/>
      <c r="Q62" s="7"/>
    </row>
    <row r="63" spans="11:17" ht="15.75">
      <c r="K63" s="73"/>
      <c r="L63" s="74"/>
      <c r="M63" s="75"/>
      <c r="N63" s="75"/>
      <c r="O63" s="76"/>
      <c r="P63" s="77"/>
      <c r="Q63" s="7"/>
    </row>
    <row r="64" spans="11:17" ht="15.75">
      <c r="K64" s="42"/>
      <c r="L64" s="43"/>
      <c r="M64" s="44"/>
      <c r="N64" s="44"/>
      <c r="O64" s="45"/>
      <c r="P64" s="46"/>
      <c r="Q64" s="7"/>
    </row>
    <row r="65" spans="11:17" ht="16.5" thickBot="1">
      <c r="K65" s="57"/>
      <c r="L65" s="58"/>
      <c r="M65" s="59"/>
      <c r="N65" s="59"/>
      <c r="O65" s="60"/>
      <c r="P65" s="61"/>
      <c r="Q65" s="7"/>
    </row>
    <row r="66" spans="11:17" ht="16.5" thickBot="1">
      <c r="K66" s="57"/>
      <c r="L66" s="58"/>
      <c r="M66" s="59"/>
      <c r="N66" s="59"/>
      <c r="O66" s="60"/>
      <c r="P66" s="61"/>
      <c r="Q66" s="7"/>
    </row>
    <row r="67" spans="11:17" ht="16.5" thickBot="1">
      <c r="K67" s="62"/>
      <c r="L67" s="67"/>
      <c r="M67" s="67"/>
      <c r="N67" s="67"/>
      <c r="O67" s="67"/>
      <c r="P67" s="68"/>
      <c r="Q67" s="7"/>
    </row>
    <row r="68" spans="12:17" ht="15.75">
      <c r="L68" s="7"/>
      <c r="M68" s="7"/>
      <c r="N68" s="7"/>
      <c r="O68" s="7"/>
      <c r="P68" s="7"/>
      <c r="Q68" s="7"/>
    </row>
    <row r="69" spans="16:17" ht="15.75">
      <c r="P69" s="7"/>
      <c r="Q69" s="7"/>
    </row>
    <row r="70" ht="16.5" thickBot="1">
      <c r="R70" s="7"/>
    </row>
    <row r="71" spans="11:18" ht="15.75">
      <c r="K71" s="79"/>
      <c r="L71" s="80"/>
      <c r="M71" s="80"/>
      <c r="N71" s="80"/>
      <c r="O71" s="80"/>
      <c r="P71" s="83"/>
      <c r="R71" s="7"/>
    </row>
    <row r="72" spans="11:18" ht="15.75">
      <c r="K72" s="81"/>
      <c r="L72" s="78"/>
      <c r="M72" s="78"/>
      <c r="N72" s="78"/>
      <c r="O72" s="78"/>
      <c r="P72" s="45"/>
      <c r="R72" s="7"/>
    </row>
    <row r="73" spans="11:16" ht="16.5" thickBot="1">
      <c r="K73" s="81"/>
      <c r="L73" s="78"/>
      <c r="M73" s="78"/>
      <c r="N73" s="78"/>
      <c r="O73" s="78"/>
      <c r="P73" s="50"/>
    </row>
    <row r="74" spans="11:16" ht="16.5" thickBot="1">
      <c r="K74" s="82"/>
      <c r="L74" s="59"/>
      <c r="M74" s="59"/>
      <c r="N74" s="59"/>
      <c r="O74" s="84"/>
      <c r="P74" s="68"/>
    </row>
    <row r="75" ht="15.75">
      <c r="P75" s="7"/>
    </row>
  </sheetData>
  <mergeCells count="2">
    <mergeCell ref="B14:C14"/>
    <mergeCell ref="B13:C13"/>
  </mergeCells>
  <printOptions/>
  <pageMargins left="0.74" right="0.5" top="0.984251968503937" bottom="0.67" header="0.3937007874015748" footer="0.3937007874015748"/>
  <pageSetup horizontalDpi="300" verticalDpi="300" orientation="portrait" paperSize="9" scale="90" r:id="rId1"/>
  <headerFooter alignWithMargins="0">
    <oddHeader>&amp;R&amp;8DETAJL d.o.o., Glavni trg 1, Vipava</oddHeader>
    <oddFooter>&amp;C&amp;8&amp;P&amp;R&amp;8vodovod Col - Malo Polje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L153"/>
  <sheetViews>
    <sheetView workbookViewId="0" topLeftCell="A115">
      <selection activeCell="F121" sqref="F121"/>
    </sheetView>
  </sheetViews>
  <sheetFormatPr defaultColWidth="8.796875" defaultRowHeight="15"/>
  <cols>
    <col min="1" max="1" width="5.796875" style="104" customWidth="1"/>
    <col min="2" max="2" width="36.09765625" style="101" customWidth="1"/>
    <col min="3" max="3" width="8.8984375" style="21" customWidth="1"/>
    <col min="4" max="4" width="8.8984375" style="20" customWidth="1"/>
    <col min="5" max="5" width="4.09765625" style="21" customWidth="1"/>
    <col min="6" max="6" width="8.8984375" style="20" customWidth="1"/>
    <col min="7" max="7" width="11.296875" style="20" customWidth="1"/>
    <col min="8" max="8" width="11.59765625" style="21" customWidth="1"/>
    <col min="9" max="16384" width="8.8984375" style="21" customWidth="1"/>
  </cols>
  <sheetData>
    <row r="4" ht="15">
      <c r="B4" s="93"/>
    </row>
    <row r="5" spans="2:8" ht="15">
      <c r="B5" s="93" t="s">
        <v>202</v>
      </c>
      <c r="F5" s="26" t="s">
        <v>204</v>
      </c>
      <c r="G5" s="124" t="s">
        <v>16</v>
      </c>
      <c r="H5" s="105"/>
    </row>
    <row r="6" spans="1:8" ht="14.25">
      <c r="A6" s="104" t="s">
        <v>168</v>
      </c>
      <c r="B6" s="94" t="s">
        <v>176</v>
      </c>
      <c r="C6" s="25"/>
      <c r="D6" s="26"/>
      <c r="E6" s="25"/>
      <c r="F6" s="26"/>
      <c r="G6" s="26"/>
      <c r="H6" s="29"/>
    </row>
    <row r="7" spans="1:7" s="29" customFormat="1" ht="14.25">
      <c r="A7" s="108"/>
      <c r="B7" s="95"/>
      <c r="C7" s="96" t="s">
        <v>123</v>
      </c>
      <c r="D7" s="109">
        <v>2380</v>
      </c>
      <c r="E7" s="95"/>
      <c r="F7" s="125"/>
      <c r="G7" s="126">
        <f>+D7*F7</f>
        <v>0</v>
      </c>
    </row>
    <row r="8" spans="1:8" ht="14.25">
      <c r="A8" s="104" t="s">
        <v>169</v>
      </c>
      <c r="B8" s="106" t="s">
        <v>177</v>
      </c>
      <c r="C8" s="107"/>
      <c r="D8" s="110"/>
      <c r="E8" s="107"/>
      <c r="F8" s="110"/>
      <c r="G8" s="127"/>
      <c r="H8" s="105"/>
    </row>
    <row r="9" spans="2:8" ht="14.25">
      <c r="B9" s="95"/>
      <c r="C9" s="96" t="s">
        <v>9</v>
      </c>
      <c r="D9" s="109">
        <v>4</v>
      </c>
      <c r="E9" s="95"/>
      <c r="F9" s="125"/>
      <c r="G9" s="126">
        <f>+D9*F9</f>
        <v>0</v>
      </c>
      <c r="H9" s="105"/>
    </row>
    <row r="10" spans="1:8" ht="14.25">
      <c r="A10" s="104" t="s">
        <v>170</v>
      </c>
      <c r="B10" s="97" t="s">
        <v>178</v>
      </c>
      <c r="C10" s="25"/>
      <c r="D10" s="26"/>
      <c r="E10" s="25"/>
      <c r="F10" s="26"/>
      <c r="G10" s="124"/>
      <c r="H10" s="105"/>
    </row>
    <row r="11" spans="2:8" ht="14.25">
      <c r="B11" s="95"/>
      <c r="C11" s="96" t="s">
        <v>123</v>
      </c>
      <c r="D11" s="109">
        <v>2380</v>
      </c>
      <c r="E11" s="95"/>
      <c r="F11" s="125"/>
      <c r="G11" s="126">
        <f>+D11*F11</f>
        <v>0</v>
      </c>
      <c r="H11" s="105"/>
    </row>
    <row r="12" spans="1:8" ht="14.25">
      <c r="A12" s="104" t="s">
        <v>171</v>
      </c>
      <c r="B12" s="94" t="s">
        <v>179</v>
      </c>
      <c r="C12" s="25"/>
      <c r="D12" s="26"/>
      <c r="E12" s="25"/>
      <c r="F12" s="26"/>
      <c r="G12" s="124"/>
      <c r="H12" s="105"/>
    </row>
    <row r="13" spans="2:8" ht="14.25">
      <c r="B13" s="95" t="s">
        <v>124</v>
      </c>
      <c r="C13" s="96" t="s">
        <v>9</v>
      </c>
      <c r="D13" s="109">
        <v>120</v>
      </c>
      <c r="E13" s="95"/>
      <c r="F13" s="125"/>
      <c r="G13" s="126">
        <f>+D13*F13</f>
        <v>0</v>
      </c>
      <c r="H13" s="105"/>
    </row>
    <row r="14" spans="1:8" ht="14.25">
      <c r="A14" s="104" t="s">
        <v>172</v>
      </c>
      <c r="B14" s="94" t="s">
        <v>262</v>
      </c>
      <c r="C14" s="25"/>
      <c r="D14" s="26"/>
      <c r="E14" s="25"/>
      <c r="F14" s="26"/>
      <c r="G14" s="124"/>
      <c r="H14" s="105"/>
    </row>
    <row r="15" spans="2:8" ht="14.25">
      <c r="B15" s="95"/>
      <c r="C15" s="96" t="s">
        <v>263</v>
      </c>
      <c r="D15" s="109">
        <f>D7</f>
        <v>2380</v>
      </c>
      <c r="E15" s="98"/>
      <c r="F15" s="125"/>
      <c r="G15" s="126">
        <f>+D15*F15</f>
        <v>0</v>
      </c>
      <c r="H15" s="105"/>
    </row>
    <row r="16" spans="1:8" ht="14.25">
      <c r="A16" s="104" t="s">
        <v>173</v>
      </c>
      <c r="B16" s="97" t="s">
        <v>180</v>
      </c>
      <c r="C16" s="25"/>
      <c r="D16" s="26"/>
      <c r="E16" s="25"/>
      <c r="F16" s="26"/>
      <c r="G16" s="124"/>
      <c r="H16" s="105"/>
    </row>
    <row r="17" spans="2:8" ht="14.25">
      <c r="B17" s="95"/>
      <c r="C17" s="96" t="s">
        <v>35</v>
      </c>
      <c r="D17" s="109">
        <f>+D7*1.5</f>
        <v>3570</v>
      </c>
      <c r="E17" s="95"/>
      <c r="F17" s="125"/>
      <c r="G17" s="126">
        <f>+D17*F17</f>
        <v>0</v>
      </c>
      <c r="H17" s="105"/>
    </row>
    <row r="18" spans="1:8" ht="14.25">
      <c r="A18" s="104" t="s">
        <v>174</v>
      </c>
      <c r="B18" s="97" t="s">
        <v>181</v>
      </c>
      <c r="C18" s="25"/>
      <c r="D18" s="26"/>
      <c r="E18" s="25"/>
      <c r="F18" s="26"/>
      <c r="G18" s="124"/>
      <c r="H18" s="105"/>
    </row>
    <row r="19" spans="2:8" ht="14.25">
      <c r="B19" s="95"/>
      <c r="C19" s="96" t="s">
        <v>125</v>
      </c>
      <c r="D19" s="109">
        <v>1</v>
      </c>
      <c r="E19" s="95"/>
      <c r="F19" s="125"/>
      <c r="G19" s="126">
        <f>+F19*D19</f>
        <v>0</v>
      </c>
      <c r="H19" s="105"/>
    </row>
    <row r="20" spans="1:8" ht="89.25" customHeight="1">
      <c r="A20" s="104" t="s">
        <v>175</v>
      </c>
      <c r="B20" s="99" t="s">
        <v>182</v>
      </c>
      <c r="C20" s="25"/>
      <c r="D20" s="26"/>
      <c r="E20" s="25"/>
      <c r="F20" s="26"/>
      <c r="G20" s="124"/>
      <c r="H20" s="105"/>
    </row>
    <row r="21" spans="2:8" ht="14.25">
      <c r="B21" s="95"/>
      <c r="C21" s="96" t="s">
        <v>125</v>
      </c>
      <c r="D21" s="109">
        <v>1</v>
      </c>
      <c r="E21" s="95"/>
      <c r="F21" s="125"/>
      <c r="G21" s="126">
        <f>+D21*F21</f>
        <v>0</v>
      </c>
      <c r="H21" s="29"/>
    </row>
    <row r="22" spans="2:8" ht="14.25">
      <c r="B22" s="95" t="s">
        <v>264</v>
      </c>
      <c r="C22" s="96"/>
      <c r="D22" s="109">
        <v>1</v>
      </c>
      <c r="E22" s="95"/>
      <c r="F22" s="125"/>
      <c r="G22" s="126">
        <f>+D22*F22</f>
        <v>0</v>
      </c>
      <c r="H22" s="29"/>
    </row>
    <row r="23" ht="15" thickBot="1">
      <c r="B23" s="100" t="s">
        <v>126</v>
      </c>
    </row>
    <row r="24" spans="2:7" ht="15" thickBot="1">
      <c r="B24" s="133" t="s">
        <v>127</v>
      </c>
      <c r="C24" s="134"/>
      <c r="D24" s="129"/>
      <c r="E24" s="134"/>
      <c r="F24" s="129"/>
      <c r="G24" s="23">
        <f>SUM(G7:G22)</f>
        <v>0</v>
      </c>
    </row>
    <row r="27" ht="14.25">
      <c r="B27" s="100"/>
    </row>
    <row r="28" spans="2:9" ht="15">
      <c r="B28" s="93" t="s">
        <v>185</v>
      </c>
      <c r="F28" s="26" t="s">
        <v>204</v>
      </c>
      <c r="G28" s="124" t="s">
        <v>16</v>
      </c>
      <c r="H28" s="105"/>
      <c r="I28" s="29"/>
    </row>
    <row r="29" spans="1:12" ht="57">
      <c r="A29" s="104" t="s">
        <v>186</v>
      </c>
      <c r="B29" s="99" t="s">
        <v>261</v>
      </c>
      <c r="C29" s="25"/>
      <c r="D29" s="26"/>
      <c r="E29" s="25"/>
      <c r="F29" s="26"/>
      <c r="G29" s="124"/>
      <c r="H29" s="105"/>
      <c r="I29" s="29"/>
      <c r="J29" s="29"/>
      <c r="K29" s="29"/>
      <c r="L29" s="29"/>
    </row>
    <row r="30" spans="2:12" ht="16.5">
      <c r="B30" s="95"/>
      <c r="C30" s="96" t="s">
        <v>184</v>
      </c>
      <c r="D30" s="109">
        <f>+D7*2+210*1</f>
        <v>4970</v>
      </c>
      <c r="E30" s="95"/>
      <c r="F30" s="125"/>
      <c r="G30" s="126">
        <f>+D30*F30</f>
        <v>0</v>
      </c>
      <c r="H30" s="105"/>
      <c r="I30" s="29"/>
      <c r="J30" s="29"/>
      <c r="K30" s="29"/>
      <c r="L30" s="29"/>
    </row>
    <row r="31" spans="1:12" ht="28.5">
      <c r="A31" s="104" t="s">
        <v>187</v>
      </c>
      <c r="B31" s="99" t="s">
        <v>197</v>
      </c>
      <c r="C31" s="25"/>
      <c r="D31" s="26"/>
      <c r="E31" s="25"/>
      <c r="F31" s="26"/>
      <c r="G31" s="124"/>
      <c r="H31" s="105"/>
      <c r="I31" s="29"/>
      <c r="J31" s="29"/>
      <c r="K31" s="29"/>
      <c r="L31" s="29"/>
    </row>
    <row r="32" spans="2:12" ht="16.5">
      <c r="B32" s="95" t="s">
        <v>128</v>
      </c>
      <c r="C32" s="96" t="s">
        <v>184</v>
      </c>
      <c r="D32" s="109">
        <v>30</v>
      </c>
      <c r="E32" s="95"/>
      <c r="F32" s="125"/>
      <c r="G32" s="126">
        <f>+D32*F32</f>
        <v>0</v>
      </c>
      <c r="H32" s="105"/>
      <c r="I32" s="29"/>
      <c r="J32" s="29"/>
      <c r="K32" s="29"/>
      <c r="L32" s="29"/>
    </row>
    <row r="33" spans="1:12" ht="28.5">
      <c r="A33" s="104" t="s">
        <v>188</v>
      </c>
      <c r="B33" s="99" t="s">
        <v>198</v>
      </c>
      <c r="C33" s="25"/>
      <c r="D33" s="26"/>
      <c r="E33" s="25"/>
      <c r="F33" s="26"/>
      <c r="G33" s="124"/>
      <c r="H33" s="105"/>
      <c r="I33" s="29"/>
      <c r="J33" s="29"/>
      <c r="K33" s="29"/>
      <c r="L33" s="29"/>
    </row>
    <row r="34" spans="2:12" ht="16.5">
      <c r="B34" s="95"/>
      <c r="C34" s="96" t="s">
        <v>184</v>
      </c>
      <c r="D34" s="109">
        <v>20</v>
      </c>
      <c r="E34" s="95"/>
      <c r="F34" s="125"/>
      <c r="G34" s="126">
        <f>+D34*F34</f>
        <v>0</v>
      </c>
      <c r="H34" s="105"/>
      <c r="I34" s="29"/>
      <c r="J34" s="29"/>
      <c r="K34" s="29"/>
      <c r="L34" s="29"/>
    </row>
    <row r="35" spans="1:12" ht="28.5">
      <c r="A35" s="104" t="s">
        <v>189</v>
      </c>
      <c r="B35" s="99" t="s">
        <v>199</v>
      </c>
      <c r="C35" s="25"/>
      <c r="D35" s="26"/>
      <c r="E35" s="25"/>
      <c r="F35" s="26"/>
      <c r="G35" s="124"/>
      <c r="H35" s="105"/>
      <c r="I35" s="29"/>
      <c r="J35" s="29"/>
      <c r="K35" s="29"/>
      <c r="L35" s="29"/>
    </row>
    <row r="36" spans="2:12" ht="14.25">
      <c r="B36" s="95"/>
      <c r="C36" s="96" t="s">
        <v>125</v>
      </c>
      <c r="D36" s="109">
        <v>1</v>
      </c>
      <c r="E36" s="95"/>
      <c r="F36" s="125"/>
      <c r="G36" s="128">
        <f>+D36*F36</f>
        <v>0</v>
      </c>
      <c r="H36" s="105"/>
      <c r="I36" s="29"/>
      <c r="J36" s="29"/>
      <c r="K36" s="29"/>
      <c r="L36" s="29"/>
    </row>
    <row r="37" spans="1:12" ht="14.25">
      <c r="A37" s="104" t="s">
        <v>190</v>
      </c>
      <c r="B37" s="94" t="s">
        <v>200</v>
      </c>
      <c r="C37" s="25"/>
      <c r="D37" s="26"/>
      <c r="E37" s="25"/>
      <c r="F37" s="26"/>
      <c r="G37" s="124"/>
      <c r="H37" s="105"/>
      <c r="I37" s="29"/>
      <c r="J37" s="29"/>
      <c r="K37" s="29"/>
      <c r="L37" s="29"/>
    </row>
    <row r="38" spans="2:12" ht="16.5">
      <c r="B38" s="95" t="s">
        <v>129</v>
      </c>
      <c r="C38" s="96" t="s">
        <v>183</v>
      </c>
      <c r="D38" s="109">
        <f>+D7*0.7</f>
        <v>1666</v>
      </c>
      <c r="E38" s="95"/>
      <c r="F38" s="125"/>
      <c r="G38" s="126">
        <f>+D38*F38</f>
        <v>0</v>
      </c>
      <c r="H38" s="105"/>
      <c r="I38" s="29"/>
      <c r="J38" s="29"/>
      <c r="K38" s="29"/>
      <c r="L38" s="29"/>
    </row>
    <row r="39" spans="1:12" ht="57">
      <c r="A39" s="104" t="s">
        <v>191</v>
      </c>
      <c r="B39" s="99" t="s">
        <v>201</v>
      </c>
      <c r="C39" s="25"/>
      <c r="D39" s="26"/>
      <c r="E39" s="25"/>
      <c r="F39" s="26"/>
      <c r="G39" s="124"/>
      <c r="H39" s="105"/>
      <c r="I39" s="29"/>
      <c r="J39" s="29"/>
      <c r="K39" s="29"/>
      <c r="L39" s="29"/>
    </row>
    <row r="40" spans="2:12" ht="16.5">
      <c r="B40" s="95" t="s">
        <v>130</v>
      </c>
      <c r="C40" s="96" t="s">
        <v>184</v>
      </c>
      <c r="D40" s="109">
        <f>+D7*0.34</f>
        <v>809.2</v>
      </c>
      <c r="E40" s="95"/>
      <c r="F40" s="125"/>
      <c r="G40" s="126">
        <f>+D40*F40</f>
        <v>0</v>
      </c>
      <c r="H40" s="105"/>
      <c r="I40" s="29"/>
      <c r="J40" s="29"/>
      <c r="K40" s="29"/>
      <c r="L40" s="29"/>
    </row>
    <row r="41" spans="1:12" ht="28.5">
      <c r="A41" s="104" t="s">
        <v>192</v>
      </c>
      <c r="B41" s="99" t="s">
        <v>259</v>
      </c>
      <c r="C41" s="25"/>
      <c r="D41" s="26"/>
      <c r="E41" s="25"/>
      <c r="F41" s="26"/>
      <c r="G41" s="124"/>
      <c r="H41" s="105"/>
      <c r="I41" s="29"/>
      <c r="J41" s="29"/>
      <c r="K41" s="29"/>
      <c r="L41" s="29"/>
    </row>
    <row r="42" spans="2:12" ht="16.5">
      <c r="B42" s="95" t="s">
        <v>131</v>
      </c>
      <c r="C42" s="96" t="s">
        <v>184</v>
      </c>
      <c r="D42" s="109">
        <f>+D30*1.3*0.5</f>
        <v>3230.5</v>
      </c>
      <c r="E42" s="95"/>
      <c r="F42" s="125"/>
      <c r="G42" s="126">
        <f>+D42*F42</f>
        <v>0</v>
      </c>
      <c r="H42" s="105"/>
      <c r="I42" s="29"/>
      <c r="J42" s="29"/>
      <c r="K42" s="29"/>
      <c r="L42" s="29"/>
    </row>
    <row r="43" spans="1:12" ht="42.75">
      <c r="A43" s="104" t="s">
        <v>193</v>
      </c>
      <c r="B43" s="99" t="s">
        <v>252</v>
      </c>
      <c r="D43" s="26"/>
      <c r="E43" s="25"/>
      <c r="F43" s="26"/>
      <c r="G43" s="124"/>
      <c r="H43" s="105"/>
      <c r="I43" s="29"/>
      <c r="J43" s="29"/>
      <c r="K43" s="29"/>
      <c r="L43" s="29"/>
    </row>
    <row r="44" spans="2:12" ht="16.5">
      <c r="B44" s="95" t="s">
        <v>132</v>
      </c>
      <c r="C44" s="96" t="s">
        <v>184</v>
      </c>
      <c r="D44" s="109">
        <f>+D30*1.3*0.5</f>
        <v>3230.5</v>
      </c>
      <c r="E44" s="95"/>
      <c r="F44" s="125"/>
      <c r="G44" s="126">
        <f>+D44*F44</f>
        <v>0</v>
      </c>
      <c r="H44" s="105"/>
      <c r="I44" s="29"/>
      <c r="J44" s="29"/>
      <c r="K44" s="29"/>
      <c r="L44" s="29"/>
    </row>
    <row r="45" spans="1:12" ht="28.5">
      <c r="A45" s="104" t="s">
        <v>194</v>
      </c>
      <c r="B45" s="99" t="s">
        <v>133</v>
      </c>
      <c r="D45" s="26"/>
      <c r="E45" s="25"/>
      <c r="F45" s="26"/>
      <c r="G45" s="124"/>
      <c r="H45" s="105"/>
      <c r="I45" s="29"/>
      <c r="J45" s="29"/>
      <c r="K45" s="29"/>
      <c r="L45" s="29"/>
    </row>
    <row r="46" spans="2:12" ht="16.5">
      <c r="B46" s="95" t="s">
        <v>134</v>
      </c>
      <c r="C46" s="96" t="s">
        <v>184</v>
      </c>
      <c r="D46" s="109">
        <v>960</v>
      </c>
      <c r="E46" s="95"/>
      <c r="F46" s="125"/>
      <c r="G46" s="126">
        <f>+D46*F46</f>
        <v>0</v>
      </c>
      <c r="H46" s="105"/>
      <c r="I46" s="29"/>
      <c r="J46" s="29"/>
      <c r="K46" s="29"/>
      <c r="L46" s="29"/>
    </row>
    <row r="47" spans="1:12" ht="14.25">
      <c r="A47" s="104" t="s">
        <v>195</v>
      </c>
      <c r="B47" s="97" t="s">
        <v>135</v>
      </c>
      <c r="D47" s="26"/>
      <c r="E47" s="25"/>
      <c r="F47" s="26"/>
      <c r="G47" s="124"/>
      <c r="H47" s="105"/>
      <c r="I47" s="29"/>
      <c r="J47" s="29"/>
      <c r="K47" s="29"/>
      <c r="L47" s="29"/>
    </row>
    <row r="48" spans="2:12" ht="16.5">
      <c r="B48" s="95" t="s">
        <v>136</v>
      </c>
      <c r="C48" s="96" t="s">
        <v>183</v>
      </c>
      <c r="D48" s="109">
        <v>6000</v>
      </c>
      <c r="E48" s="95"/>
      <c r="F48" s="125"/>
      <c r="G48" s="126">
        <f>+D48*F48</f>
        <v>0</v>
      </c>
      <c r="H48" s="105"/>
      <c r="I48" s="29"/>
      <c r="J48" s="29"/>
      <c r="K48" s="29"/>
      <c r="L48" s="29"/>
    </row>
    <row r="49" spans="1:12" ht="14.25">
      <c r="A49" s="104" t="s">
        <v>196</v>
      </c>
      <c r="B49" s="97" t="s">
        <v>137</v>
      </c>
      <c r="D49" s="26"/>
      <c r="E49" s="25"/>
      <c r="F49" s="26"/>
      <c r="G49" s="124"/>
      <c r="H49" s="105"/>
      <c r="I49" s="29"/>
      <c r="J49" s="29"/>
      <c r="K49" s="29"/>
      <c r="L49" s="29"/>
    </row>
    <row r="50" spans="2:12" ht="16.5">
      <c r="B50" s="95"/>
      <c r="C50" s="96" t="s">
        <v>184</v>
      </c>
      <c r="D50" s="109">
        <f>+D30*1.3-D44</f>
        <v>3230.5</v>
      </c>
      <c r="E50" s="95"/>
      <c r="F50" s="125"/>
      <c r="G50" s="126">
        <f>+D50*F50</f>
        <v>0</v>
      </c>
      <c r="H50" s="105"/>
      <c r="I50" s="29"/>
      <c r="J50" s="29"/>
      <c r="K50" s="29"/>
      <c r="L50" s="29"/>
    </row>
    <row r="51" spans="2:12" ht="15" thickBot="1">
      <c r="B51" s="139" t="s">
        <v>126</v>
      </c>
      <c r="C51" s="137"/>
      <c r="D51" s="138"/>
      <c r="E51" s="137"/>
      <c r="F51" s="138"/>
      <c r="G51" s="140"/>
      <c r="H51" s="29"/>
      <c r="I51" s="29"/>
      <c r="J51" s="29"/>
      <c r="K51" s="29"/>
      <c r="L51" s="29"/>
    </row>
    <row r="52" spans="2:7" ht="15" thickBot="1">
      <c r="B52" s="133" t="s">
        <v>138</v>
      </c>
      <c r="C52" s="134"/>
      <c r="D52" s="129"/>
      <c r="E52" s="134"/>
      <c r="F52" s="141" t="s">
        <v>139</v>
      </c>
      <c r="G52" s="23">
        <f>SUM(G30:G51)</f>
        <v>0</v>
      </c>
    </row>
    <row r="56" spans="2:7" ht="15">
      <c r="B56" s="93" t="s">
        <v>203</v>
      </c>
      <c r="F56" s="26" t="s">
        <v>204</v>
      </c>
      <c r="G56" s="124" t="s">
        <v>16</v>
      </c>
    </row>
    <row r="57" spans="1:7" ht="175.5" customHeight="1">
      <c r="A57" s="104" t="s">
        <v>205</v>
      </c>
      <c r="B57" s="99" t="s">
        <v>210</v>
      </c>
      <c r="C57" s="25"/>
      <c r="D57" s="26"/>
      <c r="E57" s="25"/>
      <c r="F57" s="26"/>
      <c r="G57" s="26"/>
    </row>
    <row r="58" spans="2:7" ht="14.25">
      <c r="B58" s="96"/>
      <c r="C58" s="96" t="s">
        <v>9</v>
      </c>
      <c r="D58" s="109">
        <v>2</v>
      </c>
      <c r="E58" s="25"/>
      <c r="F58" s="26"/>
      <c r="G58" s="126">
        <f>+D58*F58</f>
        <v>0</v>
      </c>
    </row>
    <row r="59" spans="1:7" ht="85.5">
      <c r="A59" s="104" t="s">
        <v>206</v>
      </c>
      <c r="B59" s="99" t="s">
        <v>211</v>
      </c>
      <c r="C59" s="25"/>
      <c r="D59" s="26"/>
      <c r="E59" s="25"/>
      <c r="F59" s="26"/>
      <c r="G59" s="26"/>
    </row>
    <row r="60" spans="2:7" ht="14.25">
      <c r="B60" s="96"/>
      <c r="C60" s="96" t="s">
        <v>9</v>
      </c>
      <c r="D60" s="109">
        <v>2</v>
      </c>
      <c r="E60" s="25"/>
      <c r="F60" s="26"/>
      <c r="G60" s="126">
        <f>+D60*F60</f>
        <v>0</v>
      </c>
    </row>
    <row r="61" spans="2:7" ht="14.25">
      <c r="B61" s="97"/>
      <c r="C61" s="25"/>
      <c r="D61" s="26"/>
      <c r="E61" s="25"/>
      <c r="F61" s="26"/>
      <c r="G61" s="26"/>
    </row>
    <row r="62" spans="1:7" ht="42.75">
      <c r="A62" s="104" t="s">
        <v>207</v>
      </c>
      <c r="B62" s="99" t="s">
        <v>212</v>
      </c>
      <c r="C62" s="25"/>
      <c r="D62" s="26"/>
      <c r="E62" s="25"/>
      <c r="F62" s="26"/>
      <c r="G62" s="26"/>
    </row>
    <row r="63" spans="2:7" ht="14.25">
      <c r="B63" s="96"/>
      <c r="C63" s="96" t="s">
        <v>9</v>
      </c>
      <c r="D63" s="109">
        <v>8</v>
      </c>
      <c r="E63" s="25"/>
      <c r="F63" s="26"/>
      <c r="G63" s="126">
        <f>+D63*F63</f>
        <v>0</v>
      </c>
    </row>
    <row r="64" spans="2:7" ht="14.25">
      <c r="B64" s="97"/>
      <c r="C64" s="25"/>
      <c r="D64" s="26"/>
      <c r="E64" s="25"/>
      <c r="F64" s="26"/>
      <c r="G64" s="26"/>
    </row>
    <row r="65" spans="1:7" ht="28.5">
      <c r="A65" s="104" t="s">
        <v>208</v>
      </c>
      <c r="B65" s="111" t="s">
        <v>213</v>
      </c>
      <c r="C65" s="25"/>
      <c r="D65" s="26"/>
      <c r="E65" s="25"/>
      <c r="F65" s="26"/>
      <c r="G65" s="26"/>
    </row>
    <row r="66" spans="2:7" ht="14.25">
      <c r="B66" s="112"/>
      <c r="C66" s="112" t="s">
        <v>9</v>
      </c>
      <c r="D66" s="113">
        <v>3</v>
      </c>
      <c r="E66" s="25"/>
      <c r="F66" s="26"/>
      <c r="G66" s="126">
        <f>+D66*F66</f>
        <v>0</v>
      </c>
    </row>
    <row r="67" spans="2:7" ht="14.25">
      <c r="B67" s="94"/>
      <c r="C67" s="25"/>
      <c r="D67" s="26"/>
      <c r="E67" s="25"/>
      <c r="F67" s="26"/>
      <c r="G67" s="26"/>
    </row>
    <row r="68" spans="1:7" ht="32.25" customHeight="1">
      <c r="A68" s="104" t="s">
        <v>209</v>
      </c>
      <c r="B68" s="114" t="s">
        <v>140</v>
      </c>
      <c r="C68" s="25"/>
      <c r="D68" s="26"/>
      <c r="E68" s="25"/>
      <c r="F68" s="26"/>
      <c r="G68" s="26"/>
    </row>
    <row r="69" spans="2:7" ht="14.25">
      <c r="B69" s="94" t="s">
        <v>141</v>
      </c>
      <c r="C69" s="96" t="s">
        <v>9</v>
      </c>
      <c r="D69" s="109">
        <v>4</v>
      </c>
      <c r="E69" s="25"/>
      <c r="F69" s="26"/>
      <c r="G69" s="126">
        <f>+D69*F69</f>
        <v>0</v>
      </c>
    </row>
    <row r="70" spans="2:7" ht="15" thickBot="1">
      <c r="B70" s="136" t="s">
        <v>142</v>
      </c>
      <c r="C70" s="137"/>
      <c r="D70" s="138"/>
      <c r="E70" s="137"/>
      <c r="F70" s="138"/>
      <c r="G70" s="138"/>
    </row>
    <row r="71" spans="2:7" ht="15" thickBot="1">
      <c r="B71" s="133" t="s">
        <v>143</v>
      </c>
      <c r="C71" s="134"/>
      <c r="D71" s="129"/>
      <c r="E71" s="134"/>
      <c r="F71" s="129"/>
      <c r="G71" s="23">
        <f>SUM(G57:G69)</f>
        <v>0</v>
      </c>
    </row>
    <row r="75" ht="15">
      <c r="B75" s="93" t="s">
        <v>216</v>
      </c>
    </row>
    <row r="76" spans="1:7" ht="71.25">
      <c r="A76" s="104" t="s">
        <v>229</v>
      </c>
      <c r="B76" s="99" t="s">
        <v>217</v>
      </c>
      <c r="C76" s="25"/>
      <c r="D76" s="26"/>
      <c r="E76" s="25"/>
      <c r="F76" s="26"/>
      <c r="G76" s="26"/>
    </row>
    <row r="77" spans="2:7" ht="14.25">
      <c r="B77" s="96"/>
      <c r="C77" s="96" t="s">
        <v>123</v>
      </c>
      <c r="D77" s="109">
        <v>2380</v>
      </c>
      <c r="E77" s="95"/>
      <c r="F77" s="26"/>
      <c r="G77" s="126">
        <f>+D77*F77</f>
        <v>0</v>
      </c>
    </row>
    <row r="78" spans="1:7" ht="42.75">
      <c r="A78" s="104" t="s">
        <v>230</v>
      </c>
      <c r="B78" s="99" t="s">
        <v>218</v>
      </c>
      <c r="C78" s="25"/>
      <c r="D78" s="26"/>
      <c r="E78" s="25"/>
      <c r="F78" s="26"/>
      <c r="G78" s="26"/>
    </row>
    <row r="79" spans="2:7" ht="14.25">
      <c r="B79" s="96"/>
      <c r="C79" s="96" t="s">
        <v>123</v>
      </c>
      <c r="D79" s="109">
        <v>6</v>
      </c>
      <c r="E79" s="95"/>
      <c r="F79" s="26"/>
      <c r="G79" s="126">
        <f>+D79*F79</f>
        <v>0</v>
      </c>
    </row>
    <row r="80" spans="2:7" ht="14.25">
      <c r="B80" s="96"/>
      <c r="C80" s="96"/>
      <c r="D80" s="109"/>
      <c r="E80" s="95"/>
      <c r="F80" s="26"/>
      <c r="G80" s="126"/>
    </row>
    <row r="81" spans="1:7" ht="71.25">
      <c r="A81" s="104" t="s">
        <v>144</v>
      </c>
      <c r="B81" s="99" t="s">
        <v>217</v>
      </c>
      <c r="C81" s="96"/>
      <c r="D81" s="109"/>
      <c r="E81" s="95"/>
      <c r="F81" s="26"/>
      <c r="G81" s="126"/>
    </row>
    <row r="82" spans="2:7" ht="14.25">
      <c r="B82" s="96"/>
      <c r="C82" s="96"/>
      <c r="D82" s="109">
        <f>190+20</f>
        <v>210</v>
      </c>
      <c r="E82" s="95"/>
      <c r="F82" s="26"/>
      <c r="G82" s="126">
        <f>+D82*F82</f>
        <v>0</v>
      </c>
    </row>
    <row r="83" spans="1:7" ht="42.75">
      <c r="A83" s="104" t="s">
        <v>231</v>
      </c>
      <c r="B83" s="111" t="s">
        <v>145</v>
      </c>
      <c r="C83" s="25"/>
      <c r="D83" s="26"/>
      <c r="E83" s="25"/>
      <c r="F83" s="26"/>
      <c r="G83" s="26"/>
    </row>
    <row r="84" spans="2:7" ht="14.25">
      <c r="B84" s="112" t="s">
        <v>146</v>
      </c>
      <c r="C84" s="112" t="s">
        <v>9</v>
      </c>
      <c r="D84" s="113">
        <v>6</v>
      </c>
      <c r="E84" s="25"/>
      <c r="F84" s="26"/>
      <c r="G84" s="126">
        <f aca="true" t="shared" si="0" ref="G84:G97">+D84*F84</f>
        <v>0</v>
      </c>
    </row>
    <row r="85" spans="2:7" ht="14.25">
      <c r="B85" s="112" t="s">
        <v>147</v>
      </c>
      <c r="C85" s="112" t="s">
        <v>9</v>
      </c>
      <c r="D85" s="113">
        <v>2</v>
      </c>
      <c r="E85" s="25"/>
      <c r="F85" s="26"/>
      <c r="G85" s="126">
        <f t="shared" si="0"/>
        <v>0</v>
      </c>
    </row>
    <row r="86" spans="2:7" ht="14.25">
      <c r="B86" s="112" t="s">
        <v>148</v>
      </c>
      <c r="C86" s="112" t="s">
        <v>9</v>
      </c>
      <c r="D86" s="113">
        <v>51</v>
      </c>
      <c r="E86" s="25"/>
      <c r="F86" s="26"/>
      <c r="G86" s="126">
        <f t="shared" si="0"/>
        <v>0</v>
      </c>
    </row>
    <row r="87" spans="2:7" ht="14.25">
      <c r="B87" s="112" t="s">
        <v>149</v>
      </c>
      <c r="C87" s="112" t="s">
        <v>9</v>
      </c>
      <c r="D87" s="113">
        <v>2</v>
      </c>
      <c r="E87" s="25"/>
      <c r="F87" s="26"/>
      <c r="G87" s="126">
        <f t="shared" si="0"/>
        <v>0</v>
      </c>
    </row>
    <row r="88" spans="2:7" ht="14.25">
      <c r="B88" s="112" t="s">
        <v>150</v>
      </c>
      <c r="C88" s="112" t="s">
        <v>9</v>
      </c>
      <c r="D88" s="113">
        <v>10</v>
      </c>
      <c r="E88" s="25"/>
      <c r="F88" s="26"/>
      <c r="G88" s="126">
        <f t="shared" si="0"/>
        <v>0</v>
      </c>
    </row>
    <row r="89" spans="2:7" ht="14.25">
      <c r="B89" s="112" t="s">
        <v>151</v>
      </c>
      <c r="C89" s="112" t="s">
        <v>9</v>
      </c>
      <c r="D89" s="113">
        <v>3</v>
      </c>
      <c r="E89" s="25"/>
      <c r="F89" s="26"/>
      <c r="G89" s="126">
        <f t="shared" si="0"/>
        <v>0</v>
      </c>
    </row>
    <row r="90" spans="2:7" ht="14.25">
      <c r="B90" s="112" t="s">
        <v>152</v>
      </c>
      <c r="C90" s="112" t="s">
        <v>9</v>
      </c>
      <c r="D90" s="113">
        <v>2</v>
      </c>
      <c r="E90" s="25"/>
      <c r="F90" s="26"/>
      <c r="G90" s="126">
        <f t="shared" si="0"/>
        <v>0</v>
      </c>
    </row>
    <row r="91" spans="2:7" ht="14.25">
      <c r="B91" s="112" t="s">
        <v>153</v>
      </c>
      <c r="C91" s="112" t="s">
        <v>9</v>
      </c>
      <c r="D91" s="113">
        <v>2</v>
      </c>
      <c r="E91" s="25"/>
      <c r="F91" s="26"/>
      <c r="G91" s="126">
        <f t="shared" si="0"/>
        <v>0</v>
      </c>
    </row>
    <row r="92" spans="2:7" ht="14.25">
      <c r="B92" s="112" t="s">
        <v>154</v>
      </c>
      <c r="C92" s="112" t="s">
        <v>9</v>
      </c>
      <c r="D92" s="113">
        <v>1</v>
      </c>
      <c r="E92" s="25"/>
      <c r="F92" s="26"/>
      <c r="G92" s="126">
        <f t="shared" si="0"/>
        <v>0</v>
      </c>
    </row>
    <row r="93" spans="2:7" ht="14.25">
      <c r="B93" s="112" t="s">
        <v>155</v>
      </c>
      <c r="C93" s="112" t="s">
        <v>9</v>
      </c>
      <c r="D93" s="113">
        <v>5</v>
      </c>
      <c r="E93" s="25"/>
      <c r="F93" s="26"/>
      <c r="G93" s="126">
        <f t="shared" si="0"/>
        <v>0</v>
      </c>
    </row>
    <row r="94" spans="2:7" ht="14.25">
      <c r="B94" s="112" t="s">
        <v>156</v>
      </c>
      <c r="C94" s="112" t="s">
        <v>9</v>
      </c>
      <c r="D94" s="113">
        <v>1</v>
      </c>
      <c r="E94" s="25"/>
      <c r="F94" s="26"/>
      <c r="G94" s="126">
        <f t="shared" si="0"/>
        <v>0</v>
      </c>
    </row>
    <row r="95" spans="2:7" ht="14.25">
      <c r="B95" s="112" t="s">
        <v>157</v>
      </c>
      <c r="C95" s="112" t="s">
        <v>9</v>
      </c>
      <c r="D95" s="113">
        <v>1</v>
      </c>
      <c r="E95" s="25"/>
      <c r="F95" s="26"/>
      <c r="G95" s="126">
        <f t="shared" si="0"/>
        <v>0</v>
      </c>
    </row>
    <row r="96" spans="2:7" ht="14.25">
      <c r="B96" s="112" t="s">
        <v>158</v>
      </c>
      <c r="C96" s="112" t="s">
        <v>9</v>
      </c>
      <c r="D96" s="113">
        <v>2</v>
      </c>
      <c r="E96" s="25"/>
      <c r="F96" s="26"/>
      <c r="G96" s="126">
        <f t="shared" si="0"/>
        <v>0</v>
      </c>
    </row>
    <row r="97" spans="2:7" ht="14.25">
      <c r="B97" s="112" t="s">
        <v>159</v>
      </c>
      <c r="C97" s="112" t="s">
        <v>9</v>
      </c>
      <c r="D97" s="113">
        <v>4</v>
      </c>
      <c r="E97" s="25"/>
      <c r="F97" s="26"/>
      <c r="G97" s="126">
        <f t="shared" si="0"/>
        <v>0</v>
      </c>
    </row>
    <row r="98" spans="2:7" ht="28.5">
      <c r="B98" s="112" t="s">
        <v>255</v>
      </c>
      <c r="C98" s="112" t="s">
        <v>9</v>
      </c>
      <c r="D98" s="113">
        <v>4</v>
      </c>
      <c r="E98" s="25"/>
      <c r="F98" s="26"/>
      <c r="G98" s="126">
        <f>+D98*F98</f>
        <v>0</v>
      </c>
    </row>
    <row r="99" spans="2:7" ht="14.25">
      <c r="B99" s="112"/>
      <c r="C99" s="112"/>
      <c r="D99" s="113"/>
      <c r="E99" s="25"/>
      <c r="F99" s="26"/>
      <c r="G99" s="126"/>
    </row>
    <row r="100" spans="1:7" ht="42.75">
      <c r="A100" s="104" t="s">
        <v>232</v>
      </c>
      <c r="B100" s="111" t="s">
        <v>214</v>
      </c>
      <c r="C100" s="25"/>
      <c r="D100" s="26"/>
      <c r="E100" s="25"/>
      <c r="F100" s="26"/>
      <c r="G100" s="26"/>
    </row>
    <row r="101" spans="2:7" ht="14.25">
      <c r="B101" s="115"/>
      <c r="C101" s="115" t="s">
        <v>9</v>
      </c>
      <c r="D101" s="116">
        <v>5</v>
      </c>
      <c r="E101" s="25"/>
      <c r="F101" s="26"/>
      <c r="G101" s="126">
        <f>+D101*F101</f>
        <v>0</v>
      </c>
    </row>
    <row r="102" spans="1:7" ht="28.5">
      <c r="A102" s="104" t="s">
        <v>37</v>
      </c>
      <c r="B102" s="111" t="s">
        <v>215</v>
      </c>
      <c r="C102" s="25"/>
      <c r="D102" s="26"/>
      <c r="E102" s="25"/>
      <c r="F102" s="26"/>
      <c r="G102" s="26"/>
    </row>
    <row r="103" spans="2:7" ht="14.25">
      <c r="B103" s="115"/>
      <c r="C103" s="115" t="s">
        <v>9</v>
      </c>
      <c r="D103" s="116">
        <v>2</v>
      </c>
      <c r="E103" s="25"/>
      <c r="F103" s="26"/>
      <c r="G103" s="126">
        <f>+D103*F103</f>
        <v>0</v>
      </c>
    </row>
    <row r="104" spans="1:7" ht="42.75">
      <c r="A104" s="104" t="s">
        <v>233</v>
      </c>
      <c r="B104" s="111" t="s">
        <v>219</v>
      </c>
      <c r="C104" s="25"/>
      <c r="D104" s="26"/>
      <c r="E104" s="25"/>
      <c r="F104" s="26"/>
      <c r="G104" s="26"/>
    </row>
    <row r="105" spans="2:7" ht="14.25">
      <c r="B105" s="115"/>
      <c r="C105" s="115" t="s">
        <v>9</v>
      </c>
      <c r="D105" s="116">
        <v>3</v>
      </c>
      <c r="E105" s="25"/>
      <c r="F105" s="26"/>
      <c r="G105" s="126">
        <f>+D105*F105</f>
        <v>0</v>
      </c>
    </row>
    <row r="106" spans="1:7" ht="28.5">
      <c r="A106" s="104" t="s">
        <v>234</v>
      </c>
      <c r="B106" s="111" t="s">
        <v>220</v>
      </c>
      <c r="C106" s="25"/>
      <c r="D106" s="26"/>
      <c r="E106" s="25"/>
      <c r="F106" s="26"/>
      <c r="G106" s="26"/>
    </row>
    <row r="107" spans="2:7" ht="14.25">
      <c r="B107" s="115"/>
      <c r="C107" s="115" t="s">
        <v>9</v>
      </c>
      <c r="D107" s="116">
        <v>4</v>
      </c>
      <c r="E107" s="25"/>
      <c r="F107" s="26"/>
      <c r="G107" s="126">
        <f>+D107*F107</f>
        <v>0</v>
      </c>
    </row>
    <row r="108" spans="1:7" ht="14.25">
      <c r="A108" s="104" t="s">
        <v>235</v>
      </c>
      <c r="B108" s="117" t="s">
        <v>221</v>
      </c>
      <c r="C108" s="25"/>
      <c r="D108" s="26"/>
      <c r="E108" s="25"/>
      <c r="F108" s="26"/>
      <c r="G108" s="26"/>
    </row>
    <row r="109" spans="2:7" ht="14.25">
      <c r="B109" s="115"/>
      <c r="C109" s="115" t="s">
        <v>9</v>
      </c>
      <c r="D109" s="116">
        <v>2</v>
      </c>
      <c r="E109" s="25"/>
      <c r="F109" s="26"/>
      <c r="G109" s="126">
        <f>+D109*F109</f>
        <v>0</v>
      </c>
    </row>
    <row r="110" spans="1:7" ht="42.75">
      <c r="A110" s="104" t="s">
        <v>236</v>
      </c>
      <c r="B110" s="111" t="s">
        <v>222</v>
      </c>
      <c r="C110" s="25"/>
      <c r="D110" s="26"/>
      <c r="E110" s="25"/>
      <c r="F110" s="26"/>
      <c r="G110" s="26"/>
    </row>
    <row r="111" spans="2:7" ht="14.25">
      <c r="B111" s="115"/>
      <c r="C111" s="115" t="s">
        <v>9</v>
      </c>
      <c r="D111" s="116">
        <v>8</v>
      </c>
      <c r="E111" s="25"/>
      <c r="F111" s="26"/>
      <c r="G111" s="126">
        <f>+D111*F111</f>
        <v>0</v>
      </c>
    </row>
    <row r="112" spans="1:7" ht="42.75">
      <c r="A112" s="104" t="s">
        <v>160</v>
      </c>
      <c r="B112" s="118" t="s">
        <v>223</v>
      </c>
      <c r="C112" s="25"/>
      <c r="D112" s="26"/>
      <c r="E112" s="25"/>
      <c r="F112" s="26"/>
      <c r="G112" s="26"/>
    </row>
    <row r="113" spans="2:7" ht="14.25">
      <c r="B113" s="115"/>
      <c r="C113" s="115" t="s">
        <v>9</v>
      </c>
      <c r="D113" s="116">
        <v>2</v>
      </c>
      <c r="E113" s="25"/>
      <c r="F113" s="26"/>
      <c r="G113" s="126">
        <f>+D113*F113</f>
        <v>0</v>
      </c>
    </row>
    <row r="114" spans="1:7" ht="42.75">
      <c r="A114" s="104" t="s">
        <v>237</v>
      </c>
      <c r="B114" s="111" t="s">
        <v>224</v>
      </c>
      <c r="C114" s="25"/>
      <c r="D114" s="26"/>
      <c r="E114" s="25"/>
      <c r="F114" s="26"/>
      <c r="G114" s="26"/>
    </row>
    <row r="115" spans="2:7" ht="14.25">
      <c r="B115" s="115"/>
      <c r="C115" s="115" t="s">
        <v>9</v>
      </c>
      <c r="D115" s="116">
        <v>4</v>
      </c>
      <c r="E115" s="25"/>
      <c r="F115" s="26"/>
      <c r="G115" s="126">
        <f>+D115*F115</f>
        <v>0</v>
      </c>
    </row>
    <row r="116" spans="1:7" ht="57">
      <c r="A116" s="104" t="s">
        <v>238</v>
      </c>
      <c r="B116" s="111" t="s">
        <v>254</v>
      </c>
      <c r="C116" s="25"/>
      <c r="D116" s="26"/>
      <c r="E116" s="25"/>
      <c r="F116" s="26"/>
      <c r="G116" s="26"/>
    </row>
    <row r="117" spans="2:7" ht="14.25">
      <c r="B117" s="115"/>
      <c r="C117" s="115" t="s">
        <v>123</v>
      </c>
      <c r="D117" s="116">
        <v>18</v>
      </c>
      <c r="E117" s="25"/>
      <c r="F117" s="26"/>
      <c r="G117" s="126">
        <f>+D117*F117</f>
        <v>0</v>
      </c>
    </row>
    <row r="118" spans="1:7" ht="14.25">
      <c r="A118" s="104" t="s">
        <v>239</v>
      </c>
      <c r="B118" s="119" t="s">
        <v>225</v>
      </c>
      <c r="C118" s="25"/>
      <c r="D118" s="26"/>
      <c r="E118" s="25"/>
      <c r="F118" s="26"/>
      <c r="G118" s="26"/>
    </row>
    <row r="119" spans="2:7" ht="14.25">
      <c r="B119" s="115"/>
      <c r="C119" s="115" t="s">
        <v>123</v>
      </c>
      <c r="D119" s="116">
        <f>D77</f>
        <v>2380</v>
      </c>
      <c r="E119" s="25"/>
      <c r="F119" s="26"/>
      <c r="G119" s="26">
        <f>+D119*F119</f>
        <v>0</v>
      </c>
    </row>
    <row r="120" spans="1:7" ht="14.25">
      <c r="A120" s="104" t="s">
        <v>240</v>
      </c>
      <c r="B120" s="119" t="s">
        <v>226</v>
      </c>
      <c r="C120" s="25"/>
      <c r="D120" s="26"/>
      <c r="E120" s="25"/>
      <c r="F120" s="26"/>
      <c r="G120" s="26"/>
    </row>
    <row r="121" spans="2:7" ht="14.25">
      <c r="B121" s="115"/>
      <c r="C121" s="115" t="s">
        <v>125</v>
      </c>
      <c r="D121" s="116">
        <v>1</v>
      </c>
      <c r="E121" s="25"/>
      <c r="F121" s="26"/>
      <c r="G121" s="26">
        <f>+D121*F121</f>
        <v>0</v>
      </c>
    </row>
    <row r="122" spans="1:7" ht="14.25">
      <c r="A122" s="104" t="s">
        <v>241</v>
      </c>
      <c r="B122" s="119" t="s">
        <v>227</v>
      </c>
      <c r="C122" s="25"/>
      <c r="D122" s="26"/>
      <c r="E122" s="25"/>
      <c r="F122" s="26"/>
      <c r="G122" s="26"/>
    </row>
    <row r="123" spans="2:7" ht="14.25">
      <c r="B123" s="115"/>
      <c r="C123" s="115" t="s">
        <v>123</v>
      </c>
      <c r="D123" s="116">
        <v>2380</v>
      </c>
      <c r="E123" s="25"/>
      <c r="F123" s="26"/>
      <c r="G123" s="126">
        <f>+D123*F123</f>
        <v>0</v>
      </c>
    </row>
    <row r="124" spans="1:7" ht="14.25">
      <c r="A124" s="104" t="s">
        <v>242</v>
      </c>
      <c r="B124" s="119" t="s">
        <v>228</v>
      </c>
      <c r="C124" s="25"/>
      <c r="D124" s="26"/>
      <c r="E124" s="25"/>
      <c r="F124" s="26"/>
      <c r="G124" s="26"/>
    </row>
    <row r="125" spans="2:7" ht="14.25">
      <c r="B125" s="115"/>
      <c r="C125" s="115" t="s">
        <v>161</v>
      </c>
      <c r="D125" s="116">
        <v>1</v>
      </c>
      <c r="E125" s="25"/>
      <c r="F125" s="26"/>
      <c r="G125" s="26">
        <f>+D125*F125</f>
        <v>0</v>
      </c>
    </row>
    <row r="126" spans="2:7" ht="15" thickBot="1">
      <c r="B126" s="136" t="s">
        <v>162</v>
      </c>
      <c r="C126" s="137"/>
      <c r="D126" s="138"/>
      <c r="E126" s="137"/>
      <c r="F126" s="138"/>
      <c r="G126" s="138"/>
    </row>
    <row r="127" spans="2:7" ht="15" thickBot="1">
      <c r="B127" s="133" t="s">
        <v>163</v>
      </c>
      <c r="C127" s="134"/>
      <c r="D127" s="129"/>
      <c r="E127" s="134"/>
      <c r="F127" s="129"/>
      <c r="G127" s="23">
        <f>SUM(G76:G125)</f>
        <v>0</v>
      </c>
    </row>
    <row r="128" ht="14.25">
      <c r="B128" s="100"/>
    </row>
    <row r="129" ht="14.25">
      <c r="B129" s="100"/>
    </row>
    <row r="130" ht="15">
      <c r="B130" s="93" t="s">
        <v>246</v>
      </c>
    </row>
    <row r="131" spans="1:7" ht="28.5">
      <c r="A131" s="104" t="s">
        <v>247</v>
      </c>
      <c r="B131" s="99" t="s">
        <v>243</v>
      </c>
      <c r="C131" s="25"/>
      <c r="D131" s="26"/>
      <c r="E131" s="25"/>
      <c r="F131" s="26"/>
      <c r="G131" s="26"/>
    </row>
    <row r="132" spans="2:7" ht="16.5">
      <c r="B132" s="120"/>
      <c r="C132" s="120" t="s">
        <v>184</v>
      </c>
      <c r="D132" s="121">
        <f>+D134*0.2+210*2*0.2</f>
        <v>798</v>
      </c>
      <c r="E132" s="25"/>
      <c r="F132" s="26"/>
      <c r="G132" s="126">
        <f>+D132*F132</f>
        <v>0</v>
      </c>
    </row>
    <row r="133" spans="1:7" ht="28.5">
      <c r="A133" s="104" t="s">
        <v>248</v>
      </c>
      <c r="B133" s="99" t="s">
        <v>266</v>
      </c>
      <c r="C133" s="25"/>
      <c r="D133" s="26"/>
      <c r="E133" s="25"/>
      <c r="F133" s="26"/>
      <c r="G133" s="26"/>
    </row>
    <row r="134" spans="2:7" ht="16.5">
      <c r="B134" s="120"/>
      <c r="C134" s="120" t="s">
        <v>183</v>
      </c>
      <c r="D134" s="121">
        <f>+D17</f>
        <v>3570</v>
      </c>
      <c r="E134" s="25"/>
      <c r="F134" s="26"/>
      <c r="G134" s="126">
        <f>+D134*F134</f>
        <v>0</v>
      </c>
    </row>
    <row r="135" spans="2:7" ht="14.25">
      <c r="B135" s="120"/>
      <c r="C135" s="132"/>
      <c r="D135" s="121"/>
      <c r="E135" s="25"/>
      <c r="F135" s="26"/>
      <c r="G135" s="126"/>
    </row>
    <row r="136" spans="1:7" ht="28.5">
      <c r="A136" s="104" t="s">
        <v>268</v>
      </c>
      <c r="B136" s="120" t="s">
        <v>267</v>
      </c>
      <c r="C136" s="120" t="s">
        <v>183</v>
      </c>
      <c r="D136" s="121">
        <v>3000</v>
      </c>
      <c r="E136" s="25"/>
      <c r="F136" s="26"/>
      <c r="G136" s="126">
        <f>+D136*F136</f>
        <v>0</v>
      </c>
    </row>
    <row r="137" spans="2:7" ht="14.25">
      <c r="B137" s="120"/>
      <c r="C137" s="132"/>
      <c r="D137" s="121"/>
      <c r="E137" s="25"/>
      <c r="F137" s="26"/>
      <c r="G137" s="126"/>
    </row>
    <row r="138" spans="1:7" ht="28.5">
      <c r="A138" s="104" t="s">
        <v>249</v>
      </c>
      <c r="B138" s="120" t="s">
        <v>265</v>
      </c>
      <c r="C138" s="132"/>
      <c r="D138" s="121">
        <v>7410</v>
      </c>
      <c r="E138" s="25"/>
      <c r="F138" s="26"/>
      <c r="G138" s="126">
        <f>+D138*F138</f>
        <v>0</v>
      </c>
    </row>
    <row r="139" spans="2:7" ht="14.25">
      <c r="B139" s="120"/>
      <c r="C139" s="132"/>
      <c r="D139" s="121"/>
      <c r="E139" s="25"/>
      <c r="F139" s="26"/>
      <c r="G139" s="126"/>
    </row>
    <row r="140" spans="2:7" ht="14.25">
      <c r="B140" s="120" t="s">
        <v>256</v>
      </c>
      <c r="C140" s="132"/>
      <c r="D140" s="121"/>
      <c r="E140" s="25"/>
      <c r="F140" s="26"/>
      <c r="G140" s="126"/>
    </row>
    <row r="141" spans="2:7" ht="16.5">
      <c r="B141" s="120"/>
      <c r="C141" s="120" t="s">
        <v>183</v>
      </c>
      <c r="D141" s="121">
        <v>300</v>
      </c>
      <c r="E141" s="25"/>
      <c r="F141" s="26"/>
      <c r="G141" s="126">
        <f>+D141*F141</f>
        <v>0</v>
      </c>
    </row>
    <row r="142" spans="1:7" ht="14.25">
      <c r="A142" s="104" t="s">
        <v>250</v>
      </c>
      <c r="B142" s="122" t="s">
        <v>164</v>
      </c>
      <c r="D142" s="26"/>
      <c r="E142" s="25"/>
      <c r="F142" s="26"/>
      <c r="G142" s="26"/>
    </row>
    <row r="143" spans="2:7" ht="14.25">
      <c r="B143" s="120"/>
      <c r="C143" s="120" t="s">
        <v>125</v>
      </c>
      <c r="D143" s="121">
        <v>1</v>
      </c>
      <c r="E143" s="25"/>
      <c r="F143" s="26"/>
      <c r="G143" s="26">
        <f>+D143*F143</f>
        <v>0</v>
      </c>
    </row>
    <row r="144" spans="1:7" ht="14.25">
      <c r="A144" s="104" t="s">
        <v>251</v>
      </c>
      <c r="B144" s="114" t="s">
        <v>244</v>
      </c>
      <c r="C144" s="25"/>
      <c r="D144" s="26"/>
      <c r="E144" s="25"/>
      <c r="F144" s="26"/>
      <c r="G144" s="26"/>
    </row>
    <row r="145" spans="2:7" ht="14.25">
      <c r="B145" s="120"/>
      <c r="C145" s="120" t="s">
        <v>165</v>
      </c>
      <c r="D145" s="121">
        <v>10</v>
      </c>
      <c r="E145" s="25"/>
      <c r="F145" s="26"/>
      <c r="G145" s="126">
        <f>+D145*F145</f>
        <v>0</v>
      </c>
    </row>
    <row r="146" spans="1:7" ht="28.5">
      <c r="A146" s="104" t="s">
        <v>269</v>
      </c>
      <c r="B146" s="114" t="s">
        <v>245</v>
      </c>
      <c r="C146" s="25"/>
      <c r="D146" s="26"/>
      <c r="E146" s="25"/>
      <c r="F146" s="26"/>
      <c r="G146" s="26"/>
    </row>
    <row r="147" spans="2:7" ht="14.25">
      <c r="B147" s="123"/>
      <c r="C147" s="120"/>
      <c r="D147" s="26">
        <v>1</v>
      </c>
      <c r="E147" s="25"/>
      <c r="F147" s="26"/>
      <c r="G147" s="126">
        <f>+D147*F147</f>
        <v>0</v>
      </c>
    </row>
    <row r="148" spans="2:3" ht="14.25">
      <c r="B148" s="103"/>
      <c r="C148" s="103"/>
    </row>
    <row r="149" ht="15" thickBot="1">
      <c r="B149" s="100" t="s">
        <v>162</v>
      </c>
    </row>
    <row r="150" spans="2:7" ht="15" thickBot="1">
      <c r="B150" s="133" t="s">
        <v>166</v>
      </c>
      <c r="C150" s="134"/>
      <c r="D150" s="129"/>
      <c r="E150" s="135" t="s">
        <v>167</v>
      </c>
      <c r="F150" s="129"/>
      <c r="G150" s="23">
        <f>SUM(G131:G147)</f>
        <v>0</v>
      </c>
    </row>
    <row r="151" ht="14.25">
      <c r="B151" s="102"/>
    </row>
    <row r="152" ht="14.25">
      <c r="B152" s="102"/>
    </row>
    <row r="153" ht="14.25">
      <c r="B153" s="10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2"/>
  <sheetViews>
    <sheetView zoomScaleSheetLayoutView="100" workbookViewId="0" topLeftCell="A1">
      <selection activeCell="F210" sqref="F210:F229"/>
    </sheetView>
  </sheetViews>
  <sheetFormatPr defaultColWidth="8.796875" defaultRowHeight="15"/>
  <cols>
    <col min="1" max="1" width="2" style="3" customWidth="1"/>
    <col min="2" max="2" width="4.3984375" style="148" customWidth="1"/>
    <col min="3" max="3" width="36.796875" style="149" customWidth="1"/>
    <col min="4" max="4" width="5.09765625" style="150" customWidth="1"/>
    <col min="5" max="5" width="11.3984375" style="151" customWidth="1"/>
    <col min="6" max="6" width="16.3984375" style="150" customWidth="1"/>
    <col min="7" max="7" width="20.796875" style="151" customWidth="1"/>
    <col min="8" max="8" width="12.09765625" style="3" customWidth="1"/>
    <col min="9" max="16384" width="9" style="3" customWidth="1"/>
  </cols>
  <sheetData>
    <row r="1" spans="2:7" s="1" customFormat="1" ht="27.75" customHeight="1">
      <c r="B1" s="143"/>
      <c r="C1" s="190"/>
      <c r="D1" s="190"/>
      <c r="E1" s="144" t="s">
        <v>17</v>
      </c>
      <c r="F1" s="145" t="s">
        <v>15</v>
      </c>
      <c r="G1" s="145" t="s">
        <v>16</v>
      </c>
    </row>
    <row r="2" spans="2:7" s="1" customFormat="1" ht="15.75">
      <c r="B2" s="143"/>
      <c r="C2" s="146" t="s">
        <v>10</v>
      </c>
      <c r="D2" s="145" t="s">
        <v>12</v>
      </c>
      <c r="E2" s="147" t="s">
        <v>18</v>
      </c>
      <c r="F2" s="145"/>
      <c r="G2" s="147"/>
    </row>
    <row r="3" spans="2:7" s="2" customFormat="1" ht="15">
      <c r="B3" s="148"/>
      <c r="C3" s="149"/>
      <c r="D3" s="150"/>
      <c r="E3" s="151"/>
      <c r="F3" s="150"/>
      <c r="G3" s="151"/>
    </row>
    <row r="4" spans="2:7" s="1" customFormat="1" ht="15.75">
      <c r="B4" s="143" t="s">
        <v>1</v>
      </c>
      <c r="C4" s="144" t="s">
        <v>2</v>
      </c>
      <c r="D4" s="145"/>
      <c r="E4" s="147"/>
      <c r="F4" s="145"/>
      <c r="G4" s="147"/>
    </row>
    <row r="5" spans="2:7" s="2" customFormat="1" ht="15">
      <c r="B5" s="148"/>
      <c r="C5" s="149"/>
      <c r="D5" s="150"/>
      <c r="E5" s="151"/>
      <c r="F5" s="150"/>
      <c r="G5" s="151"/>
    </row>
    <row r="6" spans="1:7" ht="20.25" customHeight="1">
      <c r="A6" s="3">
        <v>1</v>
      </c>
      <c r="B6" s="148">
        <f>SUM(A6)</f>
        <v>1</v>
      </c>
      <c r="C6" s="152" t="s">
        <v>29</v>
      </c>
      <c r="D6" s="3"/>
      <c r="E6" s="3"/>
      <c r="F6" s="3"/>
      <c r="G6" s="3"/>
    </row>
    <row r="7" spans="3:7" ht="20.25" customHeight="1">
      <c r="C7" s="152" t="s">
        <v>43</v>
      </c>
      <c r="D7" s="153" t="s">
        <v>270</v>
      </c>
      <c r="E7" s="151">
        <v>800</v>
      </c>
      <c r="G7" s="151">
        <f>F7*E7</f>
        <v>0</v>
      </c>
    </row>
    <row r="8" spans="3:7" ht="20.25" customHeight="1">
      <c r="C8" s="152" t="s">
        <v>42</v>
      </c>
      <c r="D8" s="153" t="s">
        <v>270</v>
      </c>
      <c r="E8" s="151">
        <v>0</v>
      </c>
      <c r="G8" s="151">
        <f>F8*E8</f>
        <v>0</v>
      </c>
    </row>
    <row r="9" spans="3:7" ht="20.25" customHeight="1">
      <c r="C9" s="152" t="s">
        <v>44</v>
      </c>
      <c r="D9" s="153" t="s">
        <v>271</v>
      </c>
      <c r="E9" s="151">
        <v>493</v>
      </c>
      <c r="G9" s="151">
        <f>F9*E9</f>
        <v>0</v>
      </c>
    </row>
    <row r="10" spans="2:7" s="2" customFormat="1" ht="15">
      <c r="B10" s="148"/>
      <c r="C10" s="149"/>
      <c r="D10" s="150"/>
      <c r="E10" s="151">
        <v>0</v>
      </c>
      <c r="F10" s="154"/>
      <c r="G10" s="151"/>
    </row>
    <row r="11" spans="1:7" ht="15">
      <c r="A11" s="3">
        <v>1</v>
      </c>
      <c r="B11" s="148">
        <f>SUM(A$6:A11)</f>
        <v>2</v>
      </c>
      <c r="C11" s="152" t="s">
        <v>13</v>
      </c>
      <c r="D11" s="3"/>
      <c r="E11" s="3"/>
      <c r="F11" s="17"/>
      <c r="G11" s="3"/>
    </row>
    <row r="12" spans="3:7" ht="15">
      <c r="C12" s="152" t="str">
        <f>C7</f>
        <v>Col - VH Malo Polje</v>
      </c>
      <c r="D12" s="153" t="s">
        <v>9</v>
      </c>
      <c r="E12" s="151">
        <v>20</v>
      </c>
      <c r="G12" s="151">
        <f>F12*E12</f>
        <v>0</v>
      </c>
    </row>
    <row r="13" spans="3:7" ht="15">
      <c r="C13" s="152" t="str">
        <f>C8</f>
        <v>VH _ Malo Polje</v>
      </c>
      <c r="D13" s="153" t="s">
        <v>9</v>
      </c>
      <c r="E13" s="151">
        <v>0</v>
      </c>
      <c r="G13" s="151">
        <f>F13*E13</f>
        <v>0</v>
      </c>
    </row>
    <row r="14" spans="3:7" ht="15">
      <c r="C14" s="152" t="str">
        <f>C9</f>
        <v>Poličar - Lokvar</v>
      </c>
      <c r="D14" s="153" t="s">
        <v>9</v>
      </c>
      <c r="E14" s="151">
        <v>12</v>
      </c>
      <c r="G14" s="151">
        <f>F14*E14</f>
        <v>0</v>
      </c>
    </row>
    <row r="15" spans="2:7" s="2" customFormat="1" ht="15">
      <c r="B15" s="148"/>
      <c r="C15" s="149"/>
      <c r="D15" s="150"/>
      <c r="E15" s="151"/>
      <c r="F15" s="150"/>
      <c r="G15" s="151"/>
    </row>
    <row r="16" spans="1:7" ht="32.25" customHeight="1">
      <c r="A16" s="3">
        <v>1</v>
      </c>
      <c r="B16" s="148">
        <f>SUM(A$6:A16)</f>
        <v>3</v>
      </c>
      <c r="C16" s="152" t="s">
        <v>14</v>
      </c>
      <c r="D16" s="3"/>
      <c r="E16" s="3"/>
      <c r="F16" s="3"/>
      <c r="G16" s="3"/>
    </row>
    <row r="17" spans="3:7" ht="16.5" customHeight="1">
      <c r="C17" s="152" t="str">
        <f>C12</f>
        <v>Col - VH Malo Polje</v>
      </c>
      <c r="D17" s="153" t="s">
        <v>9</v>
      </c>
      <c r="E17" s="151">
        <f>E12</f>
        <v>20</v>
      </c>
      <c r="G17" s="151">
        <f>F17*E17</f>
        <v>0</v>
      </c>
    </row>
    <row r="18" spans="3:7" ht="16.5" customHeight="1">
      <c r="C18" s="152" t="str">
        <f>C13</f>
        <v>VH _ Malo Polje</v>
      </c>
      <c r="D18" s="153" t="s">
        <v>9</v>
      </c>
      <c r="E18" s="151">
        <f>E13</f>
        <v>0</v>
      </c>
      <c r="G18" s="151">
        <f>F18*E18</f>
        <v>0</v>
      </c>
    </row>
    <row r="19" spans="3:7" ht="16.5" customHeight="1">
      <c r="C19" s="152" t="str">
        <f>C14</f>
        <v>Poličar - Lokvar</v>
      </c>
      <c r="D19" s="153" t="s">
        <v>9</v>
      </c>
      <c r="E19" s="151">
        <f>E14</f>
        <v>12</v>
      </c>
      <c r="G19" s="151">
        <f>F19*E19</f>
        <v>0</v>
      </c>
    </row>
    <row r="20" spans="3:6" ht="17.25" customHeight="1">
      <c r="C20" s="152"/>
      <c r="D20" s="153"/>
      <c r="F20" s="154"/>
    </row>
    <row r="21" spans="1:7" ht="21" customHeight="1">
      <c r="A21" s="3">
        <v>1</v>
      </c>
      <c r="B21" s="148">
        <f>SUM(A$6:A21)</f>
        <v>4</v>
      </c>
      <c r="C21" s="152" t="s">
        <v>33</v>
      </c>
      <c r="D21" s="153" t="s">
        <v>34</v>
      </c>
      <c r="E21" s="151">
        <v>460</v>
      </c>
      <c r="G21" s="151">
        <f>F21*E21</f>
        <v>0</v>
      </c>
    </row>
    <row r="22" spans="3:6" ht="11.25" customHeight="1">
      <c r="C22" s="152"/>
      <c r="D22" s="153"/>
      <c r="F22" s="154"/>
    </row>
    <row r="23" spans="1:7" ht="35.25" customHeight="1">
      <c r="A23" s="3">
        <v>1</v>
      </c>
      <c r="B23" s="148">
        <f>SUM(A$6:A23)</f>
        <v>5</v>
      </c>
      <c r="C23" s="152" t="s">
        <v>36</v>
      </c>
      <c r="D23" s="153" t="s">
        <v>35</v>
      </c>
      <c r="E23" s="151">
        <v>600</v>
      </c>
      <c r="G23" s="151">
        <f>F23*E23</f>
        <v>0</v>
      </c>
    </row>
    <row r="24" spans="3:6" ht="14.25" customHeight="1">
      <c r="C24" s="152"/>
      <c r="D24" s="153"/>
      <c r="F24" s="154"/>
    </row>
    <row r="25" spans="1:7" ht="63.75" customHeight="1">
      <c r="A25" s="3">
        <v>1</v>
      </c>
      <c r="B25" s="148">
        <f>SUM(A$6:A25)</f>
        <v>6</v>
      </c>
      <c r="C25" s="152" t="s">
        <v>56</v>
      </c>
      <c r="D25" s="153" t="s">
        <v>35</v>
      </c>
      <c r="E25" s="151">
        <v>600</v>
      </c>
      <c r="G25" s="151">
        <f>F25*E25</f>
        <v>0</v>
      </c>
    </row>
    <row r="26" spans="3:6" ht="14.25" customHeight="1">
      <c r="C26" s="152"/>
      <c r="D26" s="153"/>
      <c r="F26" s="154"/>
    </row>
    <row r="27" spans="1:7" ht="46.5" customHeight="1">
      <c r="A27" s="3">
        <v>1</v>
      </c>
      <c r="B27" s="148">
        <f>SUM(A$6:A27)</f>
        <v>7</v>
      </c>
      <c r="C27" s="152" t="s">
        <v>57</v>
      </c>
      <c r="D27" s="153" t="s">
        <v>35</v>
      </c>
      <c r="E27" s="151">
        <v>600</v>
      </c>
      <c r="G27" s="151">
        <f>F27*E27</f>
        <v>0</v>
      </c>
    </row>
    <row r="28" spans="3:4" ht="14.25" customHeight="1">
      <c r="C28" s="152"/>
      <c r="D28" s="153"/>
    </row>
    <row r="29" spans="1:3" ht="30.75" customHeight="1">
      <c r="A29" s="3">
        <v>1</v>
      </c>
      <c r="B29" s="148">
        <f>SUM(A$6:A29)</f>
        <v>8</v>
      </c>
      <c r="C29" s="152" t="s">
        <v>45</v>
      </c>
    </row>
    <row r="30" spans="3:7" ht="20.25" customHeight="1">
      <c r="C30" s="152" t="str">
        <f>C12</f>
        <v>Col - VH Malo Polje</v>
      </c>
      <c r="D30" s="153" t="s">
        <v>272</v>
      </c>
      <c r="E30" s="151">
        <f>+E7*1</f>
        <v>800</v>
      </c>
      <c r="G30" s="151">
        <f>F30*E30</f>
        <v>0</v>
      </c>
    </row>
    <row r="31" spans="3:7" ht="21.75" customHeight="1">
      <c r="C31" s="152" t="str">
        <f>C13</f>
        <v>VH _ Malo Polje</v>
      </c>
      <c r="D31" s="153" t="s">
        <v>272</v>
      </c>
      <c r="E31" s="151">
        <v>0</v>
      </c>
      <c r="G31" s="151">
        <f>F31*E31</f>
        <v>0</v>
      </c>
    </row>
    <row r="32" spans="3:7" ht="19.5" customHeight="1">
      <c r="C32" s="152" t="str">
        <f>C14</f>
        <v>Poličar - Lokvar</v>
      </c>
      <c r="D32" s="153" t="s">
        <v>273</v>
      </c>
      <c r="E32" s="151">
        <f>+E9*2</f>
        <v>986</v>
      </c>
      <c r="G32" s="151">
        <f>F32*E32</f>
        <v>0</v>
      </c>
    </row>
    <row r="33" spans="2:7" s="2" customFormat="1" ht="15">
      <c r="B33" s="148"/>
      <c r="C33" s="149"/>
      <c r="D33" s="150"/>
      <c r="E33" s="151"/>
      <c r="F33" s="150"/>
      <c r="G33" s="151"/>
    </row>
    <row r="34" spans="1:3" ht="79.5" customHeight="1">
      <c r="A34" s="3">
        <v>1</v>
      </c>
      <c r="B34" s="148">
        <f>SUM(A$6:A34)</f>
        <v>9</v>
      </c>
      <c r="C34" s="152" t="s">
        <v>274</v>
      </c>
    </row>
    <row r="35" spans="3:7" ht="18">
      <c r="C35" s="152" t="str">
        <f>C17</f>
        <v>Col - VH Malo Polje</v>
      </c>
      <c r="D35" s="153" t="s">
        <v>275</v>
      </c>
      <c r="E35" s="151">
        <f>+E7*1</f>
        <v>800</v>
      </c>
      <c r="G35" s="151">
        <f>F35*E35</f>
        <v>0</v>
      </c>
    </row>
    <row r="36" spans="3:7" ht="18">
      <c r="C36" s="152" t="str">
        <f>C18</f>
        <v>VH _ Malo Polje</v>
      </c>
      <c r="D36" s="153" t="s">
        <v>275</v>
      </c>
      <c r="E36" s="151">
        <v>0</v>
      </c>
      <c r="G36" s="151">
        <f>F36*E36</f>
        <v>0</v>
      </c>
    </row>
    <row r="37" spans="3:7" ht="18.75">
      <c r="C37" s="152" t="str">
        <f>C19</f>
        <v>Poličar - Lokvar</v>
      </c>
      <c r="D37" s="153" t="s">
        <v>276</v>
      </c>
      <c r="E37" s="151">
        <f>+E9*1</f>
        <v>493</v>
      </c>
      <c r="G37" s="151">
        <f>F37*E37</f>
        <v>0</v>
      </c>
    </row>
    <row r="38" spans="2:7" s="2" customFormat="1" ht="15">
      <c r="B38" s="148"/>
      <c r="C38" s="149"/>
      <c r="D38" s="150"/>
      <c r="E38" s="151"/>
      <c r="F38" s="150"/>
      <c r="G38" s="151"/>
    </row>
    <row r="39" spans="1:3" s="2" customFormat="1" ht="78" customHeight="1">
      <c r="A39" s="2">
        <v>1</v>
      </c>
      <c r="B39" s="148">
        <f>SUM(A$6:A39)</f>
        <v>10</v>
      </c>
      <c r="C39" s="152" t="s">
        <v>277</v>
      </c>
    </row>
    <row r="40" spans="2:7" s="2" customFormat="1" ht="18">
      <c r="B40" s="148"/>
      <c r="C40" s="152" t="str">
        <f>C35</f>
        <v>Col - VH Malo Polje</v>
      </c>
      <c r="D40" s="153" t="s">
        <v>275</v>
      </c>
      <c r="E40" s="151">
        <f>E35</f>
        <v>800</v>
      </c>
      <c r="F40" s="150"/>
      <c r="G40" s="151">
        <f>F40*E40</f>
        <v>0</v>
      </c>
    </row>
    <row r="41" spans="2:7" s="2" customFormat="1" ht="18">
      <c r="B41" s="148"/>
      <c r="C41" s="152" t="str">
        <f>C36</f>
        <v>VH _ Malo Polje</v>
      </c>
      <c r="D41" s="153" t="s">
        <v>275</v>
      </c>
      <c r="E41" s="151">
        <v>0</v>
      </c>
      <c r="F41" s="150"/>
      <c r="G41" s="151">
        <f>F41*E41</f>
        <v>0</v>
      </c>
    </row>
    <row r="42" spans="2:7" s="2" customFormat="1" ht="18.75">
      <c r="B42" s="148"/>
      <c r="C42" s="152" t="str">
        <f>C37</f>
        <v>Poličar - Lokvar</v>
      </c>
      <c r="D42" s="153" t="s">
        <v>276</v>
      </c>
      <c r="E42" s="151">
        <v>490</v>
      </c>
      <c r="F42" s="150"/>
      <c r="G42" s="151">
        <f>F42*E42</f>
        <v>0</v>
      </c>
    </row>
    <row r="43" s="2" customFormat="1" ht="15">
      <c r="B43" s="148"/>
    </row>
    <row r="44" spans="1:3" ht="64.5" customHeight="1">
      <c r="A44" s="3">
        <v>1</v>
      </c>
      <c r="B44" s="148">
        <f>SUM(A$6:A44)</f>
        <v>11</v>
      </c>
      <c r="C44" s="152" t="s">
        <v>46</v>
      </c>
    </row>
    <row r="45" spans="3:4" ht="15">
      <c r="C45" s="155">
        <v>0.01</v>
      </c>
      <c r="D45" s="153"/>
    </row>
    <row r="46" spans="3:7" ht="18">
      <c r="C46" s="152" t="str">
        <f>C40</f>
        <v>Col - VH Malo Polje</v>
      </c>
      <c r="D46" s="153" t="s">
        <v>275</v>
      </c>
      <c r="E46" s="151">
        <f>(E35+E40)*C45</f>
        <v>16</v>
      </c>
      <c r="G46" s="151">
        <f>F46*E46</f>
        <v>0</v>
      </c>
    </row>
    <row r="47" spans="3:7" ht="18">
      <c r="C47" s="152" t="str">
        <f>C41</f>
        <v>VH _ Malo Polje</v>
      </c>
      <c r="D47" s="153" t="s">
        <v>275</v>
      </c>
      <c r="E47" s="151">
        <f>(E36+E41)*C45</f>
        <v>0</v>
      </c>
      <c r="G47" s="151">
        <f>F47*E47</f>
        <v>0</v>
      </c>
    </row>
    <row r="48" spans="3:7" ht="18.75">
      <c r="C48" s="152" t="str">
        <f>C42</f>
        <v>Poličar - Lokvar</v>
      </c>
      <c r="D48" s="153" t="s">
        <v>276</v>
      </c>
      <c r="E48" s="151">
        <f>(E37+E42)*C45</f>
        <v>9.83</v>
      </c>
      <c r="G48" s="151">
        <f>F48*E48</f>
        <v>0</v>
      </c>
    </row>
    <row r="49" spans="2:7" s="2" customFormat="1" ht="15">
      <c r="B49" s="148"/>
      <c r="C49" s="149"/>
      <c r="D49" s="150"/>
      <c r="E49" s="151"/>
      <c r="F49" s="150"/>
      <c r="G49" s="151"/>
    </row>
    <row r="50" spans="1:7" ht="49.5" customHeight="1">
      <c r="A50" s="3">
        <v>1</v>
      </c>
      <c r="B50" s="148">
        <f>SUM(A$6:A50)</f>
        <v>12</v>
      </c>
      <c r="C50" s="152" t="s">
        <v>278</v>
      </c>
      <c r="D50" s="3"/>
      <c r="E50" s="3"/>
      <c r="F50" s="3"/>
      <c r="G50" s="3"/>
    </row>
    <row r="51" spans="3:7" ht="16.5" customHeight="1">
      <c r="C51" s="152" t="str">
        <f>C46</f>
        <v>Col - VH Malo Polje</v>
      </c>
      <c r="D51" s="153" t="s">
        <v>272</v>
      </c>
      <c r="E51" s="151">
        <f>E7*0.5</f>
        <v>400</v>
      </c>
      <c r="G51" s="151">
        <f>F51*E51</f>
        <v>0</v>
      </c>
    </row>
    <row r="52" spans="3:7" ht="16.5" customHeight="1">
      <c r="C52" s="152" t="str">
        <f>C47</f>
        <v>VH _ Malo Polje</v>
      </c>
      <c r="D52" s="153" t="s">
        <v>272</v>
      </c>
      <c r="E52" s="151">
        <f>+E8*0.5</f>
        <v>0</v>
      </c>
      <c r="G52" s="151">
        <f>F52*E52</f>
        <v>0</v>
      </c>
    </row>
    <row r="53" spans="3:7" ht="16.5" customHeight="1">
      <c r="C53" s="152" t="str">
        <f>C48</f>
        <v>Poličar - Lokvar</v>
      </c>
      <c r="D53" s="153" t="s">
        <v>272</v>
      </c>
      <c r="E53" s="151">
        <f>E9*0.5</f>
        <v>246.5</v>
      </c>
      <c r="G53" s="151">
        <f>F53*E53</f>
        <v>0</v>
      </c>
    </row>
    <row r="54" spans="2:7" s="2" customFormat="1" ht="15">
      <c r="B54" s="148"/>
      <c r="C54" s="149"/>
      <c r="D54" s="150"/>
      <c r="E54" s="151"/>
      <c r="F54" s="150"/>
      <c r="G54" s="151"/>
    </row>
    <row r="55" spans="1:7" ht="67.5" customHeight="1">
      <c r="A55" s="3">
        <v>1</v>
      </c>
      <c r="B55" s="148">
        <f>SUM(A$6:A55)</f>
        <v>13</v>
      </c>
      <c r="C55" s="152" t="s">
        <v>279</v>
      </c>
      <c r="D55" s="3"/>
      <c r="E55" s="3"/>
      <c r="F55" s="3"/>
      <c r="G55" s="3"/>
    </row>
    <row r="56" spans="3:7" ht="24.75" customHeight="1">
      <c r="C56" s="152" t="str">
        <f>C51</f>
        <v>Col - VH Malo Polje</v>
      </c>
      <c r="D56" s="153" t="s">
        <v>275</v>
      </c>
      <c r="E56" s="151">
        <f>+E7*0.38</f>
        <v>304</v>
      </c>
      <c r="G56" s="151">
        <f>F56*E56</f>
        <v>0</v>
      </c>
    </row>
    <row r="57" spans="3:7" ht="23.25" customHeight="1">
      <c r="C57" s="152" t="str">
        <f>C52</f>
        <v>VH _ Malo Polje</v>
      </c>
      <c r="D57" s="153" t="s">
        <v>276</v>
      </c>
      <c r="E57" s="151">
        <f>+E8*0.4</f>
        <v>0</v>
      </c>
      <c r="G57" s="151">
        <f>F57*E57</f>
        <v>0</v>
      </c>
    </row>
    <row r="58" spans="3:7" ht="23.25" customHeight="1">
      <c r="C58" s="152" t="str">
        <f>C53</f>
        <v>Poličar - Lokvar</v>
      </c>
      <c r="D58" s="153" t="s">
        <v>276</v>
      </c>
      <c r="E58" s="151">
        <v>146</v>
      </c>
      <c r="G58" s="151">
        <f>F58*E58</f>
        <v>0</v>
      </c>
    </row>
    <row r="59" spans="3:4" ht="22.5" customHeight="1">
      <c r="C59" s="152"/>
      <c r="D59" s="153"/>
    </row>
    <row r="60" spans="1:4" ht="48.75" customHeight="1">
      <c r="A60" s="3">
        <v>1</v>
      </c>
      <c r="B60" s="148">
        <f>SUM(A$6:A60)</f>
        <v>14</v>
      </c>
      <c r="C60" s="152" t="s">
        <v>49</v>
      </c>
      <c r="D60" s="153"/>
    </row>
    <row r="61" spans="3:7" ht="20.25" customHeight="1">
      <c r="C61" s="152" t="str">
        <f>C56</f>
        <v>Col - VH Malo Polje</v>
      </c>
      <c r="D61" s="153" t="s">
        <v>275</v>
      </c>
      <c r="E61" s="151">
        <f>340*2</f>
        <v>680</v>
      </c>
      <c r="G61" s="151">
        <f>F61*E61</f>
        <v>0</v>
      </c>
    </row>
    <row r="62" spans="3:7" ht="17.25" customHeight="1">
      <c r="C62" s="152" t="str">
        <f>C57</f>
        <v>VH _ Malo Polje</v>
      </c>
      <c r="D62" s="153" t="s">
        <v>276</v>
      </c>
      <c r="E62" s="151">
        <v>0</v>
      </c>
      <c r="G62" s="151">
        <f>F62*E62</f>
        <v>0</v>
      </c>
    </row>
    <row r="63" spans="3:7" ht="17.25" customHeight="1">
      <c r="C63" s="152" t="str">
        <f>C58</f>
        <v>Poličar - Lokvar</v>
      </c>
      <c r="D63" s="153" t="s">
        <v>276</v>
      </c>
      <c r="E63" s="151">
        <v>595</v>
      </c>
      <c r="G63" s="151">
        <f>F63*E63</f>
        <v>0</v>
      </c>
    </row>
    <row r="64" spans="3:4" ht="21" customHeight="1">
      <c r="C64" s="152"/>
      <c r="D64" s="153"/>
    </row>
    <row r="65" spans="1:7" ht="49.5" customHeight="1">
      <c r="A65" s="3">
        <v>1</v>
      </c>
      <c r="B65" s="148">
        <f>SUM(A$6:A65)</f>
        <v>15</v>
      </c>
      <c r="C65" s="152" t="s">
        <v>47</v>
      </c>
      <c r="D65" s="3"/>
      <c r="E65" s="3"/>
      <c r="F65" s="3"/>
      <c r="G65" s="3"/>
    </row>
    <row r="66" spans="3:7" ht="18">
      <c r="C66" s="152" t="str">
        <f>C61</f>
        <v>Col - VH Malo Polje</v>
      </c>
      <c r="D66" s="153" t="s">
        <v>275</v>
      </c>
      <c r="E66" s="151">
        <f>460*2*0.2</f>
        <v>184</v>
      </c>
      <c r="G66" s="151">
        <f>F66*E66</f>
        <v>0</v>
      </c>
    </row>
    <row r="67" spans="3:7" ht="18">
      <c r="C67" s="152" t="str">
        <f>C62</f>
        <v>VH _ Malo Polje</v>
      </c>
      <c r="D67" s="153" t="s">
        <v>275</v>
      </c>
      <c r="E67" s="151">
        <v>0</v>
      </c>
      <c r="G67" s="151">
        <f>F67*E67</f>
        <v>0</v>
      </c>
    </row>
    <row r="68" spans="3:7" ht="18.75">
      <c r="C68" s="152" t="str">
        <f>C63</f>
        <v>Poličar - Lokvar</v>
      </c>
      <c r="D68" s="153" t="s">
        <v>276</v>
      </c>
      <c r="E68" s="151">
        <v>0</v>
      </c>
      <c r="G68" s="151">
        <f>F68*E68</f>
        <v>0</v>
      </c>
    </row>
    <row r="69" spans="3:7" ht="15">
      <c r="C69" s="156"/>
      <c r="D69" s="3"/>
      <c r="E69" s="3"/>
      <c r="F69" s="3"/>
      <c r="G69" s="3"/>
    </row>
    <row r="70" spans="1:7" ht="60">
      <c r="A70" s="3">
        <v>1</v>
      </c>
      <c r="B70" s="148">
        <f>SUM(A$6:A70)</f>
        <v>16</v>
      </c>
      <c r="C70" s="152" t="s">
        <v>260</v>
      </c>
      <c r="D70" s="153"/>
      <c r="E70" s="3"/>
      <c r="F70" s="3"/>
      <c r="G70" s="3"/>
    </row>
    <row r="71" spans="3:7" ht="18">
      <c r="C71" s="152" t="str">
        <f>C66</f>
        <v>Col - VH Malo Polje</v>
      </c>
      <c r="D71" s="153" t="s">
        <v>275</v>
      </c>
      <c r="E71" s="151">
        <f>460*2</f>
        <v>920</v>
      </c>
      <c r="G71" s="151">
        <f>F71*E71</f>
        <v>0</v>
      </c>
    </row>
    <row r="72" spans="3:7" ht="18">
      <c r="C72" s="152" t="str">
        <f>C67</f>
        <v>VH _ Malo Polje</v>
      </c>
      <c r="D72" s="153" t="s">
        <v>275</v>
      </c>
      <c r="E72" s="3">
        <v>52</v>
      </c>
      <c r="G72" s="151">
        <f>F72*E72</f>
        <v>0</v>
      </c>
    </row>
    <row r="73" spans="3:7" ht="18.75">
      <c r="C73" s="152" t="str">
        <f>C68</f>
        <v>Poličar - Lokvar</v>
      </c>
      <c r="D73" s="153" t="s">
        <v>276</v>
      </c>
      <c r="E73" s="151">
        <v>0</v>
      </c>
      <c r="G73" s="151">
        <f>F73*E73</f>
        <v>0</v>
      </c>
    </row>
    <row r="74" spans="3:7" ht="15">
      <c r="C74" s="3"/>
      <c r="D74" s="3"/>
      <c r="E74" s="3"/>
      <c r="F74" s="3"/>
      <c r="G74" s="3"/>
    </row>
    <row r="75" spans="1:4" ht="47.25" customHeight="1">
      <c r="A75" s="3">
        <v>1</v>
      </c>
      <c r="B75" s="148">
        <f>SUM(A$6:A75)</f>
        <v>17</v>
      </c>
      <c r="C75" s="152" t="s">
        <v>48</v>
      </c>
      <c r="D75" s="153"/>
    </row>
    <row r="76" spans="2:7" s="2" customFormat="1" ht="18">
      <c r="B76" s="148"/>
      <c r="C76" s="152" t="str">
        <f>C71</f>
        <v>Col - VH Malo Polje</v>
      </c>
      <c r="D76" s="153" t="s">
        <v>275</v>
      </c>
      <c r="E76" s="151">
        <f>E35+E40-E61</f>
        <v>920</v>
      </c>
      <c r="F76" s="150"/>
      <c r="G76" s="151">
        <f>F76*E76</f>
        <v>0</v>
      </c>
    </row>
    <row r="77" spans="2:7" s="2" customFormat="1" ht="18">
      <c r="B77" s="148"/>
      <c r="C77" s="152" t="str">
        <f>C72</f>
        <v>VH _ Malo Polje</v>
      </c>
      <c r="D77" s="153" t="s">
        <v>275</v>
      </c>
      <c r="E77" s="151">
        <f>E36+E41-E62</f>
        <v>0</v>
      </c>
      <c r="F77" s="150"/>
      <c r="G77" s="151">
        <f>F77*E77</f>
        <v>0</v>
      </c>
    </row>
    <row r="78" spans="2:7" s="2" customFormat="1" ht="18.75">
      <c r="B78" s="148"/>
      <c r="C78" s="152" t="str">
        <f>C73</f>
        <v>Poličar - Lokvar</v>
      </c>
      <c r="D78" s="153" t="s">
        <v>276</v>
      </c>
      <c r="E78" s="151">
        <f>E37+E42-E63</f>
        <v>388</v>
      </c>
      <c r="F78" s="150"/>
      <c r="G78" s="151">
        <f>F78*E78</f>
        <v>0</v>
      </c>
    </row>
    <row r="79" spans="2:7" s="2" customFormat="1" ht="15">
      <c r="B79" s="148"/>
      <c r="C79" s="149"/>
      <c r="D79" s="150"/>
      <c r="E79" s="151"/>
      <c r="F79" s="150"/>
      <c r="G79" s="151"/>
    </row>
    <row r="80" spans="1:7" ht="48">
      <c r="A80" s="3">
        <v>1</v>
      </c>
      <c r="B80" s="148">
        <f>SUM(A$6:A80)</f>
        <v>18</v>
      </c>
      <c r="C80" s="152" t="s">
        <v>280</v>
      </c>
      <c r="D80" s="3"/>
      <c r="E80" s="3"/>
      <c r="F80" s="3"/>
      <c r="G80" s="3"/>
    </row>
    <row r="81" spans="2:7" s="2" customFormat="1" ht="15">
      <c r="B81" s="148"/>
      <c r="C81" s="152" t="str">
        <f>C76</f>
        <v>Col - VH Malo Polje</v>
      </c>
      <c r="D81" s="153" t="s">
        <v>9</v>
      </c>
      <c r="E81" s="151">
        <v>10</v>
      </c>
      <c r="F81" s="150"/>
      <c r="G81" s="151">
        <f>F81*E81</f>
        <v>0</v>
      </c>
    </row>
    <row r="82" spans="2:7" s="2" customFormat="1" ht="15">
      <c r="B82" s="148"/>
      <c r="C82" s="152" t="str">
        <f>C77</f>
        <v>VH _ Malo Polje</v>
      </c>
      <c r="D82" s="153" t="s">
        <v>9</v>
      </c>
      <c r="E82" s="151">
        <v>0</v>
      </c>
      <c r="F82" s="150"/>
      <c r="G82" s="151">
        <f>F82*E82</f>
        <v>0</v>
      </c>
    </row>
    <row r="83" spans="2:7" s="2" customFormat="1" ht="15">
      <c r="B83" s="148"/>
      <c r="C83" s="152" t="str">
        <f>C78</f>
        <v>Poličar - Lokvar</v>
      </c>
      <c r="D83" s="153" t="s">
        <v>9</v>
      </c>
      <c r="E83" s="151">
        <v>6</v>
      </c>
      <c r="F83" s="150"/>
      <c r="G83" s="151">
        <f>F83*E83</f>
        <v>0</v>
      </c>
    </row>
    <row r="84" spans="2:7" s="2" customFormat="1" ht="15">
      <c r="B84" s="148"/>
      <c r="C84" s="152"/>
      <c r="D84" s="153"/>
      <c r="E84" s="151"/>
      <c r="F84" s="150"/>
      <c r="G84" s="151"/>
    </row>
    <row r="85" spans="1:7" s="2" customFormat="1" ht="105">
      <c r="A85" s="3">
        <v>1</v>
      </c>
      <c r="B85" s="148">
        <f>SUM(A$6:A85)</f>
        <v>19</v>
      </c>
      <c r="C85" s="152" t="s">
        <v>51</v>
      </c>
      <c r="D85" s="153"/>
      <c r="E85" s="151"/>
      <c r="F85" s="150"/>
      <c r="G85" s="151"/>
    </row>
    <row r="86" spans="1:7" s="2" customFormat="1" ht="15">
      <c r="A86" s="3"/>
      <c r="B86" s="148"/>
      <c r="C86" s="152" t="str">
        <f>C81</f>
        <v>Col - VH Malo Polje</v>
      </c>
      <c r="D86" s="153" t="s">
        <v>9</v>
      </c>
      <c r="E86" s="151">
        <v>1</v>
      </c>
      <c r="F86" s="150"/>
      <c r="G86" s="151">
        <f>F86*E86</f>
        <v>0</v>
      </c>
    </row>
    <row r="87" spans="1:7" s="2" customFormat="1" ht="15">
      <c r="A87" s="3"/>
      <c r="B87" s="148"/>
      <c r="C87" s="152"/>
      <c r="D87" s="153"/>
      <c r="E87" s="151"/>
      <c r="F87" s="150"/>
      <c r="G87" s="151"/>
    </row>
    <row r="88" spans="1:7" s="2" customFormat="1" ht="105">
      <c r="A88" s="3">
        <v>1</v>
      </c>
      <c r="B88" s="148">
        <f>SUM(A$6:A88)</f>
        <v>20</v>
      </c>
      <c r="C88" s="152" t="s">
        <v>52</v>
      </c>
      <c r="D88" s="153"/>
      <c r="E88" s="151"/>
      <c r="F88" s="150"/>
      <c r="G88" s="151"/>
    </row>
    <row r="89" spans="1:7" s="2" customFormat="1" ht="15">
      <c r="A89" s="3"/>
      <c r="B89" s="148"/>
      <c r="C89" s="152" t="str">
        <f>C86</f>
        <v>Col - VH Malo Polje</v>
      </c>
      <c r="D89" s="153" t="s">
        <v>9</v>
      </c>
      <c r="E89" s="151">
        <v>1</v>
      </c>
      <c r="F89" s="150"/>
      <c r="G89" s="151">
        <f>F89*E89</f>
        <v>0</v>
      </c>
    </row>
    <row r="90" spans="1:7" s="2" customFormat="1" ht="15">
      <c r="A90" s="3"/>
      <c r="B90" s="148"/>
      <c r="C90" s="152"/>
      <c r="D90" s="153"/>
      <c r="E90" s="151"/>
      <c r="F90" s="150"/>
      <c r="G90" s="151"/>
    </row>
    <row r="91" spans="1:7" s="2" customFormat="1" ht="105">
      <c r="A91" s="3">
        <v>1</v>
      </c>
      <c r="B91" s="148">
        <f>SUM(A$6:A91)</f>
        <v>21</v>
      </c>
      <c r="C91" s="152" t="s">
        <v>53</v>
      </c>
      <c r="D91" s="153"/>
      <c r="E91" s="151"/>
      <c r="F91" s="150"/>
      <c r="G91" s="151"/>
    </row>
    <row r="92" spans="1:7" s="2" customFormat="1" ht="15">
      <c r="A92" s="3"/>
      <c r="B92" s="148"/>
      <c r="C92" s="152" t="str">
        <f>C89</f>
        <v>Col - VH Malo Polje</v>
      </c>
      <c r="D92" s="153" t="s">
        <v>9</v>
      </c>
      <c r="E92" s="151">
        <v>2</v>
      </c>
      <c r="F92" s="150"/>
      <c r="G92" s="151">
        <f>F92*E92</f>
        <v>0</v>
      </c>
    </row>
    <row r="93" spans="1:7" s="2" customFormat="1" ht="15">
      <c r="A93" s="3"/>
      <c r="B93" s="148"/>
      <c r="C93" s="152" t="str">
        <f>C82</f>
        <v>VH _ Malo Polje</v>
      </c>
      <c r="D93" s="153" t="s">
        <v>9</v>
      </c>
      <c r="E93" s="151">
        <v>0</v>
      </c>
      <c r="F93" s="150"/>
      <c r="G93" s="151">
        <f>F93*E93</f>
        <v>0</v>
      </c>
    </row>
    <row r="94" spans="1:7" s="2" customFormat="1" ht="15">
      <c r="A94" s="3"/>
      <c r="B94" s="148"/>
      <c r="C94" s="152" t="str">
        <f>C83</f>
        <v>Poličar - Lokvar</v>
      </c>
      <c r="D94" s="153" t="s">
        <v>9</v>
      </c>
      <c r="E94" s="151">
        <v>1</v>
      </c>
      <c r="F94" s="150"/>
      <c r="G94" s="151">
        <f>F94*E94</f>
        <v>0</v>
      </c>
    </row>
    <row r="95" spans="2:7" s="2" customFormat="1" ht="15">
      <c r="B95" s="148"/>
      <c r="C95" s="152"/>
      <c r="D95" s="153"/>
      <c r="E95" s="151"/>
      <c r="F95" s="150"/>
      <c r="G95" s="151"/>
    </row>
    <row r="96" spans="1:7" s="2" customFormat="1" ht="120">
      <c r="A96" s="3">
        <v>1</v>
      </c>
      <c r="B96" s="148">
        <f>SUM(A$6:A96)</f>
        <v>22</v>
      </c>
      <c r="C96" s="157" t="s">
        <v>50</v>
      </c>
      <c r="D96" s="3"/>
      <c r="E96" s="3"/>
      <c r="F96" s="3"/>
      <c r="G96" s="3"/>
    </row>
    <row r="97" spans="1:7" s="2" customFormat="1" ht="15">
      <c r="A97" s="3"/>
      <c r="B97" s="148"/>
      <c r="C97" s="152" t="str">
        <f>C76</f>
        <v>Col - VH Malo Polje</v>
      </c>
      <c r="D97" s="153" t="s">
        <v>9</v>
      </c>
      <c r="E97" s="151">
        <v>0</v>
      </c>
      <c r="F97" s="150"/>
      <c r="G97" s="151">
        <f>F97*E97</f>
        <v>0</v>
      </c>
    </row>
    <row r="98" spans="1:7" s="2" customFormat="1" ht="15">
      <c r="A98" s="3"/>
      <c r="B98" s="148"/>
      <c r="C98" s="152" t="str">
        <f>C77</f>
        <v>VH _ Malo Polje</v>
      </c>
      <c r="D98" s="153" t="s">
        <v>9</v>
      </c>
      <c r="E98" s="151">
        <v>0</v>
      </c>
      <c r="F98" s="150"/>
      <c r="G98" s="151">
        <f>F98*E98</f>
        <v>0</v>
      </c>
    </row>
    <row r="99" spans="1:7" s="2" customFormat="1" ht="15">
      <c r="A99" s="3"/>
      <c r="B99" s="148"/>
      <c r="C99" s="152" t="str">
        <f>C78</f>
        <v>Poličar - Lokvar</v>
      </c>
      <c r="D99" s="153" t="s">
        <v>9</v>
      </c>
      <c r="E99" s="151">
        <v>0</v>
      </c>
      <c r="F99" s="150"/>
      <c r="G99" s="151">
        <f>F99*E99</f>
        <v>0</v>
      </c>
    </row>
    <row r="100" spans="2:7" s="2" customFormat="1" ht="15">
      <c r="B100" s="148"/>
      <c r="C100" s="149"/>
      <c r="D100" s="150"/>
      <c r="E100" s="151"/>
      <c r="F100" s="150"/>
      <c r="G100" s="151"/>
    </row>
    <row r="101" spans="1:7" ht="30">
      <c r="A101" s="3">
        <v>1</v>
      </c>
      <c r="B101" s="148">
        <f>SUM(A$6:A101)</f>
        <v>23</v>
      </c>
      <c r="C101" s="152" t="s">
        <v>54</v>
      </c>
      <c r="D101" s="153" t="s">
        <v>270</v>
      </c>
      <c r="E101" s="151">
        <f>E7+E8+E9</f>
        <v>1293</v>
      </c>
      <c r="G101" s="151">
        <f>F101*E101</f>
        <v>0</v>
      </c>
    </row>
    <row r="102" spans="3:4" ht="15">
      <c r="C102" s="152"/>
      <c r="D102" s="153"/>
    </row>
    <row r="103" spans="1:7" ht="15">
      <c r="A103" s="3">
        <v>1</v>
      </c>
      <c r="B103" s="148">
        <f>SUM(A$6:A103)</f>
        <v>24</v>
      </c>
      <c r="C103" s="152" t="s">
        <v>55</v>
      </c>
      <c r="D103" s="3" t="s">
        <v>9</v>
      </c>
      <c r="E103" s="3">
        <v>1</v>
      </c>
      <c r="F103" s="3"/>
      <c r="G103" s="151">
        <f>SUM(G7:G101)*0.01</f>
        <v>0</v>
      </c>
    </row>
    <row r="104" spans="3:4" ht="15">
      <c r="C104" s="152"/>
      <c r="D104" s="153"/>
    </row>
    <row r="105" spans="1:3" ht="30">
      <c r="A105" s="3">
        <v>1</v>
      </c>
      <c r="B105" s="148">
        <f>SUM(A$6:A105)</f>
        <v>25</v>
      </c>
      <c r="C105" s="152" t="s">
        <v>7</v>
      </c>
    </row>
    <row r="106" spans="3:7" ht="31.5" customHeight="1" thickBot="1">
      <c r="C106" s="158" t="s">
        <v>39</v>
      </c>
      <c r="D106" s="159"/>
      <c r="E106" s="160" t="s">
        <v>38</v>
      </c>
      <c r="F106" s="161"/>
      <c r="G106" s="160">
        <f>SUM(G7:G101)*0.03</f>
        <v>0</v>
      </c>
    </row>
    <row r="107" spans="3:7" ht="16.5" thickTop="1">
      <c r="C107" s="149" t="s">
        <v>8</v>
      </c>
      <c r="G107" s="147">
        <f>SUM(G7:G106)</f>
        <v>0</v>
      </c>
    </row>
    <row r="108" spans="2:3" ht="15">
      <c r="B108" s="3"/>
      <c r="C108" s="3"/>
    </row>
    <row r="109" spans="2:3" ht="15.75">
      <c r="B109" s="143" t="s">
        <v>3</v>
      </c>
      <c r="C109" s="144" t="s">
        <v>11</v>
      </c>
    </row>
    <row r="110" spans="2:7" s="2" customFormat="1" ht="15">
      <c r="B110" s="148"/>
      <c r="C110" s="149"/>
      <c r="D110" s="150"/>
      <c r="E110" s="151"/>
      <c r="F110" s="150"/>
      <c r="G110" s="151"/>
    </row>
    <row r="111" spans="2:8" ht="15.75">
      <c r="B111" s="162" t="s">
        <v>20</v>
      </c>
      <c r="C111" s="163" t="s">
        <v>24</v>
      </c>
      <c r="D111" s="164"/>
      <c r="H111" s="4"/>
    </row>
    <row r="112" spans="1:8" ht="60">
      <c r="A112" s="3">
        <v>1</v>
      </c>
      <c r="B112" s="148">
        <f>SUM(A$112:A112)</f>
        <v>1</v>
      </c>
      <c r="C112" s="165" t="s">
        <v>40</v>
      </c>
      <c r="D112" s="153" t="s">
        <v>270</v>
      </c>
      <c r="E112" s="166">
        <v>740</v>
      </c>
      <c r="F112" s="166"/>
      <c r="G112" s="167">
        <f>F112*E112</f>
        <v>0</v>
      </c>
      <c r="H112" s="4"/>
    </row>
    <row r="113" spans="2:8" ht="15.75">
      <c r="B113" s="162"/>
      <c r="C113" s="163"/>
      <c r="D113" s="164"/>
      <c r="H113" s="4"/>
    </row>
    <row r="114" spans="1:8" ht="48.75" customHeight="1">
      <c r="A114" s="3">
        <v>1</v>
      </c>
      <c r="B114" s="148">
        <f>SUM(A$112:A114)</f>
        <v>2</v>
      </c>
      <c r="C114" s="165" t="s">
        <v>58</v>
      </c>
      <c r="D114" s="153" t="s">
        <v>270</v>
      </c>
      <c r="E114" s="166">
        <v>190</v>
      </c>
      <c r="F114" s="166"/>
      <c r="G114" s="167">
        <f>F114*E114</f>
        <v>0</v>
      </c>
      <c r="H114" s="4"/>
    </row>
    <row r="115" spans="2:8" ht="15">
      <c r="B115" s="168"/>
      <c r="C115" s="165"/>
      <c r="D115" s="153"/>
      <c r="E115" s="166"/>
      <c r="F115" s="166"/>
      <c r="G115" s="167"/>
      <c r="H115" s="4"/>
    </row>
    <row r="116" spans="1:8" ht="50.25" customHeight="1">
      <c r="A116" s="3">
        <v>1</v>
      </c>
      <c r="B116" s="148">
        <f>SUM(A$112:A116)</f>
        <v>3</v>
      </c>
      <c r="C116" s="165" t="s">
        <v>59</v>
      </c>
      <c r="D116" s="153" t="s">
        <v>270</v>
      </c>
      <c r="E116" s="166">
        <v>493</v>
      </c>
      <c r="F116" s="166"/>
      <c r="G116" s="167">
        <f>F116*E116</f>
        <v>0</v>
      </c>
      <c r="H116" s="4"/>
    </row>
    <row r="117" spans="3:8" ht="14.25" customHeight="1">
      <c r="C117" s="165"/>
      <c r="D117" s="153"/>
      <c r="E117" s="166"/>
      <c r="F117" s="166"/>
      <c r="G117" s="167"/>
      <c r="H117" s="4"/>
    </row>
    <row r="118" spans="1:8" ht="33.75" customHeight="1">
      <c r="A118" s="3">
        <v>1</v>
      </c>
      <c r="B118" s="148">
        <f>SUM(A$112:A118)</f>
        <v>4</v>
      </c>
      <c r="C118" s="169" t="s">
        <v>110</v>
      </c>
      <c r="D118" s="153" t="s">
        <v>270</v>
      </c>
      <c r="E118" s="166">
        <v>9</v>
      </c>
      <c r="F118" s="166"/>
      <c r="G118" s="167">
        <f>+E118*F118</f>
        <v>0</v>
      </c>
      <c r="H118" s="4"/>
    </row>
    <row r="119" spans="2:8" ht="15">
      <c r="B119" s="168"/>
      <c r="C119" s="165"/>
      <c r="D119" s="153"/>
      <c r="E119" s="166"/>
      <c r="F119" s="166"/>
      <c r="G119" s="167"/>
      <c r="H119" s="4"/>
    </row>
    <row r="120" spans="2:8" ht="15.75">
      <c r="B120" s="170"/>
      <c r="C120" s="171" t="s">
        <v>27</v>
      </c>
      <c r="D120" s="172"/>
      <c r="E120" s="166"/>
      <c r="G120" s="173">
        <f>SUM(G114:G119)</f>
        <v>0</v>
      </c>
      <c r="H120" s="4"/>
    </row>
    <row r="121" spans="2:8" ht="15.75">
      <c r="B121" s="168"/>
      <c r="C121" s="174"/>
      <c r="D121" s="175"/>
      <c r="E121" s="166"/>
      <c r="G121" s="167"/>
      <c r="H121" s="4"/>
    </row>
    <row r="122" spans="2:8" ht="15.75">
      <c r="B122" s="162" t="s">
        <v>19</v>
      </c>
      <c r="C122" s="176" t="s">
        <v>22</v>
      </c>
      <c r="D122" s="177"/>
      <c r="E122" s="166"/>
      <c r="G122" s="167"/>
      <c r="H122" s="4"/>
    </row>
    <row r="123" spans="2:8" ht="45">
      <c r="B123" s="162"/>
      <c r="C123" s="174" t="s">
        <v>28</v>
      </c>
      <c r="D123" s="177"/>
      <c r="E123" s="166"/>
      <c r="G123" s="167"/>
      <c r="H123" s="4"/>
    </row>
    <row r="124" spans="2:8" ht="15">
      <c r="B124" s="168">
        <v>1</v>
      </c>
      <c r="C124" s="174" t="s">
        <v>60</v>
      </c>
      <c r="D124" s="174" t="s">
        <v>9</v>
      </c>
      <c r="E124" s="178">
        <v>2</v>
      </c>
      <c r="F124" s="179"/>
      <c r="G124" s="167">
        <f>F124*E124</f>
        <v>0</v>
      </c>
      <c r="H124" s="4"/>
    </row>
    <row r="125" spans="2:8" ht="15">
      <c r="B125" s="168"/>
      <c r="C125" s="174"/>
      <c r="D125" s="174"/>
      <c r="E125" s="178"/>
      <c r="F125" s="179"/>
      <c r="G125" s="167"/>
      <c r="H125" s="4"/>
    </row>
    <row r="126" spans="2:12" ht="18.75" customHeight="1">
      <c r="B126" s="168">
        <f>B124+1</f>
        <v>2</v>
      </c>
      <c r="C126" s="174" t="s">
        <v>32</v>
      </c>
      <c r="D126" s="174" t="s">
        <v>9</v>
      </c>
      <c r="E126" s="178">
        <v>3</v>
      </c>
      <c r="F126" s="179"/>
      <c r="G126" s="167">
        <f>F126*E126</f>
        <v>0</v>
      </c>
      <c r="H126" s="4"/>
      <c r="I126" s="174"/>
      <c r="J126" s="178"/>
      <c r="K126" s="179"/>
      <c r="L126" s="167"/>
    </row>
    <row r="127" spans="2:8" ht="15">
      <c r="B127" s="168"/>
      <c r="C127" s="174"/>
      <c r="D127" s="174"/>
      <c r="E127" s="178"/>
      <c r="F127" s="179"/>
      <c r="G127" s="167"/>
      <c r="H127" s="4"/>
    </row>
    <row r="128" spans="2:8" ht="15">
      <c r="B128" s="168">
        <f>B126+1</f>
        <v>3</v>
      </c>
      <c r="C128" s="174" t="s">
        <v>61</v>
      </c>
      <c r="D128" s="174" t="s">
        <v>9</v>
      </c>
      <c r="E128" s="178">
        <v>2</v>
      </c>
      <c r="F128" s="179"/>
      <c r="G128" s="167">
        <f>F128*E128</f>
        <v>0</v>
      </c>
      <c r="H128" s="4"/>
    </row>
    <row r="129" spans="2:8" ht="15">
      <c r="B129" s="168"/>
      <c r="C129" s="174"/>
      <c r="D129" s="174"/>
      <c r="E129" s="178"/>
      <c r="F129" s="179"/>
      <c r="G129" s="167"/>
      <c r="H129" s="4"/>
    </row>
    <row r="130" spans="2:8" ht="15">
      <c r="B130" s="168">
        <f>B128+1</f>
        <v>4</v>
      </c>
      <c r="C130" s="174" t="s">
        <v>111</v>
      </c>
      <c r="D130" s="174" t="s">
        <v>9</v>
      </c>
      <c r="E130" s="178">
        <v>1</v>
      </c>
      <c r="F130" s="179"/>
      <c r="G130" s="167">
        <f>F130*E130</f>
        <v>0</v>
      </c>
      <c r="H130" s="4"/>
    </row>
    <row r="131" spans="2:8" ht="15">
      <c r="B131" s="168"/>
      <c r="C131" s="174"/>
      <c r="D131" s="174"/>
      <c r="E131" s="178"/>
      <c r="F131" s="179"/>
      <c r="G131" s="167"/>
      <c r="H131" s="4"/>
    </row>
    <row r="132" spans="2:8" ht="15">
      <c r="B132" s="168">
        <f>B130+1</f>
        <v>5</v>
      </c>
      <c r="C132" s="174" t="s">
        <v>62</v>
      </c>
      <c r="D132" s="174" t="s">
        <v>9</v>
      </c>
      <c r="E132" s="178">
        <v>3</v>
      </c>
      <c r="F132" s="179"/>
      <c r="G132" s="167">
        <f>F132*E132</f>
        <v>0</v>
      </c>
      <c r="H132" s="4"/>
    </row>
    <row r="133" spans="2:8" ht="15.75">
      <c r="B133" s="168"/>
      <c r="C133" s="180"/>
      <c r="D133" s="175"/>
      <c r="E133" s="178"/>
      <c r="G133" s="167"/>
      <c r="H133" s="4"/>
    </row>
    <row r="134" spans="2:8" ht="15">
      <c r="B134" s="168">
        <f>B132+1</f>
        <v>6</v>
      </c>
      <c r="C134" s="174" t="s">
        <v>63</v>
      </c>
      <c r="D134" s="174" t="s">
        <v>9</v>
      </c>
      <c r="E134" s="178">
        <v>2</v>
      </c>
      <c r="F134" s="179"/>
      <c r="G134" s="167">
        <f>F134*E134</f>
        <v>0</v>
      </c>
      <c r="H134" s="4"/>
    </row>
    <row r="135" spans="2:8" ht="15">
      <c r="B135" s="168"/>
      <c r="C135" s="174"/>
      <c r="D135" s="174"/>
      <c r="E135" s="178"/>
      <c r="F135" s="179"/>
      <c r="G135" s="167"/>
      <c r="H135" s="4"/>
    </row>
    <row r="136" spans="2:8" ht="15">
      <c r="B136" s="168">
        <f>B134+1</f>
        <v>7</v>
      </c>
      <c r="C136" s="174" t="s">
        <v>64</v>
      </c>
      <c r="D136" s="174" t="s">
        <v>9</v>
      </c>
      <c r="E136" s="178">
        <v>4</v>
      </c>
      <c r="F136" s="179"/>
      <c r="G136" s="167">
        <f>F136*E136</f>
        <v>0</v>
      </c>
      <c r="H136" s="4"/>
    </row>
    <row r="137" spans="2:8" ht="15">
      <c r="B137" s="168"/>
      <c r="C137" s="3"/>
      <c r="D137" s="3"/>
      <c r="E137" s="3"/>
      <c r="F137" s="3"/>
      <c r="G137" s="3"/>
      <c r="H137" s="4"/>
    </row>
    <row r="138" spans="2:8" ht="15">
      <c r="B138" s="168">
        <f>B136+1</f>
        <v>8</v>
      </c>
      <c r="C138" s="174" t="s">
        <v>65</v>
      </c>
      <c r="D138" s="174" t="s">
        <v>9</v>
      </c>
      <c r="E138" s="178">
        <v>2</v>
      </c>
      <c r="F138" s="179"/>
      <c r="G138" s="167">
        <f>F138*E138</f>
        <v>0</v>
      </c>
      <c r="H138" s="4"/>
    </row>
    <row r="139" spans="2:8" ht="15">
      <c r="B139" s="168"/>
      <c r="C139" s="174"/>
      <c r="D139" s="174"/>
      <c r="E139" s="178"/>
      <c r="F139" s="179"/>
      <c r="G139" s="167"/>
      <c r="H139" s="4"/>
    </row>
    <row r="140" spans="2:8" ht="15">
      <c r="B140" s="168">
        <f>B138+1</f>
        <v>9</v>
      </c>
      <c r="C140" s="174" t="s">
        <v>66</v>
      </c>
      <c r="D140" s="174" t="s">
        <v>9</v>
      </c>
      <c r="E140" s="178">
        <v>1</v>
      </c>
      <c r="F140" s="179"/>
      <c r="G140" s="167">
        <f>F140*E140</f>
        <v>0</v>
      </c>
      <c r="H140" s="4"/>
    </row>
    <row r="141" spans="2:8" ht="15">
      <c r="B141" s="168"/>
      <c r="C141" s="174"/>
      <c r="D141" s="174"/>
      <c r="E141" s="178"/>
      <c r="F141" s="179"/>
      <c r="G141" s="167"/>
      <c r="H141" s="4"/>
    </row>
    <row r="142" spans="2:8" ht="15">
      <c r="B142" s="168">
        <f>B140+1</f>
        <v>10</v>
      </c>
      <c r="C142" s="174" t="s">
        <v>67</v>
      </c>
      <c r="D142" s="174" t="s">
        <v>9</v>
      </c>
      <c r="E142" s="178">
        <v>2</v>
      </c>
      <c r="F142" s="179"/>
      <c r="G142" s="167">
        <f>F142*E142</f>
        <v>0</v>
      </c>
      <c r="H142" s="4"/>
    </row>
    <row r="143" spans="2:8" ht="15">
      <c r="B143" s="168"/>
      <c r="C143" s="174"/>
      <c r="D143" s="174"/>
      <c r="E143" s="178"/>
      <c r="F143" s="179"/>
      <c r="G143" s="167"/>
      <c r="H143" s="4"/>
    </row>
    <row r="144" spans="2:8" ht="15">
      <c r="B144" s="168">
        <f>B142+1</f>
        <v>11</v>
      </c>
      <c r="C144" s="174" t="s">
        <v>70</v>
      </c>
      <c r="D144" s="174" t="s">
        <v>9</v>
      </c>
      <c r="E144" s="178">
        <v>1</v>
      </c>
      <c r="F144" s="179"/>
      <c r="G144" s="167">
        <f>F144*E144</f>
        <v>0</v>
      </c>
      <c r="H144" s="4"/>
    </row>
    <row r="145" spans="2:8" ht="15">
      <c r="B145" s="168"/>
      <c r="C145" s="174"/>
      <c r="D145" s="174"/>
      <c r="E145" s="178"/>
      <c r="F145" s="179"/>
      <c r="G145" s="167"/>
      <c r="H145" s="4"/>
    </row>
    <row r="146" spans="2:8" ht="15">
      <c r="B146" s="168">
        <f>B144+1</f>
        <v>12</v>
      </c>
      <c r="C146" s="174" t="s">
        <v>68</v>
      </c>
      <c r="D146" s="174" t="s">
        <v>9</v>
      </c>
      <c r="E146" s="181">
        <v>1</v>
      </c>
      <c r="F146" s="179"/>
      <c r="G146" s="167">
        <f>F146*E148</f>
        <v>0</v>
      </c>
      <c r="H146" s="4"/>
    </row>
    <row r="147" spans="2:8" ht="15">
      <c r="B147" s="168"/>
      <c r="C147" s="174"/>
      <c r="D147" s="174"/>
      <c r="E147" s="178"/>
      <c r="F147" s="179"/>
      <c r="G147" s="167"/>
      <c r="H147" s="4"/>
    </row>
    <row r="148" spans="2:8" s="2" customFormat="1" ht="15">
      <c r="B148" s="168">
        <f>B146+1</f>
        <v>13</v>
      </c>
      <c r="C148" s="174" t="s">
        <v>69</v>
      </c>
      <c r="D148" s="174" t="s">
        <v>9</v>
      </c>
      <c r="E148" s="178">
        <v>1</v>
      </c>
      <c r="F148" s="179"/>
      <c r="G148" s="167">
        <f>F148*E150</f>
        <v>0</v>
      </c>
      <c r="H148" s="4"/>
    </row>
    <row r="149" spans="2:8" s="2" customFormat="1" ht="15">
      <c r="B149" s="168"/>
      <c r="C149" s="174"/>
      <c r="D149" s="174"/>
      <c r="E149" s="178"/>
      <c r="F149" s="179"/>
      <c r="G149" s="167"/>
      <c r="H149" s="4"/>
    </row>
    <row r="150" spans="2:8" s="2" customFormat="1" ht="15">
      <c r="B150" s="168">
        <f>B148+1</f>
        <v>14</v>
      </c>
      <c r="C150" s="174" t="s">
        <v>71</v>
      </c>
      <c r="D150" s="174" t="s">
        <v>9</v>
      </c>
      <c r="E150" s="178">
        <v>3</v>
      </c>
      <c r="F150" s="179"/>
      <c r="G150" s="167">
        <f>F150*E150</f>
        <v>0</v>
      </c>
      <c r="H150" s="4"/>
    </row>
    <row r="151" spans="2:8" ht="15">
      <c r="B151" s="168"/>
      <c r="C151" s="174"/>
      <c r="D151" s="174"/>
      <c r="E151" s="178"/>
      <c r="F151" s="179"/>
      <c r="G151" s="167"/>
      <c r="H151" s="4"/>
    </row>
    <row r="152" spans="2:8" ht="15">
      <c r="B152" s="168">
        <f>B150+1</f>
        <v>15</v>
      </c>
      <c r="C152" s="149" t="s">
        <v>72</v>
      </c>
      <c r="D152" s="174" t="s">
        <v>9</v>
      </c>
      <c r="E152" s="178">
        <v>2</v>
      </c>
      <c r="F152" s="179"/>
      <c r="G152" s="167">
        <f>F152*E152</f>
        <v>0</v>
      </c>
      <c r="H152" s="4"/>
    </row>
    <row r="153" spans="2:8" ht="15">
      <c r="B153" s="168"/>
      <c r="C153" s="174"/>
      <c r="D153" s="174"/>
      <c r="E153" s="178"/>
      <c r="F153" s="179"/>
      <c r="G153" s="167"/>
      <c r="H153" s="4"/>
    </row>
    <row r="154" spans="2:8" ht="15">
      <c r="B154" s="168">
        <f>B152+1</f>
        <v>16</v>
      </c>
      <c r="C154" s="174" t="s">
        <v>73</v>
      </c>
      <c r="D154" s="174" t="s">
        <v>9</v>
      </c>
      <c r="E154" s="178">
        <v>2</v>
      </c>
      <c r="F154" s="179"/>
      <c r="G154" s="167">
        <f>F154*E154</f>
        <v>0</v>
      </c>
      <c r="H154" s="4"/>
    </row>
    <row r="155" spans="2:8" ht="15">
      <c r="B155" s="168"/>
      <c r="C155" s="174"/>
      <c r="D155" s="174"/>
      <c r="E155" s="178"/>
      <c r="F155" s="179"/>
      <c r="G155" s="167"/>
      <c r="H155" s="4"/>
    </row>
    <row r="156" spans="2:8" ht="15">
      <c r="B156" s="168">
        <f>B154+1</f>
        <v>17</v>
      </c>
      <c r="C156" s="174" t="s">
        <v>74</v>
      </c>
      <c r="D156" s="174" t="s">
        <v>9</v>
      </c>
      <c r="E156" s="178">
        <v>2</v>
      </c>
      <c r="F156" s="179"/>
      <c r="G156" s="167">
        <f>F156*E156</f>
        <v>0</v>
      </c>
      <c r="H156" s="4"/>
    </row>
    <row r="157" spans="2:8" ht="15">
      <c r="B157" s="168"/>
      <c r="C157" s="174"/>
      <c r="D157" s="174"/>
      <c r="E157" s="178"/>
      <c r="F157" s="179"/>
      <c r="G157" s="167"/>
      <c r="H157" s="4"/>
    </row>
    <row r="158" spans="2:8" ht="15">
      <c r="B158" s="168">
        <f>B156+1</f>
        <v>18</v>
      </c>
      <c r="C158" s="174" t="s">
        <v>75</v>
      </c>
      <c r="D158" s="174" t="s">
        <v>9</v>
      </c>
      <c r="E158" s="178">
        <v>2</v>
      </c>
      <c r="F158" s="179"/>
      <c r="G158" s="167">
        <f>F158*E158</f>
        <v>0</v>
      </c>
      <c r="H158" s="4"/>
    </row>
    <row r="159" spans="2:8" ht="15.75">
      <c r="B159" s="168"/>
      <c r="C159" s="180"/>
      <c r="D159" s="175"/>
      <c r="E159" s="178"/>
      <c r="G159" s="167"/>
      <c r="H159" s="4"/>
    </row>
    <row r="160" spans="2:8" ht="15">
      <c r="B160" s="168">
        <f>B158+1</f>
        <v>19</v>
      </c>
      <c r="C160" s="174" t="s">
        <v>76</v>
      </c>
      <c r="D160" s="174" t="s">
        <v>9</v>
      </c>
      <c r="E160" s="178">
        <v>1</v>
      </c>
      <c r="F160" s="179"/>
      <c r="G160" s="167">
        <f>F160*E160</f>
        <v>0</v>
      </c>
      <c r="H160" s="4"/>
    </row>
    <row r="161" spans="2:8" ht="13.5" customHeight="1">
      <c r="B161" s="168"/>
      <c r="C161" s="174"/>
      <c r="D161" s="174"/>
      <c r="E161" s="178"/>
      <c r="F161" s="179"/>
      <c r="G161" s="167"/>
      <c r="H161" s="4"/>
    </row>
    <row r="162" spans="2:8" ht="13.5" customHeight="1">
      <c r="B162" s="168">
        <f>B160+1</f>
        <v>20</v>
      </c>
      <c r="C162" s="174" t="s">
        <v>77</v>
      </c>
      <c r="D162" s="174" t="s">
        <v>9</v>
      </c>
      <c r="E162" s="178">
        <v>2</v>
      </c>
      <c r="F162" s="179"/>
      <c r="G162" s="167">
        <f>F162*E162</f>
        <v>0</v>
      </c>
      <c r="H162" s="4"/>
    </row>
    <row r="163" spans="2:8" ht="13.5" customHeight="1">
      <c r="B163" s="168"/>
      <c r="C163" s="174"/>
      <c r="D163" s="174"/>
      <c r="E163" s="178"/>
      <c r="F163" s="179"/>
      <c r="G163" s="167"/>
      <c r="H163" s="4"/>
    </row>
    <row r="164" spans="2:8" ht="15">
      <c r="B164" s="168">
        <f>B162+1</f>
        <v>21</v>
      </c>
      <c r="C164" s="174" t="s">
        <v>78</v>
      </c>
      <c r="D164" s="174" t="s">
        <v>9</v>
      </c>
      <c r="E164" s="178">
        <v>3</v>
      </c>
      <c r="F164" s="179"/>
      <c r="G164" s="167">
        <f>F164*E164</f>
        <v>0</v>
      </c>
      <c r="H164" s="4"/>
    </row>
    <row r="165" spans="2:8" ht="15">
      <c r="B165" s="168"/>
      <c r="C165" s="174"/>
      <c r="D165" s="174"/>
      <c r="E165" s="178"/>
      <c r="F165" s="179"/>
      <c r="G165" s="167"/>
      <c r="H165" s="4"/>
    </row>
    <row r="166" spans="2:8" ht="15">
      <c r="B166" s="168">
        <f>B164+1</f>
        <v>22</v>
      </c>
      <c r="C166" s="174" t="s">
        <v>79</v>
      </c>
      <c r="D166" s="174" t="s">
        <v>9</v>
      </c>
      <c r="E166" s="178">
        <v>2</v>
      </c>
      <c r="F166" s="179"/>
      <c r="G166" s="167">
        <f>F166*E166</f>
        <v>0</v>
      </c>
      <c r="H166" s="4"/>
    </row>
    <row r="167" spans="2:8" ht="15">
      <c r="B167" s="168"/>
      <c r="C167" s="174"/>
      <c r="D167" s="174"/>
      <c r="E167" s="178"/>
      <c r="F167" s="179"/>
      <c r="G167" s="167"/>
      <c r="H167" s="4"/>
    </row>
    <row r="168" spans="2:8" ht="15">
      <c r="B168" s="168">
        <f>B166+1</f>
        <v>23</v>
      </c>
      <c r="C168" s="174" t="s">
        <v>80</v>
      </c>
      <c r="D168" s="174" t="s">
        <v>9</v>
      </c>
      <c r="E168" s="178">
        <v>5</v>
      </c>
      <c r="F168" s="179"/>
      <c r="G168" s="167">
        <f>F168*E168</f>
        <v>0</v>
      </c>
      <c r="H168" s="4"/>
    </row>
    <row r="169" spans="2:8" ht="15">
      <c r="B169" s="168"/>
      <c r="C169" s="174"/>
      <c r="D169" s="174"/>
      <c r="E169" s="178"/>
      <c r="F169" s="179"/>
      <c r="G169" s="167"/>
      <c r="H169" s="4"/>
    </row>
    <row r="170" spans="2:8" ht="15">
      <c r="B170" s="168">
        <f>B168+1</f>
        <v>24</v>
      </c>
      <c r="C170" s="174" t="s">
        <v>83</v>
      </c>
      <c r="D170" s="174" t="s">
        <v>9</v>
      </c>
      <c r="E170" s="16">
        <v>3</v>
      </c>
      <c r="F170" s="179"/>
      <c r="G170" s="167">
        <f>F170*E170</f>
        <v>0</v>
      </c>
      <c r="H170" s="4"/>
    </row>
    <row r="171" spans="2:8" ht="15">
      <c r="B171" s="168"/>
      <c r="C171" s="3"/>
      <c r="D171" s="3"/>
      <c r="E171" s="3"/>
      <c r="F171" s="179"/>
      <c r="G171" s="167"/>
      <c r="H171" s="4"/>
    </row>
    <row r="172" spans="2:8" ht="15">
      <c r="B172" s="168">
        <f>B170+1</f>
        <v>25</v>
      </c>
      <c r="C172" s="174" t="s">
        <v>81</v>
      </c>
      <c r="D172" s="174" t="s">
        <v>9</v>
      </c>
      <c r="E172" s="178">
        <v>2</v>
      </c>
      <c r="F172" s="179"/>
      <c r="G172" s="167">
        <f>F172*E172</f>
        <v>0</v>
      </c>
      <c r="H172" s="4"/>
    </row>
    <row r="173" spans="2:8" ht="15">
      <c r="B173" s="168"/>
      <c r="C173" s="174"/>
      <c r="D173" s="174"/>
      <c r="E173" s="178"/>
      <c r="F173" s="179"/>
      <c r="G173" s="167"/>
      <c r="H173" s="4"/>
    </row>
    <row r="174" spans="2:8" ht="15">
      <c r="B174" s="168">
        <f>B172+1</f>
        <v>26</v>
      </c>
      <c r="C174" s="174" t="s">
        <v>82</v>
      </c>
      <c r="D174" s="174" t="s">
        <v>9</v>
      </c>
      <c r="E174" s="178">
        <v>2</v>
      </c>
      <c r="F174" s="179"/>
      <c r="G174" s="167">
        <f>F174*E174</f>
        <v>0</v>
      </c>
      <c r="H174" s="4"/>
    </row>
    <row r="175" spans="2:8" ht="15">
      <c r="B175" s="168"/>
      <c r="C175" s="174"/>
      <c r="D175" s="174"/>
      <c r="E175" s="178"/>
      <c r="F175" s="179"/>
      <c r="G175" s="167"/>
      <c r="H175" s="4"/>
    </row>
    <row r="176" spans="2:8" ht="15">
      <c r="B176" s="168">
        <f>B174+1</f>
        <v>27</v>
      </c>
      <c r="C176" s="174" t="s">
        <v>84</v>
      </c>
      <c r="D176" s="174" t="s">
        <v>9</v>
      </c>
      <c r="E176" s="178">
        <v>1</v>
      </c>
      <c r="F176" s="179"/>
      <c r="G176" s="167">
        <f>F176*E176</f>
        <v>0</v>
      </c>
      <c r="H176" s="4"/>
    </row>
    <row r="177" spans="2:8" ht="15">
      <c r="B177" s="168"/>
      <c r="C177" s="174"/>
      <c r="D177" s="174"/>
      <c r="E177" s="178"/>
      <c r="F177" s="179"/>
      <c r="G177" s="167"/>
      <c r="H177" s="4"/>
    </row>
    <row r="178" spans="2:8" ht="15">
      <c r="B178" s="168">
        <f>B176+1</f>
        <v>28</v>
      </c>
      <c r="C178" s="174" t="s">
        <v>85</v>
      </c>
      <c r="D178" s="174" t="s">
        <v>9</v>
      </c>
      <c r="E178" s="178">
        <v>1</v>
      </c>
      <c r="F178" s="179"/>
      <c r="G178" s="167">
        <f>F178*E178</f>
        <v>0</v>
      </c>
      <c r="H178" s="4"/>
    </row>
    <row r="179" spans="2:8" ht="15">
      <c r="B179" s="168"/>
      <c r="C179" s="174"/>
      <c r="D179" s="174"/>
      <c r="E179" s="178"/>
      <c r="F179" s="179"/>
      <c r="G179" s="167"/>
      <c r="H179" s="4"/>
    </row>
    <row r="180" spans="2:8" ht="15">
      <c r="B180" s="168">
        <f>B178+1</f>
        <v>29</v>
      </c>
      <c r="C180" s="174" t="s">
        <v>86</v>
      </c>
      <c r="D180" s="174" t="s">
        <v>9</v>
      </c>
      <c r="E180" s="178">
        <v>2</v>
      </c>
      <c r="F180" s="179"/>
      <c r="G180" s="167">
        <f>F180*E180</f>
        <v>0</v>
      </c>
      <c r="H180" s="4"/>
    </row>
    <row r="181" spans="2:8" ht="15">
      <c r="B181" s="168"/>
      <c r="C181" s="174"/>
      <c r="D181" s="174"/>
      <c r="E181" s="178"/>
      <c r="F181" s="179"/>
      <c r="G181" s="167"/>
      <c r="H181" s="4"/>
    </row>
    <row r="182" spans="2:8" ht="15">
      <c r="B182" s="168">
        <f>B180+1</f>
        <v>30</v>
      </c>
      <c r="C182" s="174" t="s">
        <v>87</v>
      </c>
      <c r="D182" s="174" t="s">
        <v>9</v>
      </c>
      <c r="E182" s="178">
        <v>2</v>
      </c>
      <c r="F182" s="179"/>
      <c r="G182" s="167">
        <f>F182*E182</f>
        <v>0</v>
      </c>
      <c r="H182" s="4"/>
    </row>
    <row r="183" spans="2:8" ht="15">
      <c r="B183" s="168"/>
      <c r="C183" s="174"/>
      <c r="D183" s="174"/>
      <c r="E183" s="178"/>
      <c r="F183" s="179"/>
      <c r="G183" s="167"/>
      <c r="H183" s="4"/>
    </row>
    <row r="184" spans="2:8" ht="15">
      <c r="B184" s="168">
        <f>B182+1</f>
        <v>31</v>
      </c>
      <c r="C184" s="3" t="s">
        <v>93</v>
      </c>
      <c r="D184" s="174" t="s">
        <v>9</v>
      </c>
      <c r="E184" s="16">
        <v>3</v>
      </c>
      <c r="F184" s="179"/>
      <c r="G184" s="167">
        <f>F184*E184</f>
        <v>0</v>
      </c>
      <c r="H184" s="4"/>
    </row>
    <row r="185" spans="2:8" ht="15">
      <c r="B185" s="168"/>
      <c r="C185" s="3"/>
      <c r="D185" s="174"/>
      <c r="E185" s="3"/>
      <c r="F185" s="179"/>
      <c r="G185" s="167"/>
      <c r="H185" s="4"/>
    </row>
    <row r="186" spans="2:8" ht="15">
      <c r="B186" s="168">
        <f>B184+1</f>
        <v>32</v>
      </c>
      <c r="C186" s="174" t="s">
        <v>88</v>
      </c>
      <c r="D186" s="174" t="s">
        <v>9</v>
      </c>
      <c r="E186" s="178">
        <v>2</v>
      </c>
      <c r="F186" s="179"/>
      <c r="G186" s="167">
        <f>F186*E186</f>
        <v>0</v>
      </c>
      <c r="H186" s="4"/>
    </row>
    <row r="187" spans="2:8" ht="15">
      <c r="B187" s="168"/>
      <c r="C187" s="174"/>
      <c r="D187" s="174"/>
      <c r="E187" s="178"/>
      <c r="F187" s="179"/>
      <c r="G187" s="167"/>
      <c r="H187" s="4"/>
    </row>
    <row r="188" spans="2:8" ht="15">
      <c r="B188" s="168">
        <f>B186+1</f>
        <v>33</v>
      </c>
      <c r="C188" s="174" t="s">
        <v>106</v>
      </c>
      <c r="D188" s="174" t="s">
        <v>9</v>
      </c>
      <c r="E188" s="178">
        <v>1</v>
      </c>
      <c r="F188" s="179"/>
      <c r="G188" s="167">
        <f>F188*E188</f>
        <v>0</v>
      </c>
      <c r="H188" s="4"/>
    </row>
    <row r="189" spans="2:8" ht="15">
      <c r="B189" s="168"/>
      <c r="C189" s="174"/>
      <c r="D189" s="174"/>
      <c r="E189" s="178"/>
      <c r="F189" s="179"/>
      <c r="G189" s="167"/>
      <c r="H189" s="4"/>
    </row>
    <row r="190" spans="2:8" ht="15">
      <c r="B190" s="168">
        <f>B188+1</f>
        <v>34</v>
      </c>
      <c r="C190" s="3" t="s">
        <v>91</v>
      </c>
      <c r="D190" s="174" t="s">
        <v>9</v>
      </c>
      <c r="E190" s="16">
        <v>1</v>
      </c>
      <c r="F190" s="179"/>
      <c r="G190" s="167">
        <f>F190*E190</f>
        <v>0</v>
      </c>
      <c r="H190" s="4"/>
    </row>
    <row r="191" spans="2:8" ht="15">
      <c r="B191" s="168"/>
      <c r="C191" s="3"/>
      <c r="D191" s="174"/>
      <c r="E191" s="3"/>
      <c r="F191" s="179"/>
      <c r="G191" s="167"/>
      <c r="H191" s="4"/>
    </row>
    <row r="192" spans="2:8" ht="15">
      <c r="B192" s="168">
        <f>B190+1</f>
        <v>35</v>
      </c>
      <c r="C192" s="174" t="s">
        <v>89</v>
      </c>
      <c r="D192" s="174" t="s">
        <v>9</v>
      </c>
      <c r="E192" s="178">
        <v>2</v>
      </c>
      <c r="F192" s="179"/>
      <c r="G192" s="167">
        <f>F192*E192</f>
        <v>0</v>
      </c>
      <c r="H192" s="4"/>
    </row>
    <row r="193" spans="2:8" ht="15">
      <c r="B193" s="168"/>
      <c r="C193" s="174"/>
      <c r="D193" s="174"/>
      <c r="E193" s="178"/>
      <c r="F193" s="179"/>
      <c r="G193" s="167"/>
      <c r="H193" s="4"/>
    </row>
    <row r="194" spans="2:8" ht="15">
      <c r="B194" s="168">
        <f>B192+1</f>
        <v>36</v>
      </c>
      <c r="C194" s="174" t="s">
        <v>90</v>
      </c>
      <c r="D194" s="174" t="s">
        <v>9</v>
      </c>
      <c r="E194" s="178">
        <v>1</v>
      </c>
      <c r="F194" s="179"/>
      <c r="G194" s="167">
        <f>F194*E194</f>
        <v>0</v>
      </c>
      <c r="H194" s="4"/>
    </row>
    <row r="195" spans="2:8" ht="15">
      <c r="B195" s="168"/>
      <c r="C195" s="174"/>
      <c r="D195" s="174"/>
      <c r="E195" s="178"/>
      <c r="F195" s="179"/>
      <c r="G195" s="167"/>
      <c r="H195" s="4"/>
    </row>
    <row r="196" spans="2:8" ht="15">
      <c r="B196" s="168">
        <f>B194+1</f>
        <v>37</v>
      </c>
      <c r="C196" s="174" t="s">
        <v>105</v>
      </c>
      <c r="D196" s="174" t="s">
        <v>9</v>
      </c>
      <c r="E196" s="178">
        <v>1</v>
      </c>
      <c r="F196" s="179"/>
      <c r="G196" s="167">
        <f>F196*E196</f>
        <v>0</v>
      </c>
      <c r="H196" s="4"/>
    </row>
    <row r="197" spans="2:8" ht="15">
      <c r="B197" s="168"/>
      <c r="C197" s="174"/>
      <c r="D197" s="174"/>
      <c r="E197" s="178"/>
      <c r="F197" s="179"/>
      <c r="G197" s="167"/>
      <c r="H197" s="4"/>
    </row>
    <row r="198" spans="2:8" ht="15">
      <c r="B198" s="168">
        <f>B196+1</f>
        <v>38</v>
      </c>
      <c r="C198" s="174" t="s">
        <v>92</v>
      </c>
      <c r="D198" s="174" t="s">
        <v>9</v>
      </c>
      <c r="E198" s="178">
        <v>1</v>
      </c>
      <c r="F198" s="179"/>
      <c r="G198" s="167">
        <f>F198*E198</f>
        <v>0</v>
      </c>
      <c r="H198" s="4"/>
    </row>
    <row r="199" spans="2:8" ht="15">
      <c r="B199" s="168"/>
      <c r="C199" s="174"/>
      <c r="D199" s="174"/>
      <c r="E199" s="178"/>
      <c r="F199" s="179"/>
      <c r="G199" s="167"/>
      <c r="H199" s="4"/>
    </row>
    <row r="200" spans="2:8" ht="15">
      <c r="B200" s="168">
        <f aca="true" t="shared" si="0" ref="B200:B206">B198+1</f>
        <v>39</v>
      </c>
      <c r="C200" s="174" t="s">
        <v>95</v>
      </c>
      <c r="D200" s="174" t="s">
        <v>96</v>
      </c>
      <c r="E200" s="178">
        <v>3</v>
      </c>
      <c r="F200" s="179"/>
      <c r="G200" s="167">
        <f aca="true" t="shared" si="1" ref="G200:G206">F200*E200</f>
        <v>0</v>
      </c>
      <c r="H200" s="4"/>
    </row>
    <row r="201" spans="2:8" ht="15">
      <c r="B201" s="168"/>
      <c r="C201" s="174"/>
      <c r="D201" s="174"/>
      <c r="E201" s="178"/>
      <c r="F201" s="179"/>
      <c r="G201" s="167"/>
      <c r="H201" s="4"/>
    </row>
    <row r="202" spans="2:8" ht="15">
      <c r="B202" s="168">
        <f t="shared" si="0"/>
        <v>40</v>
      </c>
      <c r="C202" s="174" t="s">
        <v>97</v>
      </c>
      <c r="D202" s="174" t="s">
        <v>9</v>
      </c>
      <c r="E202" s="178">
        <v>3</v>
      </c>
      <c r="F202" s="179"/>
      <c r="G202" s="167">
        <f t="shared" si="1"/>
        <v>0</v>
      </c>
      <c r="H202" s="4"/>
    </row>
    <row r="203" spans="2:8" ht="15">
      <c r="B203" s="168"/>
      <c r="C203" s="174"/>
      <c r="D203" s="174"/>
      <c r="E203" s="178"/>
      <c r="F203" s="179"/>
      <c r="G203" s="167"/>
      <c r="H203" s="4"/>
    </row>
    <row r="204" spans="2:8" ht="15">
      <c r="B204" s="168">
        <f t="shared" si="0"/>
        <v>41</v>
      </c>
      <c r="C204" s="174" t="s">
        <v>100</v>
      </c>
      <c r="D204" s="174" t="s">
        <v>9</v>
      </c>
      <c r="E204" s="178">
        <v>4</v>
      </c>
      <c r="F204" s="179"/>
      <c r="G204" s="167">
        <f t="shared" si="1"/>
        <v>0</v>
      </c>
      <c r="H204" s="4"/>
    </row>
    <row r="205" spans="2:8" ht="15">
      <c r="B205" s="168"/>
      <c r="C205" s="174"/>
      <c r="D205" s="174"/>
      <c r="E205" s="178"/>
      <c r="F205" s="179"/>
      <c r="G205" s="167"/>
      <c r="H205" s="4"/>
    </row>
    <row r="206" spans="2:8" ht="15">
      <c r="B206" s="168">
        <f t="shared" si="0"/>
        <v>42</v>
      </c>
      <c r="C206" s="174" t="s">
        <v>101</v>
      </c>
      <c r="D206" s="174" t="s">
        <v>9</v>
      </c>
      <c r="E206" s="178">
        <v>3</v>
      </c>
      <c r="F206" s="179"/>
      <c r="G206" s="167">
        <f t="shared" si="1"/>
        <v>0</v>
      </c>
      <c r="H206" s="4"/>
    </row>
    <row r="207" spans="2:8" ht="15.75">
      <c r="B207" s="162"/>
      <c r="C207" s="176" t="s">
        <v>25</v>
      </c>
      <c r="D207" s="164"/>
      <c r="E207" s="178"/>
      <c r="G207" s="173">
        <f>SUM(G124:G206)</f>
        <v>0</v>
      </c>
      <c r="H207" s="4"/>
    </row>
    <row r="208" spans="2:8" ht="15">
      <c r="B208" s="168"/>
      <c r="C208" s="182"/>
      <c r="D208" s="177"/>
      <c r="E208" s="178"/>
      <c r="G208" s="167"/>
      <c r="H208" s="4"/>
    </row>
    <row r="209" spans="2:8" ht="15.75">
      <c r="B209" s="162" t="s">
        <v>21</v>
      </c>
      <c r="C209" s="183" t="s">
        <v>23</v>
      </c>
      <c r="D209" s="177"/>
      <c r="E209" s="178"/>
      <c r="G209" s="167"/>
      <c r="H209" s="4"/>
    </row>
    <row r="210" spans="3:8" ht="45">
      <c r="C210" s="174" t="s">
        <v>28</v>
      </c>
      <c r="D210" s="149"/>
      <c r="E210" s="178"/>
      <c r="F210" s="149"/>
      <c r="G210" s="167"/>
      <c r="H210" s="4"/>
    </row>
    <row r="211" spans="2:7" ht="15">
      <c r="B211" s="168">
        <v>1</v>
      </c>
      <c r="C211" s="174" t="s">
        <v>108</v>
      </c>
      <c r="D211" s="174" t="s">
        <v>9</v>
      </c>
      <c r="E211" s="184">
        <v>2</v>
      </c>
      <c r="F211" s="185"/>
      <c r="G211" s="167">
        <f>F211*E211</f>
        <v>0</v>
      </c>
    </row>
    <row r="212" spans="2:8" ht="15">
      <c r="B212" s="168"/>
      <c r="C212" s="174"/>
      <c r="D212" s="174"/>
      <c r="E212" s="184"/>
      <c r="F212" s="185"/>
      <c r="G212" s="167"/>
      <c r="H212" s="4"/>
    </row>
    <row r="213" spans="2:7" ht="15">
      <c r="B213" s="168">
        <f>B211+1</f>
        <v>2</v>
      </c>
      <c r="C213" s="174" t="s">
        <v>109</v>
      </c>
      <c r="D213" s="174" t="s">
        <v>9</v>
      </c>
      <c r="E213" s="184">
        <v>1</v>
      </c>
      <c r="F213" s="185"/>
      <c r="G213" s="167">
        <f>F213*E213</f>
        <v>0</v>
      </c>
    </row>
    <row r="214" spans="2:8" ht="15">
      <c r="B214" s="168"/>
      <c r="G214" s="167"/>
      <c r="H214" s="4"/>
    </row>
    <row r="215" spans="2:7" ht="15">
      <c r="B215" s="168">
        <f>B213+1</f>
        <v>3</v>
      </c>
      <c r="C215" s="174" t="s">
        <v>107</v>
      </c>
      <c r="D215" s="174" t="s">
        <v>9</v>
      </c>
      <c r="E215" s="184">
        <v>2</v>
      </c>
      <c r="F215" s="185"/>
      <c r="G215" s="167">
        <f>F215*E215</f>
        <v>0</v>
      </c>
    </row>
    <row r="216" spans="2:8" ht="15">
      <c r="B216" s="168"/>
      <c r="G216" s="167"/>
      <c r="H216" s="4"/>
    </row>
    <row r="217" spans="2:7" ht="15">
      <c r="B217" s="168">
        <f>B215+1</f>
        <v>4</v>
      </c>
      <c r="C217" s="174" t="s">
        <v>30</v>
      </c>
      <c r="D217" s="174" t="s">
        <v>9</v>
      </c>
      <c r="E217" s="184">
        <v>2</v>
      </c>
      <c r="F217" s="185"/>
      <c r="G217" s="167">
        <f>F217*E217</f>
        <v>0</v>
      </c>
    </row>
    <row r="218" spans="2:8" ht="15">
      <c r="B218" s="168"/>
      <c r="C218" s="174"/>
      <c r="D218" s="174"/>
      <c r="E218" s="184"/>
      <c r="F218" s="185"/>
      <c r="G218" s="167"/>
      <c r="H218" s="4"/>
    </row>
    <row r="219" spans="2:7" ht="15">
      <c r="B219" s="168">
        <f>B217+1</f>
        <v>5</v>
      </c>
      <c r="C219" s="174" t="s">
        <v>94</v>
      </c>
      <c r="D219" s="174" t="s">
        <v>9</v>
      </c>
      <c r="E219" s="184">
        <v>3</v>
      </c>
      <c r="F219" s="185"/>
      <c r="G219" s="167">
        <f>F219*E219</f>
        <v>0</v>
      </c>
    </row>
    <row r="220" spans="2:8" ht="15">
      <c r="B220" s="168"/>
      <c r="C220" s="174"/>
      <c r="D220" s="174"/>
      <c r="E220" s="184"/>
      <c r="F220" s="185"/>
      <c r="G220" s="167"/>
      <c r="H220" s="4"/>
    </row>
    <row r="221" spans="2:7" ht="15">
      <c r="B221" s="168">
        <f>B219+1</f>
        <v>6</v>
      </c>
      <c r="C221" s="174" t="s">
        <v>98</v>
      </c>
      <c r="D221" s="174" t="s">
        <v>9</v>
      </c>
      <c r="E221" s="184">
        <v>2</v>
      </c>
      <c r="F221" s="185"/>
      <c r="G221" s="167">
        <f>F221*E221</f>
        <v>0</v>
      </c>
    </row>
    <row r="222" spans="2:8" ht="15">
      <c r="B222" s="168"/>
      <c r="C222" s="174"/>
      <c r="D222" s="174"/>
      <c r="E222" s="184"/>
      <c r="F222" s="185"/>
      <c r="G222" s="167"/>
      <c r="H222" s="4"/>
    </row>
    <row r="223" spans="2:7" ht="15">
      <c r="B223" s="168">
        <f>B221+1</f>
        <v>7</v>
      </c>
      <c r="C223" s="174" t="s">
        <v>99</v>
      </c>
      <c r="D223" s="174" t="s">
        <v>9</v>
      </c>
      <c r="E223" s="184">
        <v>4</v>
      </c>
      <c r="F223" s="185"/>
      <c r="G223" s="167">
        <f>F223*E223</f>
        <v>0</v>
      </c>
    </row>
    <row r="224" spans="2:8" ht="15">
      <c r="B224" s="168"/>
      <c r="C224" s="174"/>
      <c r="D224" s="174"/>
      <c r="E224" s="184"/>
      <c r="F224" s="185"/>
      <c r="G224" s="167"/>
      <c r="H224" s="4"/>
    </row>
    <row r="225" spans="2:7" ht="15">
      <c r="B225" s="168">
        <f>B223+1</f>
        <v>8</v>
      </c>
      <c r="C225" s="174" t="s">
        <v>102</v>
      </c>
      <c r="D225" s="174" t="s">
        <v>9</v>
      </c>
      <c r="E225" s="184">
        <v>1</v>
      </c>
      <c r="F225" s="185"/>
      <c r="G225" s="167">
        <f>F225*E225</f>
        <v>0</v>
      </c>
    </row>
    <row r="226" spans="2:8" ht="15">
      <c r="B226" s="168"/>
      <c r="C226" s="174"/>
      <c r="D226" s="174"/>
      <c r="E226" s="184"/>
      <c r="F226" s="185"/>
      <c r="G226" s="167"/>
      <c r="H226" s="4"/>
    </row>
    <row r="227" spans="2:7" ht="15">
      <c r="B227" s="168">
        <f>B225+1</f>
        <v>9</v>
      </c>
      <c r="C227" s="174" t="s">
        <v>103</v>
      </c>
      <c r="D227" s="174" t="s">
        <v>9</v>
      </c>
      <c r="E227" s="184">
        <v>1</v>
      </c>
      <c r="F227" s="185"/>
      <c r="G227" s="167">
        <f>F227*E227</f>
        <v>0</v>
      </c>
    </row>
    <row r="228" spans="2:8" ht="15">
      <c r="B228" s="168"/>
      <c r="C228" s="174"/>
      <c r="D228" s="174"/>
      <c r="E228" s="184"/>
      <c r="F228" s="185"/>
      <c r="G228" s="167"/>
      <c r="H228" s="4"/>
    </row>
    <row r="229" spans="2:7" ht="15">
      <c r="B229" s="168">
        <f>B227+1</f>
        <v>10</v>
      </c>
      <c r="C229" s="174" t="s">
        <v>104</v>
      </c>
      <c r="D229" s="174" t="s">
        <v>9</v>
      </c>
      <c r="E229" s="184">
        <v>1</v>
      </c>
      <c r="F229" s="185"/>
      <c r="G229" s="167">
        <f>F229*E229</f>
        <v>0</v>
      </c>
    </row>
    <row r="230" spans="2:7" ht="15.75">
      <c r="B230" s="162"/>
      <c r="C230" s="176" t="s">
        <v>26</v>
      </c>
      <c r="D230" s="164"/>
      <c r="E230" s="185"/>
      <c r="F230" s="186"/>
      <c r="G230" s="173">
        <f>SUM(G210:G216)</f>
        <v>0</v>
      </c>
    </row>
    <row r="231" spans="2:7" ht="15">
      <c r="B231" s="168"/>
      <c r="C231" s="182"/>
      <c r="D231" s="187"/>
      <c r="E231" s="185"/>
      <c r="F231" s="186"/>
      <c r="G231" s="167"/>
    </row>
    <row r="232" spans="3:7" ht="15.75">
      <c r="C232" s="144" t="s">
        <v>31</v>
      </c>
      <c r="G232" s="147">
        <f>+G107+G120+G207+G230</f>
        <v>0</v>
      </c>
    </row>
  </sheetData>
  <mergeCells count="1">
    <mergeCell ref="C1:D1"/>
  </mergeCells>
  <printOptions gridLines="1"/>
  <pageMargins left="1.03" right="0.1968503937007874" top="0.99" bottom="0.54" header="0.62" footer="0.21"/>
  <pageSetup horizontalDpi="300" verticalDpi="300" orientation="portrait" paperSize="9" scale="72" r:id="rId1"/>
  <headerFooter alignWithMargins="0">
    <oddFooter>&amp;C&amp;8&amp;P&amp;R&amp;8vodovod Col - Malo Polje</oddFooter>
  </headerFooter>
  <rowBreaks count="2" manualBreakCount="2">
    <brk id="42" min="1" max="6" man="1"/>
    <brk id="10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katarinaa</cp:lastModifiedBy>
  <cp:lastPrinted>2011-06-29T12:59:07Z</cp:lastPrinted>
  <dcterms:created xsi:type="dcterms:W3CDTF">2000-12-26T14:51:08Z</dcterms:created>
  <dcterms:modified xsi:type="dcterms:W3CDTF">2011-08-01T12:26:35Z</dcterms:modified>
  <cp:category/>
  <cp:version/>
  <cp:contentType/>
  <cp:contentStatus/>
</cp:coreProperties>
</file>